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0,24 Симф ЗПФ\"/>
    </mc:Choice>
  </mc:AlternateContent>
  <xr:revisionPtr revIDLastSave="0" documentId="13_ncr:1_{BE6E13F9-03B3-4F4C-896B-874C3AAD3DA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P9" i="1" l="1"/>
  <c r="P10" i="1"/>
  <c r="P11" i="1"/>
  <c r="P12" i="1"/>
  <c r="P13" i="1"/>
  <c r="P14" i="1"/>
  <c r="P19" i="1"/>
  <c r="P21" i="1"/>
  <c r="P22" i="1"/>
  <c r="P23" i="1"/>
  <c r="P24" i="1"/>
  <c r="P25" i="1"/>
  <c r="P26" i="1"/>
  <c r="P27" i="1"/>
  <c r="P28" i="1"/>
  <c r="P30" i="1"/>
  <c r="P32" i="1"/>
  <c r="P33" i="1"/>
  <c r="P36" i="1"/>
  <c r="P37" i="1"/>
  <c r="P38" i="1"/>
  <c r="P39" i="1"/>
  <c r="P40" i="1"/>
  <c r="P41" i="1"/>
  <c r="P46" i="1"/>
  <c r="P48" i="1"/>
  <c r="P49" i="1"/>
  <c r="P50" i="1"/>
  <c r="P55" i="1"/>
  <c r="P61" i="1"/>
  <c r="P63" i="1"/>
  <c r="P64" i="1"/>
  <c r="P65" i="1"/>
  <c r="P66" i="1"/>
  <c r="P68" i="1"/>
  <c r="P69" i="1"/>
  <c r="P71" i="1"/>
  <c r="P72" i="1"/>
  <c r="P73" i="1"/>
  <c r="P74" i="1"/>
  <c r="P75" i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" i="1"/>
  <c r="AJ75" i="1" l="1"/>
  <c r="AK75" i="1" s="1"/>
  <c r="AI75" i="1"/>
  <c r="AJ73" i="1"/>
  <c r="AK73" i="1" s="1"/>
  <c r="AI73" i="1"/>
  <c r="AJ71" i="1"/>
  <c r="AK71" i="1" s="1"/>
  <c r="AI71" i="1"/>
  <c r="AJ69" i="1"/>
  <c r="AK69" i="1" s="1"/>
  <c r="AI69" i="1"/>
  <c r="AJ67" i="1"/>
  <c r="AK67" i="1" s="1"/>
  <c r="AI67" i="1"/>
  <c r="AJ65" i="1"/>
  <c r="AK65" i="1" s="1"/>
  <c r="AI65" i="1"/>
  <c r="AJ63" i="1"/>
  <c r="AK63" i="1" s="1"/>
  <c r="AI63" i="1"/>
  <c r="AJ61" i="1"/>
  <c r="AK61" i="1" s="1"/>
  <c r="AI61" i="1"/>
  <c r="AJ59" i="1"/>
  <c r="AK59" i="1" s="1"/>
  <c r="AI59" i="1"/>
  <c r="AJ7" i="1"/>
  <c r="AK7" i="1" s="1"/>
  <c r="AI7" i="1"/>
  <c r="AJ74" i="1"/>
  <c r="AK74" i="1" s="1"/>
  <c r="AI74" i="1"/>
  <c r="AJ72" i="1"/>
  <c r="AK72" i="1" s="1"/>
  <c r="AI72" i="1"/>
  <c r="AJ70" i="1"/>
  <c r="AK70" i="1" s="1"/>
  <c r="AI70" i="1"/>
  <c r="AJ68" i="1"/>
  <c r="AK68" i="1" s="1"/>
  <c r="AI68" i="1"/>
  <c r="AJ66" i="1"/>
  <c r="AK66" i="1" s="1"/>
  <c r="AI66" i="1"/>
  <c r="AJ64" i="1"/>
  <c r="AK64" i="1" s="1"/>
  <c r="AI64" i="1"/>
  <c r="AJ62" i="1"/>
  <c r="AK62" i="1" s="1"/>
  <c r="AI62" i="1"/>
  <c r="AJ60" i="1"/>
  <c r="AK60" i="1" s="1"/>
  <c r="AI60" i="1"/>
  <c r="AJ58" i="1"/>
  <c r="AK58" i="1" s="1"/>
  <c r="AI58" i="1"/>
  <c r="AJ56" i="1"/>
  <c r="AK56" i="1" s="1"/>
  <c r="AI56" i="1"/>
  <c r="AJ54" i="1"/>
  <c r="AK54" i="1" s="1"/>
  <c r="AI54" i="1"/>
  <c r="AJ52" i="1"/>
  <c r="AK52" i="1" s="1"/>
  <c r="AI52" i="1"/>
  <c r="AJ50" i="1"/>
  <c r="AK50" i="1" s="1"/>
  <c r="AI50" i="1"/>
  <c r="AJ48" i="1"/>
  <c r="AK48" i="1" s="1"/>
  <c r="AI48" i="1"/>
  <c r="AJ46" i="1"/>
  <c r="AK46" i="1" s="1"/>
  <c r="AI46" i="1"/>
  <c r="AJ44" i="1"/>
  <c r="AK44" i="1" s="1"/>
  <c r="AI44" i="1"/>
  <c r="AJ42" i="1"/>
  <c r="AK42" i="1" s="1"/>
  <c r="AI42" i="1"/>
  <c r="AJ40" i="1"/>
  <c r="AK40" i="1" s="1"/>
  <c r="AI40" i="1"/>
  <c r="AI38" i="1"/>
  <c r="AJ38" i="1"/>
  <c r="AI36" i="1"/>
  <c r="AJ36" i="1"/>
  <c r="AK36" i="1" s="1"/>
  <c r="AI34" i="1"/>
  <c r="AJ34" i="1"/>
  <c r="AK34" i="1" s="1"/>
  <c r="AI32" i="1"/>
  <c r="AJ32" i="1"/>
  <c r="AK32" i="1" s="1"/>
  <c r="AI30" i="1"/>
  <c r="AJ30" i="1"/>
  <c r="AK30" i="1" s="1"/>
  <c r="AI28" i="1"/>
  <c r="AJ28" i="1"/>
  <c r="AK28" i="1" s="1"/>
  <c r="AI26" i="1"/>
  <c r="AJ26" i="1"/>
  <c r="AK26" i="1" s="1"/>
  <c r="AI24" i="1"/>
  <c r="AJ24" i="1"/>
  <c r="AK24" i="1" s="1"/>
  <c r="AI22" i="1"/>
  <c r="AJ22" i="1"/>
  <c r="AK22" i="1" s="1"/>
  <c r="AI20" i="1"/>
  <c r="AJ20" i="1"/>
  <c r="AK20" i="1" s="1"/>
  <c r="AI18" i="1"/>
  <c r="AJ18" i="1"/>
  <c r="AK18" i="1" s="1"/>
  <c r="AI16" i="1"/>
  <c r="AJ16" i="1"/>
  <c r="AK16" i="1" s="1"/>
  <c r="AI14" i="1"/>
  <c r="AJ14" i="1"/>
  <c r="AK14" i="1" s="1"/>
  <c r="AI12" i="1"/>
  <c r="AJ12" i="1"/>
  <c r="AK12" i="1" s="1"/>
  <c r="AI10" i="1"/>
  <c r="AJ10" i="1"/>
  <c r="AK10" i="1" s="1"/>
  <c r="AI8" i="1"/>
  <c r="AJ8" i="1"/>
  <c r="AK8" i="1" s="1"/>
  <c r="AJ57" i="1"/>
  <c r="AK57" i="1" s="1"/>
  <c r="AI57" i="1"/>
  <c r="AJ55" i="1"/>
  <c r="AI55" i="1"/>
  <c r="AJ53" i="1"/>
  <c r="AK53" i="1" s="1"/>
  <c r="AI53" i="1"/>
  <c r="AJ51" i="1"/>
  <c r="AK51" i="1" s="1"/>
  <c r="AI51" i="1"/>
  <c r="AJ49" i="1"/>
  <c r="AK49" i="1" s="1"/>
  <c r="AI49" i="1"/>
  <c r="AJ47" i="1"/>
  <c r="AK47" i="1" s="1"/>
  <c r="AI47" i="1"/>
  <c r="AJ45" i="1"/>
  <c r="AK45" i="1" s="1"/>
  <c r="AI45" i="1"/>
  <c r="AJ43" i="1"/>
  <c r="AK43" i="1" s="1"/>
  <c r="AI43" i="1"/>
  <c r="AJ41" i="1"/>
  <c r="AK41" i="1" s="1"/>
  <c r="AI41" i="1"/>
  <c r="AJ39" i="1"/>
  <c r="AI39" i="1"/>
  <c r="AJ37" i="1"/>
  <c r="AK37" i="1" s="1"/>
  <c r="AI37" i="1"/>
  <c r="AJ35" i="1"/>
  <c r="AK35" i="1" s="1"/>
  <c r="AI35" i="1"/>
  <c r="AJ33" i="1"/>
  <c r="AK33" i="1" s="1"/>
  <c r="AI33" i="1"/>
  <c r="AJ31" i="1"/>
  <c r="AK31" i="1" s="1"/>
  <c r="AI31" i="1"/>
  <c r="AJ29" i="1"/>
  <c r="AK29" i="1" s="1"/>
  <c r="AI29" i="1"/>
  <c r="AJ27" i="1"/>
  <c r="AK27" i="1" s="1"/>
  <c r="AI27" i="1"/>
  <c r="AJ25" i="1"/>
  <c r="AK25" i="1" s="1"/>
  <c r="AI25" i="1"/>
  <c r="AJ23" i="1"/>
  <c r="AK23" i="1" s="1"/>
  <c r="AI23" i="1"/>
  <c r="AJ21" i="1"/>
  <c r="AI21" i="1"/>
  <c r="AJ19" i="1"/>
  <c r="AK19" i="1" s="1"/>
  <c r="AI19" i="1"/>
  <c r="AJ17" i="1"/>
  <c r="AI17" i="1"/>
  <c r="AJ15" i="1"/>
  <c r="AK15" i="1" s="1"/>
  <c r="AI15" i="1"/>
  <c r="AJ13" i="1"/>
  <c r="AK13" i="1" s="1"/>
  <c r="AI13" i="1"/>
  <c r="AJ11" i="1"/>
  <c r="AK11" i="1" s="1"/>
  <c r="AI11" i="1"/>
  <c r="AJ9" i="1"/>
  <c r="AK9" i="1" s="1"/>
  <c r="AI9" i="1"/>
  <c r="Z7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E70" i="1" s="1"/>
  <c r="AD71" i="1"/>
  <c r="AD72" i="1"/>
  <c r="AD73" i="1"/>
  <c r="AD74" i="1"/>
  <c r="AD75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" i="1"/>
  <c r="AA8" i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A57" i="1"/>
  <c r="AA58" i="1"/>
  <c r="AC58" i="1" s="1"/>
  <c r="AA59" i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A71" i="1"/>
  <c r="AC71" i="1" s="1"/>
  <c r="AA72" i="1"/>
  <c r="AC72" i="1" s="1"/>
  <c r="AA73" i="1"/>
  <c r="AC73" i="1" s="1"/>
  <c r="AA74" i="1"/>
  <c r="AC74" i="1" s="1"/>
  <c r="AA75" i="1"/>
  <c r="AC75" i="1" s="1"/>
  <c r="AA7" i="1"/>
  <c r="X8" i="1"/>
  <c r="Z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Z56" i="1" s="1"/>
  <c r="X57" i="1"/>
  <c r="Z57" i="1" s="1"/>
  <c r="AE57" i="1" s="1"/>
  <c r="X58" i="1"/>
  <c r="X59" i="1"/>
  <c r="Z59" i="1" s="1"/>
  <c r="AE59" i="1" s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" i="1"/>
  <c r="Z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1" i="1"/>
  <c r="W72" i="1"/>
  <c r="W73" i="1"/>
  <c r="W74" i="1"/>
  <c r="W75" i="1"/>
  <c r="W7" i="1"/>
  <c r="Q15" i="1"/>
  <c r="Q23" i="1"/>
  <c r="Q31" i="1"/>
  <c r="Q41" i="1"/>
  <c r="Q45" i="1"/>
  <c r="Q49" i="1"/>
  <c r="Q53" i="1"/>
  <c r="Q57" i="1"/>
  <c r="Q61" i="1"/>
  <c r="O8" i="1"/>
  <c r="Q8" i="1" s="1"/>
  <c r="O9" i="1"/>
  <c r="R9" i="1" s="1"/>
  <c r="O12" i="1"/>
  <c r="Q12" i="1" s="1"/>
  <c r="O13" i="1"/>
  <c r="R13" i="1" s="1"/>
  <c r="O15" i="1"/>
  <c r="R15" i="1" s="1"/>
  <c r="O16" i="1"/>
  <c r="Q16" i="1" s="1"/>
  <c r="O17" i="1"/>
  <c r="R17" i="1" s="1"/>
  <c r="O18" i="1"/>
  <c r="Q18" i="1" s="1"/>
  <c r="O19" i="1"/>
  <c r="R19" i="1" s="1"/>
  <c r="O20" i="1"/>
  <c r="Q20" i="1" s="1"/>
  <c r="O21" i="1"/>
  <c r="R21" i="1" s="1"/>
  <c r="O22" i="1"/>
  <c r="Q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3" i="1"/>
  <c r="R33" i="1" s="1"/>
  <c r="O34" i="1"/>
  <c r="Q34" i="1" s="1"/>
  <c r="O35" i="1"/>
  <c r="R35" i="1" s="1"/>
  <c r="O37" i="1"/>
  <c r="R37" i="1" s="1"/>
  <c r="O38" i="1"/>
  <c r="R38" i="1" s="1"/>
  <c r="O39" i="1"/>
  <c r="R39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4" i="1"/>
  <c r="R74" i="1" s="1"/>
  <c r="O75" i="1"/>
  <c r="R75" i="1" s="1"/>
  <c r="O7" i="1"/>
  <c r="R7" i="1" s="1"/>
  <c r="V10" i="1"/>
  <c r="O10" i="1" s="1"/>
  <c r="R10" i="1" s="1"/>
  <c r="V11" i="1"/>
  <c r="O11" i="1" s="1"/>
  <c r="V14" i="1"/>
  <c r="O14" i="1" s="1"/>
  <c r="Q14" i="1" s="1"/>
  <c r="V36" i="1"/>
  <c r="O36" i="1" s="1"/>
  <c r="V40" i="1"/>
  <c r="O40" i="1" s="1"/>
  <c r="R40" i="1" s="1"/>
  <c r="V64" i="1"/>
  <c r="O64" i="1" s="1"/>
  <c r="V72" i="1"/>
  <c r="O72" i="1" s="1"/>
  <c r="R72" i="1" s="1"/>
  <c r="V73" i="1"/>
  <c r="O73" i="1" s="1"/>
  <c r="U8" i="1"/>
  <c r="U9" i="1"/>
  <c r="U10" i="1"/>
  <c r="U11" i="1"/>
  <c r="U12" i="1"/>
  <c r="U13" i="1"/>
  <c r="U14" i="1"/>
  <c r="U15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" i="1"/>
  <c r="J7" i="1" s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" i="1"/>
  <c r="E6" i="1"/>
  <c r="F6" i="1"/>
  <c r="Q71" i="1" l="1"/>
  <c r="Q67" i="1"/>
  <c r="Q63" i="1"/>
  <c r="Q59" i="1"/>
  <c r="Q55" i="1"/>
  <c r="Q51" i="1"/>
  <c r="Q47" i="1"/>
  <c r="Q43" i="1"/>
  <c r="Q39" i="1"/>
  <c r="Q35" i="1"/>
  <c r="Q27" i="1"/>
  <c r="Q19" i="1"/>
  <c r="Q75" i="1"/>
  <c r="Q69" i="1"/>
  <c r="Q65" i="1"/>
  <c r="Q37" i="1"/>
  <c r="AK17" i="1"/>
  <c r="AK21" i="1"/>
  <c r="AK39" i="1"/>
  <c r="AE56" i="1"/>
  <c r="AE8" i="1"/>
  <c r="AE7" i="1"/>
  <c r="Z74" i="1"/>
  <c r="AE74" i="1" s="1"/>
  <c r="Z38" i="1"/>
  <c r="AE38" i="1" s="1"/>
  <c r="Z36" i="1"/>
  <c r="AE36" i="1" s="1"/>
  <c r="Z34" i="1"/>
  <c r="AE34" i="1" s="1"/>
  <c r="Z30" i="1"/>
  <c r="AE30" i="1" s="1"/>
  <c r="Z28" i="1"/>
  <c r="AE28" i="1" s="1"/>
  <c r="Z26" i="1"/>
  <c r="AE26" i="1" s="1"/>
  <c r="Z24" i="1"/>
  <c r="AE24" i="1" s="1"/>
  <c r="Z22" i="1"/>
  <c r="AE22" i="1" s="1"/>
  <c r="Z20" i="1"/>
  <c r="AE20" i="1" s="1"/>
  <c r="Z18" i="1"/>
  <c r="AE18" i="1" s="1"/>
  <c r="Z16" i="1"/>
  <c r="AE16" i="1" s="1"/>
  <c r="Z12" i="1"/>
  <c r="AE12" i="1" s="1"/>
  <c r="AK38" i="1"/>
  <c r="Z69" i="1"/>
  <c r="AE69" i="1" s="1"/>
  <c r="Z67" i="1"/>
  <c r="AE67" i="1" s="1"/>
  <c r="Z65" i="1"/>
  <c r="AE65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Z13" i="1"/>
  <c r="AE13" i="1" s="1"/>
  <c r="Z11" i="1"/>
  <c r="AE11" i="1" s="1"/>
  <c r="Z9" i="1"/>
  <c r="AE9" i="1" s="1"/>
  <c r="AK55" i="1"/>
  <c r="J6" i="1"/>
  <c r="R73" i="1"/>
  <c r="Q73" i="1"/>
  <c r="R64" i="1"/>
  <c r="Q64" i="1"/>
  <c r="R36" i="1"/>
  <c r="Q36" i="1"/>
  <c r="R11" i="1"/>
  <c r="Q11" i="1"/>
  <c r="V6" i="1"/>
  <c r="Q7" i="1"/>
  <c r="Q74" i="1"/>
  <c r="Q72" i="1"/>
  <c r="Q70" i="1"/>
  <c r="Q68" i="1"/>
  <c r="Q66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3" i="1"/>
  <c r="Q29" i="1"/>
  <c r="Q25" i="1"/>
  <c r="Q21" i="1"/>
  <c r="Q17" i="1"/>
  <c r="Q13" i="1"/>
  <c r="Q9" i="1"/>
  <c r="R34" i="1"/>
  <c r="R30" i="1"/>
  <c r="R26" i="1"/>
  <c r="R22" i="1"/>
  <c r="R18" i="1"/>
  <c r="R14" i="1"/>
  <c r="Z62" i="1"/>
  <c r="AE62" i="1" s="1"/>
  <c r="Z60" i="1"/>
  <c r="AE60" i="1" s="1"/>
  <c r="O6" i="1"/>
  <c r="Q10" i="1"/>
  <c r="R32" i="1"/>
  <c r="R28" i="1"/>
  <c r="R24" i="1"/>
  <c r="R20" i="1"/>
  <c r="R16" i="1"/>
  <c r="R12" i="1"/>
  <c r="R8" i="1"/>
  <c r="Z75" i="1"/>
  <c r="AE75" i="1" s="1"/>
  <c r="Z73" i="1"/>
  <c r="AE73" i="1" s="1"/>
  <c r="Z71" i="1"/>
  <c r="AE71" i="1" s="1"/>
  <c r="Z63" i="1"/>
  <c r="AE63" i="1" s="1"/>
  <c r="Z61" i="1"/>
  <c r="AE61" i="1" s="1"/>
  <c r="Z72" i="1"/>
  <c r="AE72" i="1" s="1"/>
  <c r="Z68" i="1"/>
  <c r="AE68" i="1" s="1"/>
  <c r="Z66" i="1"/>
  <c r="AE66" i="1" s="1"/>
  <c r="Z64" i="1"/>
  <c r="AE64" i="1" s="1"/>
  <c r="Z58" i="1"/>
  <c r="AE58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2" i="1"/>
  <c r="AE32" i="1" s="1"/>
  <c r="Z14" i="1"/>
  <c r="AE14" i="1" s="1"/>
  <c r="Z10" i="1"/>
  <c r="AE10" i="1" s="1"/>
  <c r="AA6" i="1"/>
  <c r="U6" i="1"/>
  <c r="T6" i="1"/>
  <c r="S6" i="1"/>
  <c r="I6" i="1"/>
  <c r="AE6" i="1" l="1"/>
</calcChain>
</file>

<file path=xl/sharedStrings.xml><?xml version="1.0" encoding="utf-8"?>
<sst xmlns="http://schemas.openxmlformats.org/spreadsheetml/2006/main" count="176" uniqueCount="103">
  <si>
    <t>Период: 02.10.2024 - 09.10.2024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</si>
  <si>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</si>
  <si>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</si>
  <si>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</si>
  <si>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</si>
  <si>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</si>
  <si>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</si>
  <si>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</si>
  <si>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</si>
  <si>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</si>
  <si>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</si>
  <si>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</si>
  <si>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</si>
  <si>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</si>
  <si>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</si>
  <si>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</si>
  <si>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</si>
  <si>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</si>
  <si>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</si>
  <si>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</si>
  <si>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</si>
  <si>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</si>
  <si>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</si>
  <si>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</si>
  <si>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</si>
  <si>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</si>
  <si>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</si>
  <si>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</si>
  <si>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</si>
  <si>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</si>
  <si>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</si>
  <si>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</si>
  <si>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</si>
  <si>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</si>
  <si>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</si>
  <si>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</si>
  <si>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</si>
  <si>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</si>
  <si>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</si>
  <si>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</si>
  <si>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</si>
  <si>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</si>
  <si>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</si>
  <si>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</si>
  <si>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</si>
  <si>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</si>
  <si>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</si>
  <si>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</si>
  <si>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</si>
  <si>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</si>
  <si>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</si>
  <si>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</si>
  <si>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</si>
  <si>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</si>
  <si>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</si>
  <si>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</si>
  <si>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</si>
  <si>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</si>
  <si>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</si>
  <si>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</si>
  <si>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</si>
  <si>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</si>
  <si>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</si>
  <si>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</si>
  <si>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</si>
  <si>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</si>
  <si>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</si>
  <si>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</si>
  <si>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</si>
  <si>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</si>
  <si>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</si>
  <si>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</si>
  <si>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</si>
  <si>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</si>
  <si>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</si>
  <si>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</si>
  <si>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</si>
  <si>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</si>
  <si>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</si>
  <si>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</si>
  <si>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</si>
  <si>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</si>
  <si>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</si>
  <si>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</si>
  <si>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</si>
  <si>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</si>
  <si>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</si>
  <si>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</si>
  <si>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</si>
  <si>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</si>
  <si>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</si>
  <si>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</si>
  <si>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</si>
  <si>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</si>
  <si>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</si>
  <si>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</si>
  <si>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</si>
  <si>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ЗС</t>
  </si>
  <si>
    <t>14,10,</t>
  </si>
  <si>
    <t>26,09,</t>
  </si>
  <si>
    <t>03,10,</t>
  </si>
  <si>
    <t>09,10,</t>
  </si>
  <si>
    <t>шт/кр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</si>
</sst>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6" fillId="5" borderId="0" xfId="0" applyFont="1" applyFill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10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10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41;&#1083;&#1072;&#1085;&#1082;%20&#1047;&#1055;&#1060;%20%20&#1082;&#1083;&#1080;&#1077;&#1085;&#1090;%20&#1054;&#1054;&#1054;%20&#1050;&#1057;&#1050;%20&#1058;&#1056;&#1045;&#1049;&#1044;%20&#1085;&#1072;%20&#1086;&#1090;&#1075;&#1088;&#1091;&#1079;&#1082;&#1091;%20&#1089;%2007.10.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10,24&#1079;&#1072;&#1084;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9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26.09.2024 - 03.10.2024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07,10,</v>
          </cell>
          <cell r="P5" t="str">
            <v>09,10,</v>
          </cell>
          <cell r="S5" t="str">
            <v>19,09,</v>
          </cell>
          <cell r="T5" t="str">
            <v>26,09,</v>
          </cell>
          <cell r="U5" t="str">
            <v>03,10,</v>
          </cell>
        </row>
        <row r="6">
          <cell r="E6">
            <v>42249.340000000004</v>
          </cell>
          <cell r="F6">
            <v>46289.260000000009</v>
          </cell>
          <cell r="I6">
            <v>42691.195000000007</v>
          </cell>
          <cell r="J6">
            <v>-441.85499999999985</v>
          </cell>
          <cell r="K6">
            <v>19535</v>
          </cell>
          <cell r="L6">
            <v>0</v>
          </cell>
          <cell r="M6">
            <v>0</v>
          </cell>
          <cell r="N6">
            <v>0</v>
          </cell>
          <cell r="O6">
            <v>7113.8680000000004</v>
          </cell>
          <cell r="P6">
            <v>15696</v>
          </cell>
          <cell r="S6">
            <v>8652.5721999999987</v>
          </cell>
          <cell r="T6">
            <v>8443.1660000000011</v>
          </cell>
          <cell r="U6">
            <v>7608.1</v>
          </cell>
          <cell r="V6">
            <v>6680</v>
          </cell>
          <cell r="Y6">
            <v>15696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-326.27</v>
          </cell>
          <cell r="D7">
            <v>372.17</v>
          </cell>
          <cell r="E7">
            <v>108</v>
          </cell>
          <cell r="F7">
            <v>-62.1</v>
          </cell>
          <cell r="G7">
            <v>0</v>
          </cell>
          <cell r="H7" t="e">
            <v>#N/A</v>
          </cell>
          <cell r="I7">
            <v>110.7</v>
          </cell>
          <cell r="J7">
            <v>-2.7000000000000028</v>
          </cell>
          <cell r="K7">
            <v>0</v>
          </cell>
          <cell r="O7">
            <v>21.6</v>
          </cell>
          <cell r="Q7">
            <v>-2.875</v>
          </cell>
          <cell r="R7">
            <v>-2.875</v>
          </cell>
          <cell r="S7">
            <v>24.3</v>
          </cell>
          <cell r="T7">
            <v>23.673999999999999</v>
          </cell>
          <cell r="U7">
            <v>40.5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-972</v>
          </cell>
          <cell r="D8">
            <v>1076</v>
          </cell>
          <cell r="E8">
            <v>320</v>
          </cell>
          <cell r="F8">
            <v>-235</v>
          </cell>
          <cell r="G8">
            <v>0</v>
          </cell>
          <cell r="H8">
            <v>0</v>
          </cell>
          <cell r="I8">
            <v>361</v>
          </cell>
          <cell r="J8">
            <v>-41</v>
          </cell>
          <cell r="K8">
            <v>0</v>
          </cell>
          <cell r="O8">
            <v>64</v>
          </cell>
          <cell r="Q8">
            <v>-3.671875</v>
          </cell>
          <cell r="R8">
            <v>-3.671875</v>
          </cell>
          <cell r="S8">
            <v>60.2</v>
          </cell>
          <cell r="T8">
            <v>74.400000000000006</v>
          </cell>
          <cell r="U8">
            <v>84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647</v>
          </cell>
          <cell r="D9">
            <v>976</v>
          </cell>
          <cell r="E9">
            <v>396</v>
          </cell>
          <cell r="F9">
            <v>558</v>
          </cell>
          <cell r="G9">
            <v>1</v>
          </cell>
          <cell r="H9">
            <v>180</v>
          </cell>
          <cell r="I9">
            <v>418</v>
          </cell>
          <cell r="J9">
            <v>-22</v>
          </cell>
          <cell r="K9">
            <v>170</v>
          </cell>
          <cell r="O9">
            <v>79.2</v>
          </cell>
          <cell r="P9">
            <v>170</v>
          </cell>
          <cell r="Q9">
            <v>11.338383838383837</v>
          </cell>
          <cell r="R9">
            <v>7.045454545454545</v>
          </cell>
          <cell r="S9">
            <v>102.4</v>
          </cell>
          <cell r="T9">
            <v>97.4</v>
          </cell>
          <cell r="U9">
            <v>134</v>
          </cell>
          <cell r="V9">
            <v>0</v>
          </cell>
          <cell r="W9">
            <v>70</v>
          </cell>
          <cell r="X9">
            <v>14</v>
          </cell>
          <cell r="Y9">
            <v>170</v>
          </cell>
          <cell r="Z9">
            <v>0</v>
          </cell>
          <cell r="AA9">
            <v>14.166666666666666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2200</v>
          </cell>
          <cell r="D10">
            <v>24985</v>
          </cell>
          <cell r="E10">
            <v>1974</v>
          </cell>
          <cell r="F10">
            <v>2743</v>
          </cell>
          <cell r="G10" t="str">
            <v>пуд,яб</v>
          </cell>
          <cell r="H10">
            <v>180</v>
          </cell>
          <cell r="I10">
            <v>2038</v>
          </cell>
          <cell r="J10">
            <v>-64</v>
          </cell>
          <cell r="K10">
            <v>820</v>
          </cell>
          <cell r="O10">
            <v>370.8</v>
          </cell>
          <cell r="P10">
            <v>670</v>
          </cell>
          <cell r="Q10">
            <v>11.415857605177994</v>
          </cell>
          <cell r="R10">
            <v>7.3975188781014021</v>
          </cell>
          <cell r="S10">
            <v>479.4</v>
          </cell>
          <cell r="T10">
            <v>468.4</v>
          </cell>
          <cell r="U10">
            <v>268</v>
          </cell>
          <cell r="V10">
            <v>120</v>
          </cell>
          <cell r="W10">
            <v>70</v>
          </cell>
          <cell r="X10">
            <v>14</v>
          </cell>
          <cell r="Y10">
            <v>670</v>
          </cell>
          <cell r="Z10" t="str">
            <v>апр яб</v>
          </cell>
          <cell r="AA10">
            <v>55.833333333333336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1642</v>
          </cell>
          <cell r="D11">
            <v>13915</v>
          </cell>
          <cell r="E11">
            <v>2342</v>
          </cell>
          <cell r="F11">
            <v>1820</v>
          </cell>
          <cell r="G11" t="str">
            <v>пуд</v>
          </cell>
          <cell r="H11">
            <v>180</v>
          </cell>
          <cell r="I11">
            <v>2429</v>
          </cell>
          <cell r="J11">
            <v>-87</v>
          </cell>
          <cell r="K11">
            <v>460</v>
          </cell>
          <cell r="O11">
            <v>276.39999999999998</v>
          </cell>
          <cell r="P11">
            <v>840</v>
          </cell>
          <cell r="Q11">
            <v>11.287988422575978</v>
          </cell>
          <cell r="R11">
            <v>6.58465991316932</v>
          </cell>
          <cell r="S11">
            <v>341</v>
          </cell>
          <cell r="T11">
            <v>326.8</v>
          </cell>
          <cell r="U11">
            <v>467</v>
          </cell>
          <cell r="V11">
            <v>960</v>
          </cell>
          <cell r="W11">
            <v>70</v>
          </cell>
          <cell r="X11">
            <v>14</v>
          </cell>
          <cell r="Y11">
            <v>840</v>
          </cell>
          <cell r="Z11">
            <v>0</v>
          </cell>
          <cell r="AA11">
            <v>70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581</v>
          </cell>
          <cell r="D12">
            <v>3665</v>
          </cell>
          <cell r="E12">
            <v>272</v>
          </cell>
          <cell r="F12">
            <v>835</v>
          </cell>
          <cell r="G12">
            <v>1</v>
          </cell>
          <cell r="H12">
            <v>180</v>
          </cell>
          <cell r="I12">
            <v>263</v>
          </cell>
          <cell r="J12">
            <v>9</v>
          </cell>
          <cell r="K12">
            <v>0</v>
          </cell>
          <cell r="O12">
            <v>54.4</v>
          </cell>
          <cell r="Q12">
            <v>15.349264705882353</v>
          </cell>
          <cell r="R12">
            <v>15.349264705882353</v>
          </cell>
          <cell r="S12">
            <v>77</v>
          </cell>
          <cell r="T12">
            <v>81.8</v>
          </cell>
          <cell r="U12">
            <v>31</v>
          </cell>
          <cell r="V12">
            <v>0</v>
          </cell>
          <cell r="W12">
            <v>126</v>
          </cell>
          <cell r="X12">
            <v>14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709.98</v>
          </cell>
          <cell r="D13">
            <v>3832.02</v>
          </cell>
          <cell r="E13">
            <v>515</v>
          </cell>
          <cell r="F13">
            <v>749</v>
          </cell>
          <cell r="G13">
            <v>1</v>
          </cell>
          <cell r="H13">
            <v>180</v>
          </cell>
          <cell r="I13">
            <v>543</v>
          </cell>
          <cell r="J13">
            <v>-28</v>
          </cell>
          <cell r="K13">
            <v>170</v>
          </cell>
          <cell r="O13">
            <v>103</v>
          </cell>
          <cell r="P13">
            <v>330</v>
          </cell>
          <cell r="Q13">
            <v>12.126213592233009</v>
          </cell>
          <cell r="R13">
            <v>7.2718446601941746</v>
          </cell>
          <cell r="S13">
            <v>138.4</v>
          </cell>
          <cell r="T13">
            <v>131.6</v>
          </cell>
          <cell r="U13">
            <v>160</v>
          </cell>
          <cell r="V13">
            <v>0</v>
          </cell>
          <cell r="W13">
            <v>70</v>
          </cell>
          <cell r="X13">
            <v>14</v>
          </cell>
          <cell r="Y13">
            <v>330</v>
          </cell>
          <cell r="Z13" t="str">
            <v>апр яб</v>
          </cell>
          <cell r="AA13">
            <v>27.5</v>
          </cell>
          <cell r="AB13">
            <v>0.25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986</v>
          </cell>
          <cell r="D14">
            <v>17703</v>
          </cell>
          <cell r="E14">
            <v>1426</v>
          </cell>
          <cell r="F14">
            <v>925</v>
          </cell>
          <cell r="G14" t="str">
            <v>пуд</v>
          </cell>
          <cell r="H14">
            <v>180</v>
          </cell>
          <cell r="I14">
            <v>1420</v>
          </cell>
          <cell r="J14">
            <v>6</v>
          </cell>
          <cell r="K14">
            <v>480</v>
          </cell>
          <cell r="O14">
            <v>141.19999999999999</v>
          </cell>
          <cell r="P14">
            <v>170</v>
          </cell>
          <cell r="Q14">
            <v>11.154390934844194</v>
          </cell>
          <cell r="R14">
            <v>6.5509915014164308</v>
          </cell>
          <cell r="S14">
            <v>178.4</v>
          </cell>
          <cell r="T14">
            <v>162</v>
          </cell>
          <cell r="U14">
            <v>118</v>
          </cell>
          <cell r="V14">
            <v>720</v>
          </cell>
          <cell r="W14">
            <v>70</v>
          </cell>
          <cell r="X14">
            <v>14</v>
          </cell>
          <cell r="Y14">
            <v>170</v>
          </cell>
          <cell r="Z14" t="str">
            <v>апр яб</v>
          </cell>
          <cell r="AA14">
            <v>14.166666666666666</v>
          </cell>
          <cell r="AB14">
            <v>0.25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110</v>
          </cell>
          <cell r="D15">
            <v>52</v>
          </cell>
          <cell r="E15">
            <v>35</v>
          </cell>
          <cell r="F15">
            <v>127</v>
          </cell>
          <cell r="G15" t="str">
            <v>нов</v>
          </cell>
          <cell r="H15" t="e">
            <v>#N/A</v>
          </cell>
          <cell r="I15">
            <v>37</v>
          </cell>
          <cell r="J15">
            <v>-2</v>
          </cell>
          <cell r="K15">
            <v>0</v>
          </cell>
          <cell r="O15">
            <v>7</v>
          </cell>
          <cell r="Q15">
            <v>18.142857142857142</v>
          </cell>
          <cell r="R15">
            <v>18.142857142857142</v>
          </cell>
          <cell r="S15">
            <v>17.399999999999999</v>
          </cell>
          <cell r="T15">
            <v>8</v>
          </cell>
          <cell r="U15">
            <v>4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0.3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C16">
            <v>123</v>
          </cell>
          <cell r="D16">
            <v>2</v>
          </cell>
          <cell r="E16">
            <v>3</v>
          </cell>
          <cell r="F16">
            <v>-1</v>
          </cell>
          <cell r="G16" t="str">
            <v>нов</v>
          </cell>
          <cell r="H16" t="e">
            <v>#N/A</v>
          </cell>
          <cell r="I16">
            <v>10</v>
          </cell>
          <cell r="J16">
            <v>-7</v>
          </cell>
          <cell r="K16">
            <v>130</v>
          </cell>
          <cell r="O16">
            <v>0.6</v>
          </cell>
          <cell r="Q16">
            <v>215</v>
          </cell>
          <cell r="R16">
            <v>-1.6666666666666667</v>
          </cell>
          <cell r="S16">
            <v>6</v>
          </cell>
          <cell r="T16">
            <v>2.2000000000000002</v>
          </cell>
          <cell r="U16">
            <v>1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0.3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377.39800000000002</v>
          </cell>
          <cell r="D17">
            <v>455.10199999999998</v>
          </cell>
          <cell r="E17">
            <v>244.2</v>
          </cell>
          <cell r="F17">
            <v>262.7</v>
          </cell>
          <cell r="G17" t="str">
            <v>рот2</v>
          </cell>
          <cell r="H17" t="e">
            <v>#N/A</v>
          </cell>
          <cell r="I17">
            <v>244.20099999999999</v>
          </cell>
          <cell r="J17">
            <v>-1.0000000000047748E-3</v>
          </cell>
          <cell r="K17">
            <v>207</v>
          </cell>
          <cell r="O17">
            <v>48.839999999999996</v>
          </cell>
          <cell r="P17">
            <v>102</v>
          </cell>
          <cell r="Q17">
            <v>11.705569205569207</v>
          </cell>
          <cell r="R17">
            <v>5.3787878787878789</v>
          </cell>
          <cell r="S17">
            <v>56.240200000000002</v>
          </cell>
          <cell r="T17">
            <v>40.700000000000003</v>
          </cell>
          <cell r="U17">
            <v>44.4</v>
          </cell>
          <cell r="V17">
            <v>0</v>
          </cell>
          <cell r="W17">
            <v>126</v>
          </cell>
          <cell r="X17">
            <v>14</v>
          </cell>
          <cell r="Y17">
            <v>102</v>
          </cell>
          <cell r="Z17" t="e">
            <v>#N/A</v>
          </cell>
          <cell r="AA17">
            <v>27.567567567567565</v>
          </cell>
          <cell r="AB17">
            <v>1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22</v>
          </cell>
          <cell r="E18">
            <v>6</v>
          </cell>
          <cell r="F18">
            <v>-1</v>
          </cell>
          <cell r="G18" t="str">
            <v>нов</v>
          </cell>
          <cell r="H18" t="e">
            <v>#N/A</v>
          </cell>
          <cell r="I18">
            <v>10</v>
          </cell>
          <cell r="J18">
            <v>-4</v>
          </cell>
          <cell r="K18">
            <v>160</v>
          </cell>
          <cell r="O18">
            <v>1.2</v>
          </cell>
          <cell r="Q18">
            <v>132.5</v>
          </cell>
          <cell r="R18">
            <v>-0.83333333333333337</v>
          </cell>
          <cell r="S18">
            <v>5</v>
          </cell>
          <cell r="T18">
            <v>2</v>
          </cell>
          <cell r="U18">
            <v>3</v>
          </cell>
          <cell r="V18">
            <v>0</v>
          </cell>
          <cell r="W18">
            <v>234</v>
          </cell>
          <cell r="X18">
            <v>18</v>
          </cell>
          <cell r="Y18">
            <v>0</v>
          </cell>
          <cell r="Z18" t="str">
            <v>увел</v>
          </cell>
          <cell r="AA18">
            <v>0</v>
          </cell>
          <cell r="AB18">
            <v>0.3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32.999000000000002</v>
          </cell>
          <cell r="D19">
            <v>335.50099999999998</v>
          </cell>
          <cell r="E19">
            <v>115.5</v>
          </cell>
          <cell r="F19">
            <v>165</v>
          </cell>
          <cell r="G19" t="str">
            <v>рот1</v>
          </cell>
          <cell r="H19" t="e">
            <v>#N/A</v>
          </cell>
          <cell r="I19">
            <v>131</v>
          </cell>
          <cell r="J19">
            <v>-15.5</v>
          </cell>
          <cell r="K19">
            <v>0</v>
          </cell>
          <cell r="O19">
            <v>23.1</v>
          </cell>
          <cell r="P19">
            <v>130</v>
          </cell>
          <cell r="Q19">
            <v>12.770562770562769</v>
          </cell>
          <cell r="R19">
            <v>7.1428571428571423</v>
          </cell>
          <cell r="S19">
            <v>15.4</v>
          </cell>
          <cell r="T19">
            <v>26.4</v>
          </cell>
          <cell r="U19">
            <v>27.5</v>
          </cell>
          <cell r="V19">
            <v>0</v>
          </cell>
          <cell r="W19">
            <v>84</v>
          </cell>
          <cell r="X19">
            <v>12</v>
          </cell>
          <cell r="Y19">
            <v>130</v>
          </cell>
          <cell r="Z19" t="e">
            <v>#N/A</v>
          </cell>
          <cell r="AA19">
            <v>23.636363636363637</v>
          </cell>
          <cell r="AB19">
            <v>1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177</v>
          </cell>
          <cell r="D20">
            <v>28</v>
          </cell>
          <cell r="E20">
            <v>61</v>
          </cell>
          <cell r="F20">
            <v>117</v>
          </cell>
          <cell r="G20" t="str">
            <v>нов</v>
          </cell>
          <cell r="H20" t="e">
            <v>#N/A</v>
          </cell>
          <cell r="I20">
            <v>73</v>
          </cell>
          <cell r="J20">
            <v>-12</v>
          </cell>
          <cell r="K20">
            <v>0</v>
          </cell>
          <cell r="O20">
            <v>12.2</v>
          </cell>
          <cell r="P20">
            <v>160</v>
          </cell>
          <cell r="Q20">
            <v>22.704918032786885</v>
          </cell>
          <cell r="R20">
            <v>9.5901639344262293</v>
          </cell>
          <cell r="S20">
            <v>13.8</v>
          </cell>
          <cell r="T20">
            <v>10.6</v>
          </cell>
          <cell r="U20">
            <v>32</v>
          </cell>
          <cell r="V20">
            <v>0</v>
          </cell>
          <cell r="W20">
            <v>234</v>
          </cell>
          <cell r="X20">
            <v>18</v>
          </cell>
          <cell r="Y20">
            <v>160</v>
          </cell>
          <cell r="Z20" t="str">
            <v>увел</v>
          </cell>
          <cell r="AA20">
            <v>17.777777777777779</v>
          </cell>
          <cell r="AB20">
            <v>0.3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169.8</v>
          </cell>
          <cell r="D21">
            <v>340.2</v>
          </cell>
          <cell r="E21">
            <v>156</v>
          </cell>
          <cell r="F21">
            <v>160</v>
          </cell>
          <cell r="G21">
            <v>0</v>
          </cell>
          <cell r="H21" t="e">
            <v>#N/A</v>
          </cell>
          <cell r="I21">
            <v>162.69999999999999</v>
          </cell>
          <cell r="J21">
            <v>-6.6999999999999886</v>
          </cell>
          <cell r="K21">
            <v>125</v>
          </cell>
          <cell r="O21">
            <v>31.2</v>
          </cell>
          <cell r="P21">
            <v>84</v>
          </cell>
          <cell r="Q21">
            <v>11.826923076923077</v>
          </cell>
          <cell r="R21">
            <v>5.1282051282051286</v>
          </cell>
          <cell r="S21">
            <v>31.2</v>
          </cell>
          <cell r="T21">
            <v>33.739999999999995</v>
          </cell>
          <cell r="U21">
            <v>42</v>
          </cell>
          <cell r="V21">
            <v>0</v>
          </cell>
          <cell r="W21">
            <v>126</v>
          </cell>
          <cell r="X21">
            <v>14</v>
          </cell>
          <cell r="Y21">
            <v>84</v>
          </cell>
          <cell r="Z21" t="e">
            <v>#N/A</v>
          </cell>
          <cell r="AA21">
            <v>28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3015</v>
          </cell>
          <cell r="D22">
            <v>25071</v>
          </cell>
          <cell r="E22">
            <v>2620</v>
          </cell>
          <cell r="F22">
            <v>2616</v>
          </cell>
          <cell r="G22" t="str">
            <v>пуд</v>
          </cell>
          <cell r="H22">
            <v>180</v>
          </cell>
          <cell r="I22">
            <v>2578</v>
          </cell>
          <cell r="J22">
            <v>42</v>
          </cell>
          <cell r="K22">
            <v>2180</v>
          </cell>
          <cell r="O22">
            <v>524</v>
          </cell>
          <cell r="P22">
            <v>1010</v>
          </cell>
          <cell r="Q22">
            <v>11.080152671755725</v>
          </cell>
          <cell r="R22">
            <v>4.9923664122137401</v>
          </cell>
          <cell r="S22">
            <v>607.79999999999995</v>
          </cell>
          <cell r="T22">
            <v>546</v>
          </cell>
          <cell r="U22">
            <v>350</v>
          </cell>
          <cell r="V22">
            <v>0</v>
          </cell>
          <cell r="W22">
            <v>70</v>
          </cell>
          <cell r="X22">
            <v>14</v>
          </cell>
          <cell r="Y22">
            <v>1010</v>
          </cell>
          <cell r="Z22" t="str">
            <v>апр яб</v>
          </cell>
          <cell r="AA22">
            <v>84.166666666666671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2259</v>
          </cell>
          <cell r="D23">
            <v>5223</v>
          </cell>
          <cell r="E23">
            <v>1599</v>
          </cell>
          <cell r="F23">
            <v>1666</v>
          </cell>
          <cell r="G23" t="str">
            <v>яб</v>
          </cell>
          <cell r="H23">
            <v>180</v>
          </cell>
          <cell r="I23">
            <v>1641</v>
          </cell>
          <cell r="J23">
            <v>-42</v>
          </cell>
          <cell r="K23">
            <v>1090</v>
          </cell>
          <cell r="O23">
            <v>319.8</v>
          </cell>
          <cell r="P23">
            <v>840</v>
          </cell>
          <cell r="Q23">
            <v>11.244527829893682</v>
          </cell>
          <cell r="R23">
            <v>5.2095059412132585</v>
          </cell>
          <cell r="S23">
            <v>411</v>
          </cell>
          <cell r="T23">
            <v>341</v>
          </cell>
          <cell r="U23">
            <v>323</v>
          </cell>
          <cell r="V23">
            <v>0</v>
          </cell>
          <cell r="W23">
            <v>126</v>
          </cell>
          <cell r="X23">
            <v>14</v>
          </cell>
          <cell r="Y23">
            <v>840</v>
          </cell>
          <cell r="Z23" t="str">
            <v>апр яб</v>
          </cell>
          <cell r="AA23">
            <v>140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2497</v>
          </cell>
          <cell r="D24">
            <v>17294</v>
          </cell>
          <cell r="E24">
            <v>2074</v>
          </cell>
          <cell r="F24">
            <v>1953</v>
          </cell>
          <cell r="G24">
            <v>1</v>
          </cell>
          <cell r="H24">
            <v>180</v>
          </cell>
          <cell r="I24">
            <v>1969</v>
          </cell>
          <cell r="J24">
            <v>105</v>
          </cell>
          <cell r="K24">
            <v>1850</v>
          </cell>
          <cell r="O24">
            <v>414.8</v>
          </cell>
          <cell r="P24">
            <v>840</v>
          </cell>
          <cell r="Q24">
            <v>11.19334619093539</v>
          </cell>
          <cell r="R24">
            <v>4.7082931533269043</v>
          </cell>
          <cell r="S24">
            <v>480.6</v>
          </cell>
          <cell r="T24">
            <v>418.2</v>
          </cell>
          <cell r="U24">
            <v>326</v>
          </cell>
          <cell r="V24">
            <v>0</v>
          </cell>
          <cell r="W24">
            <v>70</v>
          </cell>
          <cell r="X24">
            <v>14</v>
          </cell>
          <cell r="Y24">
            <v>840</v>
          </cell>
          <cell r="Z24" t="str">
            <v>апр яб</v>
          </cell>
          <cell r="AA24">
            <v>70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771</v>
          </cell>
          <cell r="D25">
            <v>4537</v>
          </cell>
          <cell r="E25">
            <v>612</v>
          </cell>
          <cell r="F25">
            <v>836</v>
          </cell>
          <cell r="G25">
            <v>1</v>
          </cell>
          <cell r="H25" t="e">
            <v>#N/A</v>
          </cell>
          <cell r="I25">
            <v>643</v>
          </cell>
          <cell r="J25">
            <v>-31</v>
          </cell>
          <cell r="K25">
            <v>340</v>
          </cell>
          <cell r="O25">
            <v>122.4</v>
          </cell>
          <cell r="P25">
            <v>170</v>
          </cell>
          <cell r="Q25">
            <v>10.996732026143791</v>
          </cell>
          <cell r="R25">
            <v>6.8300653594771239</v>
          </cell>
          <cell r="S25">
            <v>148.19999999999999</v>
          </cell>
          <cell r="T25">
            <v>150</v>
          </cell>
          <cell r="U25">
            <v>191</v>
          </cell>
          <cell r="V25">
            <v>0</v>
          </cell>
          <cell r="W25">
            <v>70</v>
          </cell>
          <cell r="X25">
            <v>14</v>
          </cell>
          <cell r="Y25">
            <v>170</v>
          </cell>
          <cell r="Z25" t="e">
            <v>#N/A</v>
          </cell>
          <cell r="AA25">
            <v>14.166666666666666</v>
          </cell>
          <cell r="AB25">
            <v>0.25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285</v>
          </cell>
          <cell r="D26">
            <v>47</v>
          </cell>
          <cell r="E26">
            <v>134</v>
          </cell>
          <cell r="F26">
            <v>155</v>
          </cell>
          <cell r="G26" t="str">
            <v>нов</v>
          </cell>
          <cell r="H26" t="e">
            <v>#N/A</v>
          </cell>
          <cell r="I26">
            <v>135</v>
          </cell>
          <cell r="J26">
            <v>-1</v>
          </cell>
          <cell r="K26">
            <v>160</v>
          </cell>
          <cell r="O26">
            <v>26.8</v>
          </cell>
          <cell r="Q26">
            <v>11.753731343283581</v>
          </cell>
          <cell r="R26">
            <v>5.7835820895522385</v>
          </cell>
          <cell r="S26">
            <v>32.4</v>
          </cell>
          <cell r="T26">
            <v>28.8</v>
          </cell>
          <cell r="U26">
            <v>35</v>
          </cell>
          <cell r="V26">
            <v>0</v>
          </cell>
          <cell r="W26">
            <v>234</v>
          </cell>
          <cell r="X26">
            <v>18</v>
          </cell>
          <cell r="Y26">
            <v>0</v>
          </cell>
          <cell r="Z26" t="str">
            <v>увел</v>
          </cell>
          <cell r="AA26">
            <v>0</v>
          </cell>
          <cell r="AB26">
            <v>0.3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925</v>
          </cell>
          <cell r="D27">
            <v>3360</v>
          </cell>
          <cell r="E27">
            <v>552</v>
          </cell>
          <cell r="F27">
            <v>805</v>
          </cell>
          <cell r="G27">
            <v>1</v>
          </cell>
          <cell r="H27" t="e">
            <v>#N/A</v>
          </cell>
          <cell r="I27">
            <v>581</v>
          </cell>
          <cell r="J27">
            <v>-29</v>
          </cell>
          <cell r="K27">
            <v>0</v>
          </cell>
          <cell r="O27">
            <v>110.4</v>
          </cell>
          <cell r="P27">
            <v>430</v>
          </cell>
          <cell r="Q27">
            <v>11.186594202898551</v>
          </cell>
          <cell r="R27">
            <v>7.2916666666666661</v>
          </cell>
          <cell r="S27">
            <v>153.6</v>
          </cell>
          <cell r="T27">
            <v>138</v>
          </cell>
          <cell r="U27">
            <v>174</v>
          </cell>
          <cell r="V27">
            <v>0</v>
          </cell>
          <cell r="W27">
            <v>84</v>
          </cell>
          <cell r="X27">
            <v>12</v>
          </cell>
          <cell r="Y27">
            <v>430</v>
          </cell>
          <cell r="Z27" t="e">
            <v>#N/A</v>
          </cell>
          <cell r="AA27">
            <v>71.666666666666671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361</v>
          </cell>
          <cell r="D28">
            <v>1687</v>
          </cell>
          <cell r="E28">
            <v>226</v>
          </cell>
          <cell r="F28">
            <v>533</v>
          </cell>
          <cell r="G28" t="str">
            <v>яб</v>
          </cell>
          <cell r="H28">
            <v>180</v>
          </cell>
          <cell r="I28">
            <v>230</v>
          </cell>
          <cell r="J28">
            <v>-4</v>
          </cell>
          <cell r="K28">
            <v>0</v>
          </cell>
          <cell r="O28">
            <v>45.2</v>
          </cell>
          <cell r="Q28">
            <v>11.792035398230087</v>
          </cell>
          <cell r="R28">
            <v>11.792035398230087</v>
          </cell>
          <cell r="S28">
            <v>72.599999999999994</v>
          </cell>
          <cell r="T28">
            <v>75.2</v>
          </cell>
          <cell r="U28">
            <v>16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апр яб</v>
          </cell>
          <cell r="AA28">
            <v>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112</v>
          </cell>
          <cell r="D29">
            <v>52</v>
          </cell>
          <cell r="E29">
            <v>70</v>
          </cell>
          <cell r="F29">
            <v>42</v>
          </cell>
          <cell r="G29">
            <v>1</v>
          </cell>
          <cell r="H29" t="e">
            <v>#N/A</v>
          </cell>
          <cell r="I29">
            <v>75</v>
          </cell>
          <cell r="J29">
            <v>-5</v>
          </cell>
          <cell r="K29">
            <v>190</v>
          </cell>
          <cell r="O29">
            <v>14</v>
          </cell>
          <cell r="Q29">
            <v>16.571428571428573</v>
          </cell>
          <cell r="R29">
            <v>3</v>
          </cell>
          <cell r="S29">
            <v>14.2</v>
          </cell>
          <cell r="T29">
            <v>14.4</v>
          </cell>
          <cell r="U29">
            <v>23</v>
          </cell>
          <cell r="V29">
            <v>0</v>
          </cell>
          <cell r="W29">
            <v>84</v>
          </cell>
          <cell r="X29">
            <v>12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947</v>
          </cell>
          <cell r="D30">
            <v>3224</v>
          </cell>
          <cell r="E30">
            <v>697</v>
          </cell>
          <cell r="F30">
            <v>1092</v>
          </cell>
          <cell r="G30">
            <v>1</v>
          </cell>
          <cell r="H30" t="e">
            <v>#N/A</v>
          </cell>
          <cell r="I30">
            <v>718</v>
          </cell>
          <cell r="J30">
            <v>-21</v>
          </cell>
          <cell r="K30">
            <v>380</v>
          </cell>
          <cell r="O30">
            <v>139.4</v>
          </cell>
          <cell r="P30">
            <v>96</v>
          </cell>
          <cell r="Q30">
            <v>11.248206599713056</v>
          </cell>
          <cell r="R30">
            <v>7.833572453371592</v>
          </cell>
          <cell r="S30">
            <v>198</v>
          </cell>
          <cell r="T30">
            <v>184.6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96</v>
          </cell>
          <cell r="Z30" t="str">
            <v>апр яб</v>
          </cell>
          <cell r="AA30">
            <v>12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316</v>
          </cell>
          <cell r="D31">
            <v>526</v>
          </cell>
          <cell r="E31">
            <v>236</v>
          </cell>
          <cell r="F31">
            <v>277</v>
          </cell>
          <cell r="G31">
            <v>0</v>
          </cell>
          <cell r="H31" t="e">
            <v>#N/A</v>
          </cell>
          <cell r="I31">
            <v>240</v>
          </cell>
          <cell r="J31">
            <v>-4</v>
          </cell>
          <cell r="K31">
            <v>190</v>
          </cell>
          <cell r="O31">
            <v>47.2</v>
          </cell>
          <cell r="P31">
            <v>196</v>
          </cell>
          <cell r="Q31">
            <v>14.046610169491524</v>
          </cell>
          <cell r="R31">
            <v>5.8686440677966099</v>
          </cell>
          <cell r="S31">
            <v>48.6</v>
          </cell>
          <cell r="T31">
            <v>52.6</v>
          </cell>
          <cell r="U31">
            <v>68</v>
          </cell>
          <cell r="V31">
            <v>0</v>
          </cell>
          <cell r="W31">
            <v>84</v>
          </cell>
          <cell r="X31">
            <v>12</v>
          </cell>
          <cell r="Y31">
            <v>196</v>
          </cell>
          <cell r="Z31" t="str">
            <v>увел</v>
          </cell>
          <cell r="AA31">
            <v>12.25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350</v>
          </cell>
          <cell r="D32">
            <v>2449</v>
          </cell>
          <cell r="E32">
            <v>1128</v>
          </cell>
          <cell r="F32">
            <v>417</v>
          </cell>
          <cell r="G32">
            <v>1</v>
          </cell>
          <cell r="H32">
            <v>150</v>
          </cell>
          <cell r="I32">
            <v>1147</v>
          </cell>
          <cell r="J32">
            <v>-19</v>
          </cell>
          <cell r="K32">
            <v>195</v>
          </cell>
          <cell r="O32">
            <v>65.599999999999994</v>
          </cell>
          <cell r="P32">
            <v>192</v>
          </cell>
          <cell r="Q32">
            <v>12.256097560975611</v>
          </cell>
          <cell r="R32">
            <v>6.3567073170731714</v>
          </cell>
          <cell r="S32">
            <v>72.400000000000006</v>
          </cell>
          <cell r="T32">
            <v>79.400000000000006</v>
          </cell>
          <cell r="U32">
            <v>105</v>
          </cell>
          <cell r="V32">
            <v>800</v>
          </cell>
          <cell r="W32">
            <v>84</v>
          </cell>
          <cell r="X32">
            <v>12</v>
          </cell>
          <cell r="Y32">
            <v>192</v>
          </cell>
          <cell r="Z32">
            <v>0</v>
          </cell>
          <cell r="AA32">
            <v>24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870</v>
          </cell>
          <cell r="D33">
            <v>1691</v>
          </cell>
          <cell r="E33">
            <v>453</v>
          </cell>
          <cell r="F33">
            <v>425</v>
          </cell>
          <cell r="G33">
            <v>0</v>
          </cell>
          <cell r="H33" t="e">
            <v>#N/A</v>
          </cell>
          <cell r="I33">
            <v>442</v>
          </cell>
          <cell r="J33">
            <v>11</v>
          </cell>
          <cell r="K33">
            <v>580</v>
          </cell>
          <cell r="O33">
            <v>90.6</v>
          </cell>
          <cell r="Q33">
            <v>11.09271523178808</v>
          </cell>
          <cell r="R33">
            <v>4.6909492273730686</v>
          </cell>
          <cell r="S33">
            <v>134.80000000000001</v>
          </cell>
          <cell r="T33">
            <v>93.6</v>
          </cell>
          <cell r="U33">
            <v>53</v>
          </cell>
          <cell r="V33">
            <v>0</v>
          </cell>
          <cell r="W33">
            <v>84</v>
          </cell>
          <cell r="X33">
            <v>12</v>
          </cell>
          <cell r="Y33">
            <v>0</v>
          </cell>
          <cell r="Z33" t="str">
            <v>апр яб</v>
          </cell>
          <cell r="AA33">
            <v>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261</v>
          </cell>
          <cell r="D34">
            <v>650</v>
          </cell>
          <cell r="E34">
            <v>260</v>
          </cell>
          <cell r="F34">
            <v>251</v>
          </cell>
          <cell r="G34">
            <v>1</v>
          </cell>
          <cell r="H34" t="e">
            <v>#N/A</v>
          </cell>
          <cell r="I34">
            <v>274</v>
          </cell>
          <cell r="J34">
            <v>-14</v>
          </cell>
          <cell r="K34">
            <v>192</v>
          </cell>
          <cell r="O34">
            <v>52</v>
          </cell>
          <cell r="P34">
            <v>192</v>
          </cell>
          <cell r="Q34">
            <v>12.211538461538462</v>
          </cell>
          <cell r="R34">
            <v>4.8269230769230766</v>
          </cell>
          <cell r="S34">
            <v>56</v>
          </cell>
          <cell r="T34">
            <v>55.8</v>
          </cell>
          <cell r="U34">
            <v>73</v>
          </cell>
          <cell r="V34">
            <v>0</v>
          </cell>
          <cell r="W34">
            <v>84</v>
          </cell>
          <cell r="X34">
            <v>12</v>
          </cell>
          <cell r="Y34">
            <v>192</v>
          </cell>
          <cell r="Z34">
            <v>0</v>
          </cell>
          <cell r="AA34">
            <v>24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459</v>
          </cell>
          <cell r="D35">
            <v>4107</v>
          </cell>
          <cell r="E35">
            <v>518</v>
          </cell>
          <cell r="F35">
            <v>1367</v>
          </cell>
          <cell r="G35">
            <v>1</v>
          </cell>
          <cell r="H35" t="e">
            <v>#N/A</v>
          </cell>
          <cell r="I35">
            <v>521</v>
          </cell>
          <cell r="J35">
            <v>-3</v>
          </cell>
          <cell r="K35">
            <v>0</v>
          </cell>
          <cell r="O35">
            <v>103.6</v>
          </cell>
          <cell r="Q35">
            <v>13.194980694980696</v>
          </cell>
          <cell r="R35">
            <v>13.194980694980696</v>
          </cell>
          <cell r="S35">
            <v>148.80000000000001</v>
          </cell>
          <cell r="T35">
            <v>211</v>
          </cell>
          <cell r="U35">
            <v>21</v>
          </cell>
          <cell r="V35">
            <v>0</v>
          </cell>
          <cell r="W35">
            <v>84</v>
          </cell>
          <cell r="X35">
            <v>12</v>
          </cell>
          <cell r="Y35">
            <v>0</v>
          </cell>
          <cell r="Z35" t="str">
            <v>увел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2044</v>
          </cell>
          <cell r="D36">
            <v>44402</v>
          </cell>
          <cell r="E36">
            <v>2790</v>
          </cell>
          <cell r="F36">
            <v>2598</v>
          </cell>
          <cell r="G36" t="str">
            <v>пуд</v>
          </cell>
          <cell r="H36">
            <v>150</v>
          </cell>
          <cell r="I36">
            <v>2874</v>
          </cell>
          <cell r="J36">
            <v>-84</v>
          </cell>
          <cell r="K36">
            <v>510</v>
          </cell>
          <cell r="O36">
            <v>318</v>
          </cell>
          <cell r="P36">
            <v>480</v>
          </cell>
          <cell r="Q36">
            <v>11.283018867924529</v>
          </cell>
          <cell r="R36">
            <v>8.1698113207547163</v>
          </cell>
          <cell r="S36">
            <v>425.8</v>
          </cell>
          <cell r="T36">
            <v>424.2</v>
          </cell>
          <cell r="U36">
            <v>315</v>
          </cell>
          <cell r="V36">
            <v>1200</v>
          </cell>
          <cell r="W36">
            <v>84</v>
          </cell>
          <cell r="X36">
            <v>12</v>
          </cell>
          <cell r="Y36">
            <v>480</v>
          </cell>
          <cell r="Z36" t="str">
            <v>апр яб</v>
          </cell>
          <cell r="AA36">
            <v>60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1300</v>
          </cell>
          <cell r="D37">
            <v>15372</v>
          </cell>
          <cell r="E37">
            <v>1075</v>
          </cell>
          <cell r="F37">
            <v>1946</v>
          </cell>
          <cell r="G37">
            <v>1</v>
          </cell>
          <cell r="H37">
            <v>150</v>
          </cell>
          <cell r="I37">
            <v>993</v>
          </cell>
          <cell r="J37">
            <v>82</v>
          </cell>
          <cell r="K37">
            <v>0</v>
          </cell>
          <cell r="O37">
            <v>215</v>
          </cell>
          <cell r="P37">
            <v>580</v>
          </cell>
          <cell r="Q37">
            <v>11.748837209302325</v>
          </cell>
          <cell r="R37">
            <v>9.0511627906976742</v>
          </cell>
          <cell r="S37">
            <v>279.39999999999998</v>
          </cell>
          <cell r="T37">
            <v>301</v>
          </cell>
          <cell r="U37">
            <v>224</v>
          </cell>
          <cell r="V37">
            <v>0</v>
          </cell>
          <cell r="W37">
            <v>84</v>
          </cell>
          <cell r="X37">
            <v>12</v>
          </cell>
          <cell r="Y37">
            <v>580</v>
          </cell>
          <cell r="Z37">
            <v>0</v>
          </cell>
          <cell r="AA37">
            <v>36.25</v>
          </cell>
          <cell r="AB37">
            <v>0.43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492.89</v>
          </cell>
          <cell r="D38">
            <v>558.78</v>
          </cell>
          <cell r="E38">
            <v>297</v>
          </cell>
          <cell r="F38">
            <v>385</v>
          </cell>
          <cell r="G38">
            <v>0</v>
          </cell>
          <cell r="H38" t="e">
            <v>#N/A</v>
          </cell>
          <cell r="I38">
            <v>191.3</v>
          </cell>
          <cell r="J38">
            <v>105.69999999999999</v>
          </cell>
          <cell r="K38">
            <v>48</v>
          </cell>
          <cell r="O38">
            <v>59.4</v>
          </cell>
          <cell r="P38">
            <v>242</v>
          </cell>
          <cell r="Q38">
            <v>11.363636363636363</v>
          </cell>
          <cell r="R38">
            <v>6.4814814814814818</v>
          </cell>
          <cell r="S38">
            <v>46.4</v>
          </cell>
          <cell r="T38">
            <v>64</v>
          </cell>
          <cell r="U38">
            <v>51.3</v>
          </cell>
          <cell r="V38">
            <v>0</v>
          </cell>
          <cell r="W38">
            <v>234</v>
          </cell>
          <cell r="X38">
            <v>18</v>
          </cell>
          <cell r="Y38">
            <v>242</v>
          </cell>
          <cell r="Z38" t="str">
            <v>увел</v>
          </cell>
          <cell r="AA38">
            <v>89.629629629629619</v>
          </cell>
          <cell r="AB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1047.3</v>
          </cell>
          <cell r="D39">
            <v>3065</v>
          </cell>
          <cell r="E39">
            <v>1060.4000000000001</v>
          </cell>
          <cell r="F39">
            <v>1381.9</v>
          </cell>
          <cell r="G39">
            <v>0</v>
          </cell>
          <cell r="H39" t="e">
            <v>#N/A</v>
          </cell>
          <cell r="I39">
            <v>1133.0999999999999</v>
          </cell>
          <cell r="J39">
            <v>-72.699999999999818</v>
          </cell>
          <cell r="K39">
            <v>420</v>
          </cell>
          <cell r="O39">
            <v>212.08</v>
          </cell>
          <cell r="P39">
            <v>720</v>
          </cell>
          <cell r="Q39">
            <v>11.891267446246699</v>
          </cell>
          <cell r="R39">
            <v>6.5159373821199544</v>
          </cell>
          <cell r="S39">
            <v>221</v>
          </cell>
          <cell r="T39">
            <v>244</v>
          </cell>
          <cell r="U39">
            <v>305</v>
          </cell>
          <cell r="V39">
            <v>0</v>
          </cell>
          <cell r="W39">
            <v>144</v>
          </cell>
          <cell r="X39">
            <v>12</v>
          </cell>
          <cell r="Y39">
            <v>720</v>
          </cell>
          <cell r="Z39" t="e">
            <v>#N/A</v>
          </cell>
          <cell r="AA39">
            <v>144</v>
          </cell>
          <cell r="AB39">
            <v>1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2256</v>
          </cell>
          <cell r="D40">
            <v>20036</v>
          </cell>
          <cell r="E40">
            <v>3358</v>
          </cell>
          <cell r="F40">
            <v>3021</v>
          </cell>
          <cell r="G40" t="str">
            <v>пуд,яб</v>
          </cell>
          <cell r="H40">
            <v>150</v>
          </cell>
          <cell r="I40">
            <v>3422</v>
          </cell>
          <cell r="J40">
            <v>-64</v>
          </cell>
          <cell r="K40">
            <v>1200</v>
          </cell>
          <cell r="O40">
            <v>431.6</v>
          </cell>
          <cell r="P40">
            <v>860</v>
          </cell>
          <cell r="Q40">
            <v>11.772474513438368</v>
          </cell>
          <cell r="R40">
            <v>6.9995366079703425</v>
          </cell>
          <cell r="S40">
            <v>496.4</v>
          </cell>
          <cell r="T40">
            <v>526.6</v>
          </cell>
          <cell r="U40">
            <v>351</v>
          </cell>
          <cell r="V40">
            <v>1200</v>
          </cell>
          <cell r="W40">
            <v>84</v>
          </cell>
          <cell r="X40">
            <v>12</v>
          </cell>
          <cell r="Y40">
            <v>860</v>
          </cell>
          <cell r="Z40" t="str">
            <v>апр яб</v>
          </cell>
          <cell r="AA40">
            <v>107.5</v>
          </cell>
          <cell r="AB40">
            <v>0.9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1041</v>
          </cell>
          <cell r="D41">
            <v>4326</v>
          </cell>
          <cell r="E41">
            <v>1036</v>
          </cell>
          <cell r="F41">
            <v>544</v>
          </cell>
          <cell r="G41">
            <v>1</v>
          </cell>
          <cell r="H41">
            <v>150</v>
          </cell>
          <cell r="I41">
            <v>1074</v>
          </cell>
          <cell r="J41">
            <v>-38</v>
          </cell>
          <cell r="K41">
            <v>960</v>
          </cell>
          <cell r="O41">
            <v>207.2</v>
          </cell>
          <cell r="P41">
            <v>775</v>
          </cell>
          <cell r="Q41">
            <v>10.999034749034749</v>
          </cell>
          <cell r="R41">
            <v>2.6254826254826256</v>
          </cell>
          <cell r="S41">
            <v>217.2</v>
          </cell>
          <cell r="T41">
            <v>223.2</v>
          </cell>
          <cell r="U41">
            <v>302</v>
          </cell>
          <cell r="V41">
            <v>0</v>
          </cell>
          <cell r="W41">
            <v>84</v>
          </cell>
          <cell r="X41">
            <v>12</v>
          </cell>
          <cell r="Y41">
            <v>775</v>
          </cell>
          <cell r="Z41">
            <v>0</v>
          </cell>
          <cell r="AA41">
            <v>48.4375</v>
          </cell>
          <cell r="AB41">
            <v>0.43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162</v>
          </cell>
          <cell r="D42">
            <v>58</v>
          </cell>
          <cell r="E42">
            <v>30</v>
          </cell>
          <cell r="F42">
            <v>138</v>
          </cell>
          <cell r="G42">
            <v>1</v>
          </cell>
          <cell r="H42" t="e">
            <v>#N/A</v>
          </cell>
          <cell r="I42">
            <v>31</v>
          </cell>
          <cell r="J42">
            <v>-1</v>
          </cell>
          <cell r="K42">
            <v>0</v>
          </cell>
          <cell r="O42">
            <v>6</v>
          </cell>
          <cell r="Q42">
            <v>23</v>
          </cell>
          <cell r="R42">
            <v>23</v>
          </cell>
          <cell r="S42">
            <v>10</v>
          </cell>
          <cell r="T42">
            <v>3.8</v>
          </cell>
          <cell r="U42">
            <v>2</v>
          </cell>
          <cell r="V42">
            <v>0</v>
          </cell>
          <cell r="W42">
            <v>84</v>
          </cell>
          <cell r="X42">
            <v>12</v>
          </cell>
          <cell r="Y42">
            <v>0</v>
          </cell>
          <cell r="Z42" t="str">
            <v>увел</v>
          </cell>
          <cell r="AA42">
            <v>0</v>
          </cell>
          <cell r="AB42">
            <v>0.7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188</v>
          </cell>
          <cell r="D43">
            <v>215</v>
          </cell>
          <cell r="E43">
            <v>85</v>
          </cell>
          <cell r="F43">
            <v>220</v>
          </cell>
          <cell r="G43">
            <v>1</v>
          </cell>
          <cell r="H43" t="e">
            <v>#N/A</v>
          </cell>
          <cell r="I43">
            <v>88</v>
          </cell>
          <cell r="J43">
            <v>-3</v>
          </cell>
          <cell r="K43">
            <v>0</v>
          </cell>
          <cell r="O43">
            <v>17</v>
          </cell>
          <cell r="Q43">
            <v>12.941176470588236</v>
          </cell>
          <cell r="R43">
            <v>12.941176470588236</v>
          </cell>
          <cell r="S43">
            <v>23.2</v>
          </cell>
          <cell r="T43">
            <v>31.8</v>
          </cell>
          <cell r="U43">
            <v>17</v>
          </cell>
          <cell r="V43">
            <v>0</v>
          </cell>
          <cell r="W43">
            <v>84</v>
          </cell>
          <cell r="X43">
            <v>12</v>
          </cell>
          <cell r="Y43">
            <v>0</v>
          </cell>
          <cell r="Z43" t="str">
            <v>увел</v>
          </cell>
          <cell r="AA43">
            <v>0</v>
          </cell>
          <cell r="AB43">
            <v>0.7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131</v>
          </cell>
          <cell r="D44">
            <v>47</v>
          </cell>
          <cell r="E44">
            <v>42</v>
          </cell>
          <cell r="F44">
            <v>84</v>
          </cell>
          <cell r="G44" t="str">
            <v>нов</v>
          </cell>
          <cell r="H44" t="e">
            <v>#N/A</v>
          </cell>
          <cell r="I44">
            <v>44</v>
          </cell>
          <cell r="J44">
            <v>-2</v>
          </cell>
          <cell r="K44">
            <v>0</v>
          </cell>
          <cell r="O44">
            <v>8.4</v>
          </cell>
          <cell r="Q44">
            <v>10</v>
          </cell>
          <cell r="R44">
            <v>10</v>
          </cell>
          <cell r="S44">
            <v>4.5999999999999996</v>
          </cell>
          <cell r="T44">
            <v>9.6</v>
          </cell>
          <cell r="U44">
            <v>10</v>
          </cell>
          <cell r="V44">
            <v>0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505</v>
          </cell>
          <cell r="D45">
            <v>359</v>
          </cell>
          <cell r="E45">
            <v>188</v>
          </cell>
          <cell r="F45">
            <v>506</v>
          </cell>
          <cell r="G45">
            <v>1</v>
          </cell>
          <cell r="H45" t="e">
            <v>#N/A</v>
          </cell>
          <cell r="I45">
            <v>196</v>
          </cell>
          <cell r="J45">
            <v>-8</v>
          </cell>
          <cell r="K45">
            <v>0</v>
          </cell>
          <cell r="O45">
            <v>37.6</v>
          </cell>
          <cell r="Q45">
            <v>13.457446808510637</v>
          </cell>
          <cell r="R45">
            <v>13.457446808510637</v>
          </cell>
          <cell r="S45">
            <v>52.2</v>
          </cell>
          <cell r="T45">
            <v>74.2</v>
          </cell>
          <cell r="U45">
            <v>78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склад</v>
          </cell>
          <cell r="AA45">
            <v>0</v>
          </cell>
          <cell r="AB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192</v>
          </cell>
          <cell r="D46">
            <v>212</v>
          </cell>
          <cell r="E46">
            <v>275</v>
          </cell>
          <cell r="F46">
            <v>3</v>
          </cell>
          <cell r="G46">
            <v>1</v>
          </cell>
          <cell r="H46" t="e">
            <v>#N/A</v>
          </cell>
          <cell r="I46">
            <v>317</v>
          </cell>
          <cell r="J46">
            <v>-42</v>
          </cell>
          <cell r="K46">
            <v>480</v>
          </cell>
          <cell r="O46">
            <v>55</v>
          </cell>
          <cell r="P46">
            <v>192</v>
          </cell>
          <cell r="Q46">
            <v>12.272727272727273</v>
          </cell>
          <cell r="R46">
            <v>5.4545454545454543E-2</v>
          </cell>
          <cell r="S46">
            <v>56.2</v>
          </cell>
          <cell r="T46">
            <v>22.6</v>
          </cell>
          <cell r="U46">
            <v>87</v>
          </cell>
          <cell r="V46">
            <v>0</v>
          </cell>
          <cell r="W46">
            <v>84</v>
          </cell>
          <cell r="X46">
            <v>12</v>
          </cell>
          <cell r="Y46">
            <v>192</v>
          </cell>
          <cell r="Z46" t="e">
            <v>#N/A</v>
          </cell>
          <cell r="AA46">
            <v>24</v>
          </cell>
          <cell r="AB46">
            <v>0.7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174</v>
          </cell>
          <cell r="D47">
            <v>330</v>
          </cell>
          <cell r="E47">
            <v>94</v>
          </cell>
          <cell r="F47">
            <v>164</v>
          </cell>
          <cell r="G47">
            <v>1</v>
          </cell>
          <cell r="H47" t="e">
            <v>#N/A</v>
          </cell>
          <cell r="I47">
            <v>123</v>
          </cell>
          <cell r="J47">
            <v>-29</v>
          </cell>
          <cell r="K47">
            <v>0</v>
          </cell>
          <cell r="O47">
            <v>18.8</v>
          </cell>
          <cell r="P47">
            <v>96</v>
          </cell>
          <cell r="Q47">
            <v>13.829787234042552</v>
          </cell>
          <cell r="R47">
            <v>8.7234042553191493</v>
          </cell>
          <cell r="S47">
            <v>26.4</v>
          </cell>
          <cell r="T47">
            <v>25.8</v>
          </cell>
          <cell r="U47">
            <v>31</v>
          </cell>
          <cell r="V47">
            <v>0</v>
          </cell>
          <cell r="W47">
            <v>84</v>
          </cell>
          <cell r="X47">
            <v>12</v>
          </cell>
          <cell r="Y47">
            <v>96</v>
          </cell>
          <cell r="Z47">
            <v>0</v>
          </cell>
          <cell r="AA47">
            <v>12</v>
          </cell>
          <cell r="AB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1469</v>
          </cell>
          <cell r="D48">
            <v>4249</v>
          </cell>
          <cell r="E48">
            <v>1113</v>
          </cell>
          <cell r="F48">
            <v>1695</v>
          </cell>
          <cell r="G48">
            <v>1</v>
          </cell>
          <cell r="H48" t="e">
            <v>#N/A</v>
          </cell>
          <cell r="I48">
            <v>1105</v>
          </cell>
          <cell r="J48">
            <v>8</v>
          </cell>
          <cell r="K48">
            <v>380</v>
          </cell>
          <cell r="O48">
            <v>222.6</v>
          </cell>
          <cell r="P48">
            <v>380</v>
          </cell>
          <cell r="Q48">
            <v>11.028751123090746</v>
          </cell>
          <cell r="R48">
            <v>7.6145552560646905</v>
          </cell>
          <cell r="S48">
            <v>302</v>
          </cell>
          <cell r="T48">
            <v>292.2</v>
          </cell>
          <cell r="U48">
            <v>279</v>
          </cell>
          <cell r="V48">
            <v>0</v>
          </cell>
          <cell r="W48">
            <v>84</v>
          </cell>
          <cell r="X48">
            <v>12</v>
          </cell>
          <cell r="Y48">
            <v>380</v>
          </cell>
          <cell r="Z48">
            <v>0</v>
          </cell>
          <cell r="AA48">
            <v>47.5</v>
          </cell>
          <cell r="AB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1396</v>
          </cell>
          <cell r="D49">
            <v>1126</v>
          </cell>
          <cell r="E49">
            <v>429</v>
          </cell>
          <cell r="F49">
            <v>675</v>
          </cell>
          <cell r="G49">
            <v>1</v>
          </cell>
          <cell r="H49">
            <v>180</v>
          </cell>
          <cell r="I49">
            <v>115</v>
          </cell>
          <cell r="J49">
            <v>314</v>
          </cell>
          <cell r="K49">
            <v>195</v>
          </cell>
          <cell r="O49">
            <v>85.8</v>
          </cell>
          <cell r="P49">
            <v>96</v>
          </cell>
          <cell r="Q49">
            <v>11.258741258741258</v>
          </cell>
          <cell r="R49">
            <v>7.8671328671328675</v>
          </cell>
          <cell r="S49">
            <v>93.6</v>
          </cell>
          <cell r="T49">
            <v>106.4</v>
          </cell>
          <cell r="U49">
            <v>30</v>
          </cell>
          <cell r="V49">
            <v>0</v>
          </cell>
          <cell r="W49">
            <v>84</v>
          </cell>
          <cell r="X49">
            <v>12</v>
          </cell>
          <cell r="Y49">
            <v>96</v>
          </cell>
          <cell r="Z49">
            <v>0</v>
          </cell>
          <cell r="AA49">
            <v>12</v>
          </cell>
          <cell r="AB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455</v>
          </cell>
          <cell r="D50">
            <v>2470</v>
          </cell>
          <cell r="E50">
            <v>455</v>
          </cell>
          <cell r="F50">
            <v>625</v>
          </cell>
          <cell r="G50">
            <v>1</v>
          </cell>
          <cell r="H50">
            <v>90</v>
          </cell>
          <cell r="I50">
            <v>465</v>
          </cell>
          <cell r="J50">
            <v>-10</v>
          </cell>
          <cell r="K50">
            <v>240</v>
          </cell>
          <cell r="O50">
            <v>91</v>
          </cell>
          <cell r="P50">
            <v>180</v>
          </cell>
          <cell r="Q50">
            <v>11.483516483516484</v>
          </cell>
          <cell r="R50">
            <v>6.8681318681318677</v>
          </cell>
          <cell r="S50">
            <v>92.6</v>
          </cell>
          <cell r="T50">
            <v>105</v>
          </cell>
          <cell r="U50">
            <v>100</v>
          </cell>
          <cell r="V50">
            <v>0</v>
          </cell>
          <cell r="W50">
            <v>144</v>
          </cell>
          <cell r="X50">
            <v>12</v>
          </cell>
          <cell r="Y50">
            <v>180</v>
          </cell>
          <cell r="Z50">
            <v>0</v>
          </cell>
          <cell r="AA50">
            <v>36</v>
          </cell>
          <cell r="AB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717</v>
          </cell>
          <cell r="D51">
            <v>1735</v>
          </cell>
          <cell r="E51">
            <v>617</v>
          </cell>
          <cell r="F51">
            <v>633</v>
          </cell>
          <cell r="G51">
            <v>1</v>
          </cell>
          <cell r="H51">
            <v>120</v>
          </cell>
          <cell r="I51">
            <v>650</v>
          </cell>
          <cell r="J51">
            <v>-33</v>
          </cell>
          <cell r="K51">
            <v>480</v>
          </cell>
          <cell r="O51">
            <v>123.4</v>
          </cell>
          <cell r="P51">
            <v>300</v>
          </cell>
          <cell r="Q51">
            <v>11.450567260940032</v>
          </cell>
          <cell r="R51">
            <v>5.1296596434359802</v>
          </cell>
          <cell r="S51">
            <v>138.19999999999999</v>
          </cell>
          <cell r="T51">
            <v>124.8</v>
          </cell>
          <cell r="U51">
            <v>152</v>
          </cell>
          <cell r="V51">
            <v>0</v>
          </cell>
          <cell r="W51">
            <v>84</v>
          </cell>
          <cell r="X51">
            <v>12</v>
          </cell>
          <cell r="Y51">
            <v>300</v>
          </cell>
          <cell r="Z51">
            <v>0</v>
          </cell>
          <cell r="AA51">
            <v>60</v>
          </cell>
          <cell r="AB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90</v>
          </cell>
          <cell r="D52">
            <v>6</v>
          </cell>
          <cell r="E52">
            <v>39</v>
          </cell>
          <cell r="F52">
            <v>55</v>
          </cell>
          <cell r="G52">
            <v>1</v>
          </cell>
          <cell r="H52" t="e">
            <v>#N/A</v>
          </cell>
          <cell r="I52">
            <v>41</v>
          </cell>
          <cell r="J52">
            <v>-2</v>
          </cell>
          <cell r="K52">
            <v>0</v>
          </cell>
          <cell r="O52">
            <v>7.8</v>
          </cell>
          <cell r="P52">
            <v>96</v>
          </cell>
          <cell r="Q52">
            <v>19.358974358974358</v>
          </cell>
          <cell r="R52">
            <v>7.0512820512820511</v>
          </cell>
          <cell r="S52">
            <v>7.6</v>
          </cell>
          <cell r="T52">
            <v>9.1999999999999993</v>
          </cell>
          <cell r="U52">
            <v>14</v>
          </cell>
          <cell r="V52">
            <v>0</v>
          </cell>
          <cell r="W52">
            <v>84</v>
          </cell>
          <cell r="X52">
            <v>12</v>
          </cell>
          <cell r="Y52">
            <v>96</v>
          </cell>
          <cell r="Z52">
            <v>0</v>
          </cell>
          <cell r="AA52">
            <v>12</v>
          </cell>
          <cell r="AB52">
            <v>0.8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132</v>
          </cell>
          <cell r="D53">
            <v>56</v>
          </cell>
          <cell r="E53">
            <v>76</v>
          </cell>
          <cell r="F53">
            <v>59</v>
          </cell>
          <cell r="G53" t="str">
            <v>ноа</v>
          </cell>
          <cell r="H53" t="e">
            <v>#N/A</v>
          </cell>
          <cell r="I53">
            <v>68</v>
          </cell>
          <cell r="J53">
            <v>8</v>
          </cell>
          <cell r="K53">
            <v>190</v>
          </cell>
          <cell r="O53">
            <v>15.2</v>
          </cell>
          <cell r="Q53">
            <v>16.381578947368421</v>
          </cell>
          <cell r="R53">
            <v>3.8815789473684212</v>
          </cell>
          <cell r="S53">
            <v>13.8</v>
          </cell>
          <cell r="T53">
            <v>11.4</v>
          </cell>
          <cell r="U53">
            <v>17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 t="str">
            <v>увел</v>
          </cell>
          <cell r="AA53">
            <v>0</v>
          </cell>
          <cell r="AB53">
            <v>0.4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21</v>
          </cell>
          <cell r="D54">
            <v>10</v>
          </cell>
          <cell r="E54">
            <v>17</v>
          </cell>
          <cell r="F54">
            <v>2</v>
          </cell>
          <cell r="G54" t="str">
            <v>нов</v>
          </cell>
          <cell r="H54" t="e">
            <v>#N/A</v>
          </cell>
          <cell r="I54">
            <v>18</v>
          </cell>
          <cell r="J54">
            <v>-1</v>
          </cell>
          <cell r="K54">
            <v>0</v>
          </cell>
          <cell r="O54">
            <v>3.4</v>
          </cell>
          <cell r="Q54">
            <v>0.58823529411764708</v>
          </cell>
          <cell r="R54">
            <v>0.58823529411764708</v>
          </cell>
          <cell r="S54">
            <v>5</v>
          </cell>
          <cell r="T54">
            <v>2.2000000000000002</v>
          </cell>
          <cell r="U54">
            <v>12</v>
          </cell>
          <cell r="V54">
            <v>0</v>
          </cell>
          <cell r="W54">
            <v>234</v>
          </cell>
          <cell r="X54">
            <v>18</v>
          </cell>
          <cell r="Y54">
            <v>0</v>
          </cell>
          <cell r="Z54" t="str">
            <v>увел</v>
          </cell>
          <cell r="AA54">
            <v>0</v>
          </cell>
          <cell r="AB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108</v>
          </cell>
          <cell r="D55">
            <v>657.9</v>
          </cell>
          <cell r="E55">
            <v>181.3</v>
          </cell>
          <cell r="F55">
            <v>236.8</v>
          </cell>
          <cell r="G55" t="str">
            <v>рот</v>
          </cell>
          <cell r="H55" t="e">
            <v>#N/A</v>
          </cell>
          <cell r="I55">
            <v>218.303</v>
          </cell>
          <cell r="J55">
            <v>-37.002999999999986</v>
          </cell>
          <cell r="K55">
            <v>155</v>
          </cell>
          <cell r="O55">
            <v>36.260000000000005</v>
          </cell>
          <cell r="Q55">
            <v>10.805295091009375</v>
          </cell>
          <cell r="R55">
            <v>6.5306122448979584</v>
          </cell>
          <cell r="S55">
            <v>39.96</v>
          </cell>
          <cell r="T55">
            <v>51.06</v>
          </cell>
          <cell r="U55">
            <v>48.1</v>
          </cell>
          <cell r="V55">
            <v>0</v>
          </cell>
          <cell r="W55">
            <v>126</v>
          </cell>
          <cell r="X55">
            <v>14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193</v>
          </cell>
          <cell r="D56">
            <v>13</v>
          </cell>
          <cell r="E56">
            <v>15</v>
          </cell>
          <cell r="F56">
            <v>170</v>
          </cell>
          <cell r="G56">
            <v>0</v>
          </cell>
          <cell r="H56">
            <v>0</v>
          </cell>
          <cell r="I56">
            <v>17</v>
          </cell>
          <cell r="J56">
            <v>-2</v>
          </cell>
          <cell r="K56">
            <v>0</v>
          </cell>
          <cell r="O56">
            <v>3</v>
          </cell>
          <cell r="Q56">
            <v>56.666666666666664</v>
          </cell>
          <cell r="R56">
            <v>56.666666666666664</v>
          </cell>
          <cell r="S56">
            <v>3.6</v>
          </cell>
          <cell r="T56">
            <v>2.4</v>
          </cell>
          <cell r="U56">
            <v>4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0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25</v>
          </cell>
          <cell r="D57">
            <v>1</v>
          </cell>
          <cell r="E57">
            <v>4</v>
          </cell>
          <cell r="F57">
            <v>21</v>
          </cell>
          <cell r="G57" t="str">
            <v>в30,05</v>
          </cell>
          <cell r="H57" t="e">
            <v>#N/A</v>
          </cell>
          <cell r="I57">
            <v>6</v>
          </cell>
          <cell r="J57">
            <v>-2</v>
          </cell>
          <cell r="K57">
            <v>0</v>
          </cell>
          <cell r="O57">
            <v>0.8</v>
          </cell>
          <cell r="Q57">
            <v>26.25</v>
          </cell>
          <cell r="R57">
            <v>26.25</v>
          </cell>
          <cell r="S57">
            <v>1.2</v>
          </cell>
          <cell r="T57">
            <v>0.4</v>
          </cell>
          <cell r="U57">
            <v>3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 t="str">
            <v>вывод</v>
          </cell>
          <cell r="AA57">
            <v>0</v>
          </cell>
          <cell r="AB57">
            <v>0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99.899000000000001</v>
          </cell>
          <cell r="D58">
            <v>77.7</v>
          </cell>
          <cell r="E58">
            <v>40.700000000000003</v>
          </cell>
          <cell r="F58">
            <v>51.8</v>
          </cell>
          <cell r="G58" t="str">
            <v>рот3</v>
          </cell>
          <cell r="H58" t="e">
            <v>#N/A</v>
          </cell>
          <cell r="I58">
            <v>40.700000000000003</v>
          </cell>
          <cell r="J58">
            <v>0</v>
          </cell>
          <cell r="K58">
            <v>50</v>
          </cell>
          <cell r="O58">
            <v>8.14</v>
          </cell>
          <cell r="Q58">
            <v>12.506142506142504</v>
          </cell>
          <cell r="R58">
            <v>6.3636363636363624</v>
          </cell>
          <cell r="S58">
            <v>1.48</v>
          </cell>
          <cell r="T58">
            <v>5.92</v>
          </cell>
          <cell r="U58">
            <v>3.7</v>
          </cell>
          <cell r="V58">
            <v>0</v>
          </cell>
          <cell r="W58">
            <v>126</v>
          </cell>
          <cell r="X58">
            <v>14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0</v>
          </cell>
          <cell r="J59">
            <v>0</v>
          </cell>
          <cell r="K59">
            <v>0</v>
          </cell>
          <cell r="O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вывод</v>
          </cell>
          <cell r="AA59">
            <v>0</v>
          </cell>
          <cell r="AB59">
            <v>0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3.6</v>
          </cell>
          <cell r="D60">
            <v>39.6</v>
          </cell>
          <cell r="E60">
            <v>1.8</v>
          </cell>
          <cell r="F60">
            <v>32.4</v>
          </cell>
          <cell r="G60">
            <v>1</v>
          </cell>
          <cell r="H60" t="e">
            <v>#N/A</v>
          </cell>
          <cell r="I60">
            <v>1.6</v>
          </cell>
          <cell r="J60">
            <v>0.19999999999999996</v>
          </cell>
          <cell r="K60">
            <v>0</v>
          </cell>
          <cell r="O60">
            <v>0.36</v>
          </cell>
          <cell r="Q60">
            <v>90</v>
          </cell>
          <cell r="R60">
            <v>90</v>
          </cell>
          <cell r="S60">
            <v>2.88</v>
          </cell>
          <cell r="T60">
            <v>2.16</v>
          </cell>
          <cell r="U60">
            <v>1.8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1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280.05599999999998</v>
          </cell>
          <cell r="D61">
            <v>893.70399999999995</v>
          </cell>
          <cell r="E61">
            <v>248.64</v>
          </cell>
          <cell r="F61">
            <v>199.36</v>
          </cell>
          <cell r="G61">
            <v>0</v>
          </cell>
          <cell r="H61" t="e">
            <v>#N/A</v>
          </cell>
          <cell r="I61">
            <v>266.59100000000001</v>
          </cell>
          <cell r="J61">
            <v>-17.951000000000022</v>
          </cell>
          <cell r="K61">
            <v>250</v>
          </cell>
          <cell r="O61">
            <v>49.727999999999994</v>
          </cell>
          <cell r="P61">
            <v>125</v>
          </cell>
          <cell r="Q61">
            <v>11.550032175032177</v>
          </cell>
          <cell r="R61">
            <v>4.0090090090090094</v>
          </cell>
          <cell r="S61">
            <v>53.311999999999998</v>
          </cell>
          <cell r="T61">
            <v>48.832000000000001</v>
          </cell>
          <cell r="U61">
            <v>78.400000000000006</v>
          </cell>
          <cell r="V61">
            <v>0</v>
          </cell>
          <cell r="W61">
            <v>126</v>
          </cell>
          <cell r="X61">
            <v>14</v>
          </cell>
          <cell r="Y61">
            <v>125</v>
          </cell>
          <cell r="Z61" t="e">
            <v>#N/A</v>
          </cell>
          <cell r="AA61">
            <v>55.803571428571423</v>
          </cell>
          <cell r="AB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115</v>
          </cell>
          <cell r="D62">
            <v>135</v>
          </cell>
          <cell r="E62">
            <v>105</v>
          </cell>
          <cell r="G62">
            <v>1</v>
          </cell>
          <cell r="H62">
            <v>180</v>
          </cell>
          <cell r="I62">
            <v>118.8</v>
          </cell>
          <cell r="J62">
            <v>-13.799999999999997</v>
          </cell>
          <cell r="K62">
            <v>300</v>
          </cell>
          <cell r="O62">
            <v>21</v>
          </cell>
          <cell r="Q62">
            <v>14.285714285714286</v>
          </cell>
          <cell r="R62">
            <v>0</v>
          </cell>
          <cell r="S62">
            <v>16</v>
          </cell>
          <cell r="T62">
            <v>10</v>
          </cell>
          <cell r="U62">
            <v>5</v>
          </cell>
          <cell r="V62">
            <v>0</v>
          </cell>
          <cell r="W62">
            <v>144</v>
          </cell>
          <cell r="X62">
            <v>12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430</v>
          </cell>
          <cell r="D63">
            <v>1053</v>
          </cell>
          <cell r="E63">
            <v>379</v>
          </cell>
          <cell r="F63">
            <v>555</v>
          </cell>
          <cell r="G63" t="str">
            <v>нов</v>
          </cell>
          <cell r="H63" t="e">
            <v>#N/A</v>
          </cell>
          <cell r="I63">
            <v>397</v>
          </cell>
          <cell r="J63">
            <v>-18</v>
          </cell>
          <cell r="K63">
            <v>170</v>
          </cell>
          <cell r="O63">
            <v>75.8</v>
          </cell>
          <cell r="P63">
            <v>170</v>
          </cell>
          <cell r="Q63">
            <v>11.807387862796833</v>
          </cell>
          <cell r="R63">
            <v>7.3218997361477571</v>
          </cell>
          <cell r="S63">
            <v>86.4</v>
          </cell>
          <cell r="T63">
            <v>89.8</v>
          </cell>
          <cell r="U63">
            <v>116</v>
          </cell>
          <cell r="V63">
            <v>0</v>
          </cell>
          <cell r="W63">
            <v>70</v>
          </cell>
          <cell r="X63">
            <v>14</v>
          </cell>
          <cell r="Y63">
            <v>170</v>
          </cell>
          <cell r="Z63" t="e">
            <v>#N/A</v>
          </cell>
          <cell r="AA63">
            <v>14.166666666666666</v>
          </cell>
          <cell r="AB63">
            <v>0.25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2049</v>
          </cell>
          <cell r="D64">
            <v>27759</v>
          </cell>
          <cell r="E64">
            <v>1385</v>
          </cell>
          <cell r="F64">
            <v>2014</v>
          </cell>
          <cell r="G64" t="str">
            <v>пуд,яб</v>
          </cell>
          <cell r="H64">
            <v>180</v>
          </cell>
          <cell r="I64">
            <v>1418</v>
          </cell>
          <cell r="J64">
            <v>-33</v>
          </cell>
          <cell r="K64">
            <v>480</v>
          </cell>
          <cell r="O64">
            <v>277</v>
          </cell>
          <cell r="P64">
            <v>670</v>
          </cell>
          <cell r="Q64">
            <v>11.422382671480145</v>
          </cell>
          <cell r="R64">
            <v>7.2707581227436826</v>
          </cell>
          <cell r="S64">
            <v>382.6</v>
          </cell>
          <cell r="T64">
            <v>342.4</v>
          </cell>
          <cell r="U64">
            <v>229</v>
          </cell>
          <cell r="V64">
            <v>0</v>
          </cell>
          <cell r="W64">
            <v>70</v>
          </cell>
          <cell r="X64">
            <v>14</v>
          </cell>
          <cell r="Y64">
            <v>670</v>
          </cell>
          <cell r="Z64">
            <v>0</v>
          </cell>
          <cell r="AA64">
            <v>55.833333333333336</v>
          </cell>
          <cell r="AB64">
            <v>0.25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517</v>
          </cell>
          <cell r="D65">
            <v>4446</v>
          </cell>
          <cell r="E65">
            <v>345</v>
          </cell>
          <cell r="F65">
            <v>753</v>
          </cell>
          <cell r="G65">
            <v>1</v>
          </cell>
          <cell r="H65">
            <v>180</v>
          </cell>
          <cell r="I65">
            <v>361</v>
          </cell>
          <cell r="J65">
            <v>-16</v>
          </cell>
          <cell r="K65">
            <v>0</v>
          </cell>
          <cell r="O65">
            <v>69</v>
          </cell>
          <cell r="Q65">
            <v>10.913043478260869</v>
          </cell>
          <cell r="R65">
            <v>10.913043478260869</v>
          </cell>
          <cell r="S65">
            <v>117.8</v>
          </cell>
          <cell r="T65">
            <v>122</v>
          </cell>
          <cell r="U65">
            <v>58</v>
          </cell>
          <cell r="V65">
            <v>0</v>
          </cell>
          <cell r="W65">
            <v>70</v>
          </cell>
          <cell r="X65">
            <v>14</v>
          </cell>
          <cell r="Y65">
            <v>0</v>
          </cell>
          <cell r="Z65">
            <v>0</v>
          </cell>
          <cell r="AA65">
            <v>0</v>
          </cell>
          <cell r="AB65">
            <v>0.3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947</v>
          </cell>
          <cell r="D66">
            <v>4568</v>
          </cell>
          <cell r="E66">
            <v>431</v>
          </cell>
          <cell r="F66">
            <v>521</v>
          </cell>
          <cell r="G66">
            <v>1</v>
          </cell>
          <cell r="H66">
            <v>180</v>
          </cell>
          <cell r="I66">
            <v>442</v>
          </cell>
          <cell r="J66">
            <v>-11</v>
          </cell>
          <cell r="K66">
            <v>170</v>
          </cell>
          <cell r="O66">
            <v>86.2</v>
          </cell>
          <cell r="P66">
            <v>330</v>
          </cell>
          <cell r="Q66">
            <v>11.844547563805104</v>
          </cell>
          <cell r="R66">
            <v>6.044083526682134</v>
          </cell>
          <cell r="S66">
            <v>138</v>
          </cell>
          <cell r="T66">
            <v>103.2</v>
          </cell>
          <cell r="U66">
            <v>111</v>
          </cell>
          <cell r="V66">
            <v>0</v>
          </cell>
          <cell r="W66">
            <v>70</v>
          </cell>
          <cell r="X66">
            <v>14</v>
          </cell>
          <cell r="Y66">
            <v>330</v>
          </cell>
          <cell r="Z66">
            <v>0</v>
          </cell>
          <cell r="AA66">
            <v>27.5</v>
          </cell>
          <cell r="AB66">
            <v>0.3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57.28</v>
          </cell>
          <cell r="D67">
            <v>18.32</v>
          </cell>
          <cell r="E67">
            <v>9</v>
          </cell>
          <cell r="F67">
            <v>36</v>
          </cell>
          <cell r="G67" t="str">
            <v>нов</v>
          </cell>
          <cell r="H67" t="e">
            <v>#N/A</v>
          </cell>
          <cell r="I67">
            <v>10.4</v>
          </cell>
          <cell r="J67">
            <v>-1.4000000000000004</v>
          </cell>
          <cell r="K67">
            <v>0</v>
          </cell>
          <cell r="O67">
            <v>1.8</v>
          </cell>
          <cell r="Q67">
            <v>20</v>
          </cell>
          <cell r="R67">
            <v>20</v>
          </cell>
          <cell r="S67">
            <v>5.04</v>
          </cell>
          <cell r="T67">
            <v>2.56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0</v>
          </cell>
          <cell r="Z67" t="str">
            <v>увел</v>
          </cell>
          <cell r="AA67">
            <v>0</v>
          </cell>
          <cell r="AB67">
            <v>1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143</v>
          </cell>
          <cell r="D68">
            <v>666</v>
          </cell>
          <cell r="E68">
            <v>187</v>
          </cell>
          <cell r="F68">
            <v>274</v>
          </cell>
          <cell r="G68">
            <v>1</v>
          </cell>
          <cell r="H68">
            <v>365</v>
          </cell>
          <cell r="I68">
            <v>198</v>
          </cell>
          <cell r="J68">
            <v>-11</v>
          </cell>
          <cell r="K68">
            <v>60</v>
          </cell>
          <cell r="O68">
            <v>37.4</v>
          </cell>
          <cell r="P68">
            <v>60</v>
          </cell>
          <cell r="Q68">
            <v>10.53475935828877</v>
          </cell>
          <cell r="R68">
            <v>7.3262032085561497</v>
          </cell>
          <cell r="S68">
            <v>39.6</v>
          </cell>
          <cell r="T68">
            <v>46.8</v>
          </cell>
          <cell r="U68">
            <v>49</v>
          </cell>
          <cell r="V68">
            <v>0</v>
          </cell>
          <cell r="W68">
            <v>130</v>
          </cell>
          <cell r="X68">
            <v>10</v>
          </cell>
          <cell r="Y68">
            <v>60</v>
          </cell>
          <cell r="Z68">
            <v>0</v>
          </cell>
          <cell r="AA68">
            <v>10</v>
          </cell>
          <cell r="AB68">
            <v>0.2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322</v>
          </cell>
          <cell r="D69">
            <v>994</v>
          </cell>
          <cell r="E69">
            <v>303</v>
          </cell>
          <cell r="F69">
            <v>347</v>
          </cell>
          <cell r="G69">
            <v>1</v>
          </cell>
          <cell r="H69">
            <v>365</v>
          </cell>
          <cell r="I69">
            <v>316</v>
          </cell>
          <cell r="J69">
            <v>-13</v>
          </cell>
          <cell r="K69">
            <v>240</v>
          </cell>
          <cell r="O69">
            <v>60.6</v>
          </cell>
          <cell r="P69">
            <v>60</v>
          </cell>
          <cell r="Q69">
            <v>10.676567656765677</v>
          </cell>
          <cell r="R69">
            <v>5.7260726072607255</v>
          </cell>
          <cell r="S69">
            <v>64.8</v>
          </cell>
          <cell r="T69">
            <v>69</v>
          </cell>
          <cell r="U69">
            <v>65</v>
          </cell>
          <cell r="V69">
            <v>0</v>
          </cell>
          <cell r="W69">
            <v>130</v>
          </cell>
          <cell r="X69">
            <v>10</v>
          </cell>
          <cell r="Y69">
            <v>60</v>
          </cell>
          <cell r="Z69">
            <v>0</v>
          </cell>
          <cell r="AA69">
            <v>10</v>
          </cell>
          <cell r="AB69">
            <v>0.2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420</v>
          </cell>
          <cell r="D70">
            <v>14</v>
          </cell>
          <cell r="E70">
            <v>32</v>
          </cell>
          <cell r="F70">
            <v>388</v>
          </cell>
          <cell r="G70">
            <v>0</v>
          </cell>
          <cell r="H70" t="e">
            <v>#N/A</v>
          </cell>
          <cell r="I70">
            <v>34</v>
          </cell>
          <cell r="J70">
            <v>-2</v>
          </cell>
          <cell r="K70">
            <v>0</v>
          </cell>
          <cell r="O70">
            <v>6.4</v>
          </cell>
          <cell r="Q70">
            <v>60.625</v>
          </cell>
          <cell r="R70">
            <v>60.625</v>
          </cell>
          <cell r="S70">
            <v>0</v>
          </cell>
          <cell r="T70">
            <v>7</v>
          </cell>
          <cell r="U70">
            <v>3</v>
          </cell>
          <cell r="V70">
            <v>0</v>
          </cell>
          <cell r="W70" t="e">
            <v>#N/A</v>
          </cell>
          <cell r="X70" t="e">
            <v>#N/A</v>
          </cell>
          <cell r="Y70">
            <v>0</v>
          </cell>
          <cell r="Z70" t="str">
            <v>увел</v>
          </cell>
          <cell r="AA70">
            <v>0</v>
          </cell>
          <cell r="AB70">
            <v>0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494</v>
          </cell>
          <cell r="D71">
            <v>719</v>
          </cell>
          <cell r="E71">
            <v>214</v>
          </cell>
          <cell r="F71">
            <v>264</v>
          </cell>
          <cell r="G71">
            <v>1</v>
          </cell>
          <cell r="H71">
            <v>180</v>
          </cell>
          <cell r="I71">
            <v>225</v>
          </cell>
          <cell r="J71">
            <v>-11</v>
          </cell>
          <cell r="K71">
            <v>190</v>
          </cell>
          <cell r="O71">
            <v>42.8</v>
          </cell>
          <cell r="Q71">
            <v>10.60747663551402</v>
          </cell>
          <cell r="R71">
            <v>6.1682242990654208</v>
          </cell>
          <cell r="S71">
            <v>70.2</v>
          </cell>
          <cell r="T71">
            <v>53.6</v>
          </cell>
          <cell r="U71">
            <v>49</v>
          </cell>
          <cell r="V71">
            <v>0</v>
          </cell>
          <cell r="W71">
            <v>70</v>
          </cell>
          <cell r="X71">
            <v>14</v>
          </cell>
          <cell r="Y71">
            <v>0</v>
          </cell>
          <cell r="Z71">
            <v>0</v>
          </cell>
          <cell r="AA71">
            <v>0</v>
          </cell>
          <cell r="AB71">
            <v>0.3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1999</v>
          </cell>
          <cell r="D72">
            <v>20842</v>
          </cell>
          <cell r="E72">
            <v>3176</v>
          </cell>
          <cell r="F72">
            <v>1881</v>
          </cell>
          <cell r="G72">
            <v>1</v>
          </cell>
          <cell r="H72">
            <v>180</v>
          </cell>
          <cell r="I72">
            <v>3224</v>
          </cell>
          <cell r="J72">
            <v>-48</v>
          </cell>
          <cell r="K72">
            <v>410</v>
          </cell>
          <cell r="O72">
            <v>299.2</v>
          </cell>
          <cell r="P72">
            <v>1010</v>
          </cell>
          <cell r="Q72">
            <v>11.032754010695188</v>
          </cell>
          <cell r="R72">
            <v>6.2867647058823533</v>
          </cell>
          <cell r="S72">
            <v>358.8</v>
          </cell>
          <cell r="T72">
            <v>352.4</v>
          </cell>
          <cell r="U72">
            <v>518</v>
          </cell>
          <cell r="V72">
            <v>1680</v>
          </cell>
          <cell r="W72">
            <v>70</v>
          </cell>
          <cell r="X72">
            <v>14</v>
          </cell>
          <cell r="Y72">
            <v>1010</v>
          </cell>
          <cell r="Z72">
            <v>0</v>
          </cell>
          <cell r="AA72">
            <v>84.166666666666671</v>
          </cell>
          <cell r="AB72">
            <v>0.25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2573</v>
          </cell>
          <cell r="D73">
            <v>31721</v>
          </cell>
          <cell r="E73">
            <v>2477</v>
          </cell>
          <cell r="F73">
            <v>2787</v>
          </cell>
          <cell r="G73">
            <v>1</v>
          </cell>
          <cell r="H73">
            <v>180</v>
          </cell>
          <cell r="I73">
            <v>2508</v>
          </cell>
          <cell r="J73">
            <v>-31</v>
          </cell>
          <cell r="K73">
            <v>1490</v>
          </cell>
          <cell r="O73">
            <v>495.4</v>
          </cell>
          <cell r="P73">
            <v>1172</v>
          </cell>
          <cell r="Q73">
            <v>10.999192571659266</v>
          </cell>
          <cell r="R73">
            <v>5.6257569640694394</v>
          </cell>
          <cell r="S73">
            <v>551</v>
          </cell>
          <cell r="T73">
            <v>554</v>
          </cell>
          <cell r="U73">
            <v>505</v>
          </cell>
          <cell r="V73">
            <v>0</v>
          </cell>
          <cell r="W73">
            <v>70</v>
          </cell>
          <cell r="X73">
            <v>14</v>
          </cell>
          <cell r="Y73">
            <v>1172</v>
          </cell>
          <cell r="Z73" t="str">
            <v>апр яб</v>
          </cell>
          <cell r="AA73">
            <v>97.666666666666671</v>
          </cell>
          <cell r="AB73">
            <v>0.25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38.299999999999997</v>
          </cell>
          <cell r="D74">
            <v>75.099999999999994</v>
          </cell>
          <cell r="E74">
            <v>10.8</v>
          </cell>
          <cell r="F74">
            <v>5.4</v>
          </cell>
          <cell r="G74">
            <v>1</v>
          </cell>
          <cell r="H74" t="e">
            <v>#N/A</v>
          </cell>
          <cell r="I74">
            <v>10.8</v>
          </cell>
          <cell r="J74">
            <v>0</v>
          </cell>
          <cell r="K74">
            <v>38</v>
          </cell>
          <cell r="O74">
            <v>2.16</v>
          </cell>
          <cell r="Q74">
            <v>20.092592592592592</v>
          </cell>
          <cell r="R74">
            <v>2.5</v>
          </cell>
          <cell r="S74">
            <v>2.16</v>
          </cell>
          <cell r="T74">
            <v>4.32</v>
          </cell>
          <cell r="U74">
            <v>5.4</v>
          </cell>
          <cell r="V74">
            <v>0</v>
          </cell>
          <cell r="W74">
            <v>126</v>
          </cell>
          <cell r="X74">
            <v>14</v>
          </cell>
          <cell r="Y74">
            <v>0</v>
          </cell>
          <cell r="Z74" t="str">
            <v>склад?</v>
          </cell>
          <cell r="AA74">
            <v>0</v>
          </cell>
          <cell r="AB74">
            <v>1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362.39</v>
          </cell>
          <cell r="D75">
            <v>1777.61</v>
          </cell>
          <cell r="E75">
            <v>475</v>
          </cell>
          <cell r="F75">
            <v>410</v>
          </cell>
          <cell r="G75">
            <v>1</v>
          </cell>
          <cell r="H75" t="e">
            <v>#N/A</v>
          </cell>
          <cell r="I75">
            <v>485</v>
          </cell>
          <cell r="J75">
            <v>-10</v>
          </cell>
          <cell r="K75">
            <v>360</v>
          </cell>
          <cell r="O75">
            <v>95</v>
          </cell>
          <cell r="P75">
            <v>480</v>
          </cell>
          <cell r="Q75">
            <v>13.157894736842104</v>
          </cell>
          <cell r="R75">
            <v>4.3157894736842106</v>
          </cell>
          <cell r="S75">
            <v>81</v>
          </cell>
          <cell r="T75">
            <v>95</v>
          </cell>
          <cell r="U75">
            <v>110</v>
          </cell>
          <cell r="V75">
            <v>0</v>
          </cell>
          <cell r="W75">
            <v>84</v>
          </cell>
          <cell r="X75">
            <v>12</v>
          </cell>
          <cell r="Y75">
            <v>480</v>
          </cell>
          <cell r="Z75" t="e">
            <v>#N/A</v>
          </cell>
          <cell r="AA75">
            <v>96</v>
          </cell>
          <cell r="AB7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03.10.2024 - 09.10.2024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522.84699999999998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632.57500000000005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1266.672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214.405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284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591</v>
          </cell>
          <cell r="F12">
            <v>2449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1087</v>
          </cell>
          <cell r="F13">
            <v>3905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1346</v>
          </cell>
          <cell r="F14">
            <v>5439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</v>
          </cell>
          <cell r="F15">
            <v>252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100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</v>
          </cell>
          <cell r="F17">
            <v>294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F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399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19</v>
          </cell>
          <cell r="F20">
            <v>1442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F21">
            <v>879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681</v>
          </cell>
          <cell r="F22">
            <v>874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42</v>
          </cell>
          <cell r="F23">
            <v>541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</v>
          </cell>
          <cell r="F24">
            <v>950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1.6</v>
          </cell>
          <cell r="F25">
            <v>437.93</v>
          </cell>
        </row>
        <row r="26">
          <cell r="A26" t="str">
            <v xml:space="preserve"> 201  Ветчина Нежная ТМ Особый рецепт, (2,5кг), ПОКОМ</v>
          </cell>
          <cell r="D26">
            <v>37.5</v>
          </cell>
          <cell r="F26">
            <v>4293.7479999999996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F27">
            <v>316.827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518.33600000000001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2.5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</v>
          </cell>
          <cell r="F31">
            <v>213.45500000000001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1.6</v>
          </cell>
          <cell r="F32">
            <v>228.78700000000001</v>
          </cell>
        </row>
        <row r="33">
          <cell r="A33" t="str">
            <v xml:space="preserve"> 240  Колбаса Салями охотничья, ВЕС. ПОКОМ</v>
          </cell>
          <cell r="D33">
            <v>0.7</v>
          </cell>
          <cell r="F33">
            <v>54.296999999999997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2.4500000000000002</v>
          </cell>
          <cell r="F34">
            <v>467.76600000000002</v>
          </cell>
        </row>
        <row r="35">
          <cell r="A35" t="str">
            <v xml:space="preserve"> 247  Сардельки Нежные, ВЕС.  ПОКОМ</v>
          </cell>
          <cell r="D35">
            <v>1.4</v>
          </cell>
          <cell r="F35">
            <v>207.57499999999999</v>
          </cell>
        </row>
        <row r="36">
          <cell r="A36" t="str">
            <v xml:space="preserve"> 248  Сардельки Сочные ТМ Особый рецепт,   ПОКОМ</v>
          </cell>
          <cell r="D36">
            <v>2.6</v>
          </cell>
          <cell r="F36">
            <v>181.69499999999999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4</v>
          </cell>
          <cell r="F37">
            <v>1540.404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269.20299999999997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2.6</v>
          </cell>
          <cell r="F39">
            <v>103.562</v>
          </cell>
        </row>
        <row r="40">
          <cell r="A40" t="str">
            <v xml:space="preserve"> 263  Шпикачки Стародворские, ВЕС.  ПОКОМ</v>
          </cell>
          <cell r="F40">
            <v>95.501999999999995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0.7</v>
          </cell>
          <cell r="F41">
            <v>192.31800000000001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179.804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160.291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3</v>
          </cell>
          <cell r="F44">
            <v>1808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594</v>
          </cell>
          <cell r="F45">
            <v>3125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4609</v>
          </cell>
          <cell r="F46">
            <v>7865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10.8</v>
          </cell>
          <cell r="F48">
            <v>636.79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6</v>
          </cell>
          <cell r="F49">
            <v>755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20</v>
          </cell>
          <cell r="F50">
            <v>1415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203.29900000000001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10</v>
          </cell>
          <cell r="F52">
            <v>1864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28</v>
          </cell>
          <cell r="F53">
            <v>2921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87.718999999999994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0.7</v>
          </cell>
          <cell r="F55">
            <v>187.28800000000001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18</v>
          </cell>
          <cell r="F56">
            <v>1469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24</v>
          </cell>
          <cell r="F57">
            <v>2183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</v>
          </cell>
          <cell r="F58">
            <v>1364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1.35</v>
          </cell>
          <cell r="F59">
            <v>374.11200000000002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2.7</v>
          </cell>
          <cell r="F60">
            <v>756.28300000000002</v>
          </cell>
        </row>
        <row r="61">
          <cell r="A61" t="str">
            <v xml:space="preserve"> 316  Колбаса Нежная ТМ Зареченские ВЕС  ПОКОМ</v>
          </cell>
          <cell r="F61">
            <v>106.304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36.593000000000004</v>
          </cell>
        </row>
        <row r="63">
          <cell r="A63" t="str">
            <v xml:space="preserve"> 318  Сосиски Датские ТМ Зареченские, ВЕС  ПОКОМ</v>
          </cell>
          <cell r="D63">
            <v>7.8</v>
          </cell>
          <cell r="F63">
            <v>2879.9029999999998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1816</v>
          </cell>
          <cell r="F64">
            <v>5173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2.8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10.593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2217</v>
          </cell>
          <cell r="F67">
            <v>4674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9</v>
          </cell>
          <cell r="F68">
            <v>1150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12</v>
          </cell>
          <cell r="F69">
            <v>689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</v>
          </cell>
          <cell r="F70">
            <v>590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4</v>
          </cell>
          <cell r="F71">
            <v>712.75199999999995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6</v>
          </cell>
          <cell r="F72">
            <v>495</v>
          </cell>
        </row>
        <row r="73">
          <cell r="A73" t="str">
            <v xml:space="preserve"> 335  Колбаса Сливушка ТМ Вязанка. ВЕС.  ПОКОМ </v>
          </cell>
          <cell r="F73">
            <v>211.15600000000001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1808</v>
          </cell>
          <cell r="F74">
            <v>4643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14</v>
          </cell>
          <cell r="F75">
            <v>2530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437.02800000000002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1.6</v>
          </cell>
          <cell r="F77">
            <v>305.142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2.4</v>
          </cell>
          <cell r="F78">
            <v>556.25900000000001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0.8</v>
          </cell>
          <cell r="F79">
            <v>435.85500000000002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127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</v>
          </cell>
          <cell r="F81">
            <v>271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</v>
          </cell>
          <cell r="F82">
            <v>357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2.6</v>
          </cell>
          <cell r="F83">
            <v>225.459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5</v>
          </cell>
          <cell r="F84">
            <v>602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7</v>
          </cell>
          <cell r="F85">
            <v>729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10</v>
          </cell>
        </row>
        <row r="87">
          <cell r="A87" t="str">
            <v xml:space="preserve"> 380  Колбаса Филейбургская с филе сочного окорока 0,13кг с/в ТМ Баварушка  ПОКОМ</v>
          </cell>
          <cell r="F87">
            <v>1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14</v>
          </cell>
          <cell r="F88">
            <v>1484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6</v>
          </cell>
          <cell r="F89">
            <v>857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2</v>
          </cell>
          <cell r="F90">
            <v>782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2</v>
          </cell>
          <cell r="F91">
            <v>616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F92">
            <v>244</v>
          </cell>
        </row>
        <row r="93">
          <cell r="A93" t="str">
            <v xml:space="preserve"> 408  Ветчина Сливушка с индейкой ТМ Вязанка, 0,4кг  ПОКОМ</v>
          </cell>
          <cell r="D93">
            <v>2</v>
          </cell>
          <cell r="F93">
            <v>79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1217</v>
          </cell>
          <cell r="F94">
            <v>4541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3.3</v>
          </cell>
        </row>
        <row r="96">
          <cell r="A96" t="str">
            <v xml:space="preserve"> 412  Сосиски Баварские ТМ Стародворье 0,35 кг ПОКОМ</v>
          </cell>
          <cell r="D96">
            <v>4240</v>
          </cell>
          <cell r="F96">
            <v>10705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</v>
          </cell>
          <cell r="F97">
            <v>66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22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22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217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29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110.158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2.6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2</v>
          </cell>
          <cell r="F105">
            <v>647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155.75800000000001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3</v>
          </cell>
          <cell r="F107">
            <v>293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131.05500000000001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2</v>
          </cell>
          <cell r="F109">
            <v>114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F110">
            <v>136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F111">
            <v>138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F112">
            <v>296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</v>
          </cell>
          <cell r="F113">
            <v>251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0.8</v>
          </cell>
          <cell r="F114">
            <v>384.16800000000001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15</v>
          </cell>
          <cell r="F115">
            <v>4177.7209999999995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27.61</v>
          </cell>
          <cell r="F116">
            <v>6057.3559999999998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14.981999999999999</v>
          </cell>
          <cell r="F117">
            <v>3612.404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66.203999999999994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2.7</v>
          </cell>
          <cell r="F119">
            <v>40.655000000000001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214.14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2</v>
          </cell>
          <cell r="F121">
            <v>274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2</v>
          </cell>
          <cell r="F122">
            <v>349</v>
          </cell>
        </row>
        <row r="123">
          <cell r="A123" t="str">
            <v xml:space="preserve"> 472  Колбаса Молочная ВЕС ТМ Зареченские  ПОКОМ</v>
          </cell>
          <cell r="F123">
            <v>10.5</v>
          </cell>
        </row>
        <row r="124">
          <cell r="A124" t="str">
            <v xml:space="preserve"> 473  Ветчина Рубленая ВЕС ТМ Зареченские  ПОКОМ</v>
          </cell>
          <cell r="F124">
            <v>9.6</v>
          </cell>
        </row>
        <row r="125">
          <cell r="A125" t="str">
            <v xml:space="preserve"> 474  Колбаса Молочная 0,4кг ТМ Зареченские  ПОКОМ</v>
          </cell>
          <cell r="F125">
            <v>13</v>
          </cell>
        </row>
        <row r="126">
          <cell r="A126" t="str">
            <v xml:space="preserve"> 475  Колбаса Нежная 0,4кг ТМ Зареченские  ПОКОМ</v>
          </cell>
          <cell r="F126">
            <v>14</v>
          </cell>
        </row>
        <row r="127">
          <cell r="A127" t="str">
            <v xml:space="preserve"> 476  Колбаса Нежная со шпиком 0,4кг ТМ Зареченские  ПОКОМ</v>
          </cell>
          <cell r="F127">
            <v>17</v>
          </cell>
        </row>
        <row r="128">
          <cell r="A128" t="str">
            <v xml:space="preserve"> 477  Ветчина Рубленая 0,4кг ТМ Зареченские  ПОКОМ</v>
          </cell>
          <cell r="F128">
            <v>14</v>
          </cell>
        </row>
        <row r="129">
          <cell r="A129" t="str">
            <v xml:space="preserve"> 478  Сардельки Зареченские ВЕС ТМ Зареченские  ПОКОМ</v>
          </cell>
          <cell r="F129">
            <v>57.606000000000002</v>
          </cell>
        </row>
        <row r="130">
          <cell r="A130" t="str">
            <v xml:space="preserve"> 479  Шпикачки Зареченские ВЕС ТМ Зареченские  ПОКОМ</v>
          </cell>
          <cell r="F130">
            <v>40.404000000000003</v>
          </cell>
        </row>
        <row r="131">
          <cell r="A131" t="str">
            <v xml:space="preserve"> 483  Колбаса Молочная Традиционная ТМ Стародворье в оболочке полиамид 0,4 кг. ПОКОМ </v>
          </cell>
          <cell r="D131">
            <v>2</v>
          </cell>
          <cell r="F131">
            <v>319</v>
          </cell>
        </row>
        <row r="132">
          <cell r="A132" t="str">
            <v xml:space="preserve"> 486  Колбаски Бюргерсы с сыром 0,27кг ТМ Баварушка  ПОКОМ</v>
          </cell>
          <cell r="F132">
            <v>1</v>
          </cell>
        </row>
        <row r="133">
          <cell r="A133" t="str">
            <v xml:space="preserve"> 490  Колбаса Сервелат Филейский ТМ Вязанка  0,3 кг. срез  ПОКОМ</v>
          </cell>
          <cell r="D133">
            <v>9</v>
          </cell>
          <cell r="F133">
            <v>336</v>
          </cell>
        </row>
        <row r="134">
          <cell r="A134" t="str">
            <v xml:space="preserve"> 491  Колбаса Филейская Рубленая ТМ Вязанка  0,3 кг. срез.  ПОКОМ</v>
          </cell>
          <cell r="D134">
            <v>15</v>
          </cell>
          <cell r="F134">
            <v>553</v>
          </cell>
        </row>
        <row r="135">
          <cell r="A135" t="str">
            <v xml:space="preserve"> 492  Колбаса Салями Филейская 0,3кг ТМ Вязанка  ПОКОМ</v>
          </cell>
          <cell r="D135">
            <v>14</v>
          </cell>
          <cell r="F135">
            <v>531</v>
          </cell>
        </row>
        <row r="136">
          <cell r="A136" t="str">
            <v xml:space="preserve"> 493  Колбаса Салями Филейская ТМ Вязанка ВЕС  ПОКОМ</v>
          </cell>
          <cell r="F136">
            <v>40.317</v>
          </cell>
        </row>
        <row r="137">
          <cell r="A137" t="str">
            <v xml:space="preserve"> 494  Колбаса Филейская Рубленая ТМ Вязанка ВЕС  ПОКОМ</v>
          </cell>
          <cell r="F137">
            <v>37.326999999999998</v>
          </cell>
        </row>
        <row r="138">
          <cell r="A138" t="str">
            <v xml:space="preserve"> 495  Колбаса Сочинка по-европейски с сочной грудинкой 0,3кг ТМ Стародворье  ПОКОМ</v>
          </cell>
          <cell r="D138">
            <v>4</v>
          </cell>
          <cell r="F138">
            <v>462</v>
          </cell>
        </row>
        <row r="139">
          <cell r="A139" t="str">
            <v xml:space="preserve"> 496  Колбаса Сочинка по-фински с сочным окроком 0,3кг ТМ Стародворье  ПОКОМ</v>
          </cell>
          <cell r="D139">
            <v>3</v>
          </cell>
          <cell r="F139">
            <v>424</v>
          </cell>
        </row>
        <row r="140">
          <cell r="A140" t="str">
            <v xml:space="preserve"> 497  Колбаса Сочинка зернистая с сочной грудинкой 0,3кг ТМ Стародворье  ПОКОМ</v>
          </cell>
          <cell r="D140">
            <v>4</v>
          </cell>
          <cell r="F140">
            <v>511</v>
          </cell>
        </row>
        <row r="141">
          <cell r="A141" t="str">
            <v xml:space="preserve"> 498  Колбаса Сочинка рубленая с сочным окороком 0,3кг ТМ Стародворье  ПОКОМ</v>
          </cell>
          <cell r="D141">
            <v>5</v>
          </cell>
          <cell r="F141">
            <v>486</v>
          </cell>
        </row>
        <row r="142">
          <cell r="A142" t="str">
            <v xml:space="preserve"> 499  Сардельки Дугушки со сливочным маслом ВЕС ТМ Стародворье ТС Дугушка  ПОКОМ</v>
          </cell>
          <cell r="D142">
            <v>2.6</v>
          </cell>
          <cell r="F142">
            <v>198.15</v>
          </cell>
        </row>
        <row r="143">
          <cell r="A143" t="str">
            <v>0999 НАБОР ДЛЯ ПИЦЦЫ с/к в/у  ОСТАНКИНО</v>
          </cell>
          <cell r="D143">
            <v>50.7</v>
          </cell>
          <cell r="F143">
            <v>50.7</v>
          </cell>
        </row>
        <row r="144">
          <cell r="A144" t="str">
            <v>3215 ВЕТЧ.МЯСНАЯ Папа может п/о 0.4кг 8шт.    ОСТАНКИНО</v>
          </cell>
          <cell r="D144">
            <v>356</v>
          </cell>
          <cell r="F144">
            <v>356</v>
          </cell>
        </row>
        <row r="145">
          <cell r="A145" t="str">
            <v>3684 ПРЕСИЖН с/к в/у 1/250 8шт.   ОСТАНКИНО</v>
          </cell>
          <cell r="D145">
            <v>106</v>
          </cell>
          <cell r="F145">
            <v>106</v>
          </cell>
        </row>
        <row r="146">
          <cell r="A146" t="str">
            <v>3812 СОЧНЫЕ сос п/о мгс 2*2  ОСТАНКИНО</v>
          </cell>
          <cell r="D146">
            <v>1823.5</v>
          </cell>
          <cell r="F146">
            <v>1823.5</v>
          </cell>
        </row>
        <row r="147">
          <cell r="A147" t="str">
            <v>4063 МЯСНАЯ Папа может вар п/о_Л   ОСТАНКИНО</v>
          </cell>
          <cell r="D147">
            <v>1906.15</v>
          </cell>
          <cell r="F147">
            <v>1906.15</v>
          </cell>
        </row>
        <row r="148">
          <cell r="A148" t="str">
            <v>4117 ЭКСТРА Папа может с/к в/у_Л   ОСТАНКИНО</v>
          </cell>
          <cell r="D148">
            <v>53.1</v>
          </cell>
          <cell r="F148">
            <v>53.1</v>
          </cell>
        </row>
        <row r="149">
          <cell r="A149" t="str">
            <v>4555 Докторская ГОСТ вар п/о ОСТАНКИНО</v>
          </cell>
          <cell r="D149">
            <v>20.5</v>
          </cell>
          <cell r="F149">
            <v>20.5</v>
          </cell>
        </row>
        <row r="150">
          <cell r="A150" t="str">
            <v>4574 Колбаса вар Мясная со шпиком 1кг Папа может п/о (код покуп. 24784) Останкино</v>
          </cell>
          <cell r="D150">
            <v>127.55</v>
          </cell>
          <cell r="F150">
            <v>127.55</v>
          </cell>
        </row>
        <row r="151">
          <cell r="A151" t="str">
            <v>4691 ШЕЙКА КОПЧЕНАЯ к/в мл/к в/у 300*6  ОСТАНКИНО</v>
          </cell>
          <cell r="D151">
            <v>82</v>
          </cell>
          <cell r="F151">
            <v>83</v>
          </cell>
        </row>
        <row r="152">
          <cell r="A152" t="str">
            <v>4786 КОЛБ.СНЭКИ Папа может в/к мгс 1/70_5  ОСТАНКИНО</v>
          </cell>
          <cell r="D152">
            <v>163</v>
          </cell>
          <cell r="F152">
            <v>165</v>
          </cell>
        </row>
        <row r="153">
          <cell r="A153" t="str">
            <v>4813 ФИЛЕЙНАЯ Папа может вар п/о_Л   ОСТАНКИНО</v>
          </cell>
          <cell r="D153">
            <v>557.5</v>
          </cell>
          <cell r="F153">
            <v>557.5</v>
          </cell>
        </row>
        <row r="154">
          <cell r="A154" t="str">
            <v>4903 КРАКОВСКАЯ п/к н/о мгс_30с  ОСТАНКИНО</v>
          </cell>
          <cell r="D154">
            <v>12.9</v>
          </cell>
          <cell r="F154">
            <v>14.073</v>
          </cell>
        </row>
        <row r="155">
          <cell r="A155" t="str">
            <v>4993 САЛЯМИ ИТАЛЬЯНСКАЯ с/к в/у 1/250*8_120c ОСТАНКИНО</v>
          </cell>
          <cell r="D155">
            <v>544</v>
          </cell>
          <cell r="F155">
            <v>544</v>
          </cell>
        </row>
        <row r="156">
          <cell r="A156" t="str">
            <v>5246 ДОКТОРСКАЯ ПРЕМИУМ вар б/о мгс_30с ОСТАНКИНО</v>
          </cell>
          <cell r="D156">
            <v>36</v>
          </cell>
          <cell r="F156">
            <v>36</v>
          </cell>
        </row>
        <row r="157">
          <cell r="A157" t="str">
            <v>5341 СЕРВЕЛАТ ОХОТНИЧИЙ в/к в/у  ОСТАНКИНО</v>
          </cell>
          <cell r="D157">
            <v>521.70000000000005</v>
          </cell>
          <cell r="F157">
            <v>521.70000000000005</v>
          </cell>
        </row>
        <row r="158">
          <cell r="A158" t="str">
            <v>5483 ЭКСТРА Папа может с/к в/у 1/250 8шт.   ОСТАНКИНО</v>
          </cell>
          <cell r="D158">
            <v>1053</v>
          </cell>
          <cell r="F158">
            <v>1053</v>
          </cell>
        </row>
        <row r="159">
          <cell r="A159" t="str">
            <v>5544 Сервелат Финский в/к в/у_45с НОВАЯ ОСТАНКИНО</v>
          </cell>
          <cell r="D159">
            <v>1179.3399999999999</v>
          </cell>
          <cell r="F159">
            <v>1179.3399999999999</v>
          </cell>
        </row>
        <row r="160">
          <cell r="A160" t="str">
            <v>5679 САЛЯМИ ИТАЛЬЯНСКАЯ с/к в/у 1/150_60с ОСТАНКИНО</v>
          </cell>
          <cell r="D160">
            <v>453</v>
          </cell>
          <cell r="F160">
            <v>453</v>
          </cell>
        </row>
        <row r="161">
          <cell r="A161" t="str">
            <v>5682 САЛЯМИ МЕЛКОЗЕРНЕНАЯ с/к в/у 1/120_60с   ОСТАНКИНО</v>
          </cell>
          <cell r="D161">
            <v>2540</v>
          </cell>
          <cell r="F161">
            <v>2540</v>
          </cell>
        </row>
        <row r="162">
          <cell r="A162" t="str">
            <v>5698 СЫТНЫЕ Папа может сар б/о мгс 1*3_Маяк  ОСТАНКИНО</v>
          </cell>
          <cell r="D162">
            <v>236.2</v>
          </cell>
          <cell r="F162">
            <v>236.2</v>
          </cell>
        </row>
        <row r="163">
          <cell r="A163" t="str">
            <v>5706 АРОМАТНАЯ Папа может с/к в/у 1/250 8шт.  ОСТАНКИНО</v>
          </cell>
          <cell r="D163">
            <v>1027</v>
          </cell>
          <cell r="F163">
            <v>1027</v>
          </cell>
        </row>
        <row r="164">
          <cell r="A164" t="str">
            <v>5708 ПОСОЛЬСКАЯ Папа может с/к в/у ОСТАНКИНО</v>
          </cell>
          <cell r="D164">
            <v>64.599999999999994</v>
          </cell>
          <cell r="F164">
            <v>64.599999999999994</v>
          </cell>
        </row>
        <row r="165">
          <cell r="A165" t="str">
            <v>5820 СЛИВОЧНЫЕ Папа может сос п/о мгс 2*2_45с   ОСТАНКИНО</v>
          </cell>
          <cell r="D165">
            <v>195</v>
          </cell>
          <cell r="F165">
            <v>195</v>
          </cell>
        </row>
        <row r="166">
          <cell r="A166" t="str">
            <v>5851 ЭКСТРА Папа может вар п/о   ОСТАНКИНО</v>
          </cell>
          <cell r="D166">
            <v>366.35</v>
          </cell>
          <cell r="F166">
            <v>366.35</v>
          </cell>
        </row>
        <row r="167">
          <cell r="A167" t="str">
            <v>5931 ОХОТНИЧЬЯ Папа может с/к в/у 1/220 8шт.   ОСТАНКИНО</v>
          </cell>
          <cell r="D167">
            <v>1088</v>
          </cell>
          <cell r="F167">
            <v>1088</v>
          </cell>
        </row>
        <row r="168">
          <cell r="A168" t="str">
            <v>6004 РАГУ СВИНОЕ 1кг 8шт.зам_120с ОСТАНКИНО</v>
          </cell>
          <cell r="D168">
            <v>20</v>
          </cell>
          <cell r="F168">
            <v>20</v>
          </cell>
        </row>
        <row r="169">
          <cell r="A169" t="str">
            <v>6069 ФИЛЕЙНЫЕ Папа может сос ц/о мгс 0.33кг  ОСТАНКИНО</v>
          </cell>
          <cell r="D169">
            <v>5</v>
          </cell>
          <cell r="F169">
            <v>5</v>
          </cell>
        </row>
        <row r="170">
          <cell r="A170" t="str">
            <v>6113 СОЧНЫЕ сос п/о мгс 1*6_Ашан  ОСТАНКИНО</v>
          </cell>
          <cell r="D170">
            <v>1771.2</v>
          </cell>
          <cell r="F170">
            <v>1771.2</v>
          </cell>
        </row>
        <row r="171">
          <cell r="A171" t="str">
            <v>6158 ВРЕМЯ ОЛИВЬЕ Папа может вар п/о 0.4кг   ОСТАНКИНО</v>
          </cell>
          <cell r="D171">
            <v>1</v>
          </cell>
          <cell r="F171">
            <v>1</v>
          </cell>
        </row>
        <row r="172">
          <cell r="A172" t="str">
            <v>6200 ГРУДИНКА ПРЕМИУМ к/в мл/к в/у 0.3кг  ОСТАНКИНО</v>
          </cell>
          <cell r="D172">
            <v>176</v>
          </cell>
          <cell r="F172">
            <v>180</v>
          </cell>
        </row>
        <row r="173">
          <cell r="A173" t="str">
            <v>6206 СВИНИНА ПО-ДОМАШНЕМУ к/в мл/к в/у 0.3кг  ОСТАНКИНО</v>
          </cell>
          <cell r="D173">
            <v>512</v>
          </cell>
          <cell r="F173">
            <v>512</v>
          </cell>
        </row>
        <row r="174">
          <cell r="A174" t="str">
            <v>6221 НЕАПОЛИТАНСКИЙ ДУЭТ с/к с/н мгс 1/90  ОСТАНКИНО</v>
          </cell>
          <cell r="D174">
            <v>272</v>
          </cell>
          <cell r="F174">
            <v>272</v>
          </cell>
        </row>
        <row r="175">
          <cell r="A175" t="str">
            <v>6222 ИТАЛЬЯНСКОЕ АССОРТИ с/в с/н мгс 1/90 ОСТАНКИНО</v>
          </cell>
          <cell r="D175">
            <v>83</v>
          </cell>
          <cell r="F175">
            <v>83</v>
          </cell>
        </row>
        <row r="176">
          <cell r="A176" t="str">
            <v>6228 МЯСНОЕ АССОРТИ к/з с/н мгс 1/90 10шт.  ОСТАНКИНО</v>
          </cell>
          <cell r="D176">
            <v>494</v>
          </cell>
          <cell r="F176">
            <v>494</v>
          </cell>
        </row>
        <row r="177">
          <cell r="A177" t="str">
            <v>6247 ДОМАШНЯЯ Папа может вар п/о 0,4кг 8шт.  ОСТАНКИНО</v>
          </cell>
          <cell r="D177">
            <v>281</v>
          </cell>
          <cell r="F177">
            <v>281</v>
          </cell>
        </row>
        <row r="178">
          <cell r="A178" t="str">
            <v>6253 МОЛОЧНЫЕ Коровино сос п/о мгс 1.5*6  ОСТАНКИНО</v>
          </cell>
          <cell r="D178">
            <v>44.9</v>
          </cell>
          <cell r="F178">
            <v>44.9</v>
          </cell>
        </row>
        <row r="179">
          <cell r="A179" t="str">
            <v>6268 ГОВЯЖЬЯ Папа может вар п/о 0,4кг 8 шт.  ОСТАНКИНО</v>
          </cell>
          <cell r="D179">
            <v>440</v>
          </cell>
          <cell r="F179">
            <v>440</v>
          </cell>
        </row>
        <row r="180">
          <cell r="A180" t="str">
            <v>6279 КОРЕЙКА ПО-ОСТ.к/в в/с с/н в/у 1/150_45с  ОСТАНКИНО</v>
          </cell>
          <cell r="D180">
            <v>144</v>
          </cell>
          <cell r="F180">
            <v>146</v>
          </cell>
        </row>
        <row r="181">
          <cell r="A181" t="str">
            <v>6303 МЯСНЫЕ Папа может сос п/о мгс 1.5*3  ОСТАНКИНО</v>
          </cell>
          <cell r="D181">
            <v>460.7</v>
          </cell>
          <cell r="F181">
            <v>460.7</v>
          </cell>
        </row>
        <row r="182">
          <cell r="A182" t="str">
            <v>6324 ДОКТОРСКАЯ ГОСТ вар п/о 0.4кг 8шт.  ОСТАНКИНО</v>
          </cell>
          <cell r="D182">
            <v>525</v>
          </cell>
          <cell r="F182">
            <v>526</v>
          </cell>
        </row>
        <row r="183">
          <cell r="A183" t="str">
            <v>6325 ДОКТОРСКАЯ ПРЕМИУМ вар п/о 0.4кг 8шт.  ОСТАНКИНО</v>
          </cell>
          <cell r="D183">
            <v>613</v>
          </cell>
          <cell r="F183">
            <v>613</v>
          </cell>
        </row>
        <row r="184">
          <cell r="A184" t="str">
            <v>6329 КЛАССИЧЕСКАЯ Папа может вар п/о 0.4кг  ОСТАНКИНО</v>
          </cell>
          <cell r="D184">
            <v>1</v>
          </cell>
          <cell r="F184">
            <v>1</v>
          </cell>
        </row>
        <row r="185">
          <cell r="A185" t="str">
            <v>6333 МЯСНАЯ Папа может вар п/о 0.4кг 8шт.  ОСТАНКИНО</v>
          </cell>
          <cell r="D185">
            <v>6697</v>
          </cell>
          <cell r="F185">
            <v>6759</v>
          </cell>
        </row>
        <row r="186">
          <cell r="A186" t="str">
            <v>6340 ДОМАШНИЙ РЕЦЕПТ Коровино 0.5кг 8шт.  ОСТАНКИНО</v>
          </cell>
          <cell r="D186">
            <v>1404</v>
          </cell>
          <cell r="F186">
            <v>1406</v>
          </cell>
        </row>
        <row r="187">
          <cell r="A187" t="str">
            <v>6341 ДОМАШНИЙ РЕЦЕПТ СО ШПИКОМ Коровино 0.5кг  ОСТАНКИНО</v>
          </cell>
          <cell r="D187">
            <v>70</v>
          </cell>
          <cell r="F187">
            <v>70</v>
          </cell>
        </row>
        <row r="188">
          <cell r="A188" t="str">
            <v>6353 ЭКСТРА Папа может вар п/о 0.4кг 8шт.  ОСТАНКИНО</v>
          </cell>
          <cell r="D188">
            <v>3681</v>
          </cell>
          <cell r="F188">
            <v>3683</v>
          </cell>
        </row>
        <row r="189">
          <cell r="A189" t="str">
            <v>6392 ФИЛЕЙНАЯ Папа может вар п/о 0.4кг. ОСТАНКИНО</v>
          </cell>
          <cell r="D189">
            <v>6250</v>
          </cell>
          <cell r="F189">
            <v>6250</v>
          </cell>
        </row>
        <row r="190">
          <cell r="A190" t="str">
            <v>6415 БАЛЫКОВАЯ Коровино п/к в/у 0.84кг 6шт.  ОСТАНКИНО</v>
          </cell>
          <cell r="D190">
            <v>102</v>
          </cell>
          <cell r="F190">
            <v>102</v>
          </cell>
        </row>
        <row r="191">
          <cell r="A191" t="str">
            <v>6426 КЛАССИЧЕСКАЯ ПМ вар п/о 0.3кг 8шт.  ОСТАНКИНО</v>
          </cell>
          <cell r="D191">
            <v>1863</v>
          </cell>
          <cell r="F191">
            <v>1863</v>
          </cell>
        </row>
        <row r="192">
          <cell r="A192" t="str">
            <v>6448 СВИНИНА МАДЕРА с/к с/н в/у 1/100 10шт.   ОСТАНКИНО</v>
          </cell>
          <cell r="D192">
            <v>209</v>
          </cell>
          <cell r="F192">
            <v>211</v>
          </cell>
        </row>
        <row r="193">
          <cell r="A193" t="str">
            <v>6453 ЭКСТРА Папа может с/к с/н в/у 1/100 14шт.   ОСТАНКИНО</v>
          </cell>
          <cell r="D193">
            <v>1986</v>
          </cell>
          <cell r="F193">
            <v>1986</v>
          </cell>
        </row>
        <row r="194">
          <cell r="A194" t="str">
            <v>6454 АРОМАТНАЯ с/к с/н в/у 1/100 14шт.  ОСТАНКИНО</v>
          </cell>
          <cell r="D194">
            <v>1668</v>
          </cell>
          <cell r="F194">
            <v>1668</v>
          </cell>
        </row>
        <row r="195">
          <cell r="A195" t="str">
            <v>6459 СЕРВЕЛАТ ШВЕЙЦАРСК. в/к с/н в/у 1/100*10  ОСТАНКИНО</v>
          </cell>
          <cell r="D195">
            <v>232</v>
          </cell>
          <cell r="F195">
            <v>234</v>
          </cell>
        </row>
        <row r="196">
          <cell r="A196" t="str">
            <v>6470 ВЕТЧ.МРАМОРНАЯ в/у_45с  ОСТАНКИНО</v>
          </cell>
          <cell r="D196">
            <v>54.6</v>
          </cell>
          <cell r="F196">
            <v>54.6</v>
          </cell>
        </row>
        <row r="197">
          <cell r="A197" t="str">
            <v>6492 ШПИК С ЧЕСНОК.И ПЕРЦЕМ к/в в/у 0.3кг_45c  ОСТАНКИНО</v>
          </cell>
          <cell r="D197">
            <v>213</v>
          </cell>
          <cell r="F197">
            <v>216</v>
          </cell>
        </row>
        <row r="198">
          <cell r="A198" t="str">
            <v>6495 ВЕТЧ.МРАМОРНАЯ в/у срез 0.3кг 6шт_45с  ОСТАНКИНО</v>
          </cell>
          <cell r="D198">
            <v>561</v>
          </cell>
          <cell r="F198">
            <v>566</v>
          </cell>
        </row>
        <row r="199">
          <cell r="A199" t="str">
            <v>6527 ШПИКАЧКИ СОЧНЫЕ ПМ сар б/о мгс 1*3 45с ОСТАНКИНО</v>
          </cell>
          <cell r="D199">
            <v>530.79999999999995</v>
          </cell>
          <cell r="F199">
            <v>530.79999999999995</v>
          </cell>
        </row>
        <row r="200">
          <cell r="A200" t="str">
            <v>6586 МРАМОРНАЯ И БАЛЫКОВАЯ в/к с/н мгс 1/90 ОСТАНКИНО</v>
          </cell>
          <cell r="D200">
            <v>318</v>
          </cell>
          <cell r="F200">
            <v>318</v>
          </cell>
        </row>
        <row r="201">
          <cell r="A201" t="str">
            <v>6666 БОЯНСКАЯ Папа может п/к в/у 0,28кг 8 шт. ОСТАНКИНО</v>
          </cell>
          <cell r="D201">
            <v>1534</v>
          </cell>
          <cell r="F201">
            <v>1534</v>
          </cell>
        </row>
        <row r="202">
          <cell r="A202" t="str">
            <v>6683 СЕРВЕЛАТ ЗЕРНИСТЫЙ ПМ в/к в/у 0,35кг  ОСТАНКИНО</v>
          </cell>
          <cell r="D202">
            <v>3437</v>
          </cell>
          <cell r="F202">
            <v>3443</v>
          </cell>
        </row>
        <row r="203">
          <cell r="A203" t="str">
            <v>6684 СЕРВЕЛАТ КАРЕЛЬСКИЙ ПМ в/к в/у 0.28кг  ОСТАНКИНО</v>
          </cell>
          <cell r="D203">
            <v>3187</v>
          </cell>
          <cell r="F203">
            <v>3189</v>
          </cell>
        </row>
        <row r="204">
          <cell r="A204" t="str">
            <v>6689 СЕРВЕЛАТ ОХОТНИЧИЙ ПМ в/к в/у 0,35кг 8шт  ОСТАНКИНО</v>
          </cell>
          <cell r="D204">
            <v>5083</v>
          </cell>
          <cell r="F204">
            <v>5091</v>
          </cell>
        </row>
        <row r="205">
          <cell r="A205" t="str">
            <v>6697 СЕРВЕЛАТ ФИНСКИЙ ПМ в/к в/у 0,35кг 8шт.  ОСТАНКИНО</v>
          </cell>
          <cell r="D205">
            <v>5958</v>
          </cell>
          <cell r="F205">
            <v>5980</v>
          </cell>
        </row>
        <row r="206">
          <cell r="A206" t="str">
            <v>6713 СОЧНЫЙ ГРИЛЬ ПМ сос п/о мгс 0.41кг 8шт.  ОСТАНКИНО</v>
          </cell>
          <cell r="D206">
            <v>1662</v>
          </cell>
          <cell r="F206">
            <v>1662</v>
          </cell>
        </row>
        <row r="207">
          <cell r="A207" t="str">
            <v>6722 СОЧНЫЕ ПМ сос п/о мгс 0,41кг 10шт.  ОСТАНКИНО</v>
          </cell>
          <cell r="D207">
            <v>7229</v>
          </cell>
          <cell r="F207">
            <v>7319</v>
          </cell>
        </row>
        <row r="208">
          <cell r="A208" t="str">
            <v>6726 СЛИВОЧНЫЕ ПМ сос п/о мгс 0.41кг 10шт.  ОСТАНКИНО</v>
          </cell>
          <cell r="D208">
            <v>3475</v>
          </cell>
          <cell r="F208">
            <v>3478</v>
          </cell>
        </row>
        <row r="209">
          <cell r="A209" t="str">
            <v>6747 РУССКАЯ ПРЕМИУМ ПМ вар ф/о в/у  ОСТАНКИНО</v>
          </cell>
          <cell r="D209">
            <v>39</v>
          </cell>
          <cell r="F209">
            <v>39</v>
          </cell>
        </row>
        <row r="210">
          <cell r="A210" t="str">
            <v>6762 СЛИВОЧНЫЕ сос ц/о мгс 0.41кг 8шт.  ОСТАНКИНО</v>
          </cell>
          <cell r="D210">
            <v>337</v>
          </cell>
          <cell r="F210">
            <v>337</v>
          </cell>
        </row>
        <row r="211">
          <cell r="A211" t="str">
            <v>6764 СЛИВОЧНЫЕ сос ц/о мгс 1*4  ОСТАНКИНО</v>
          </cell>
          <cell r="D211">
            <v>38.1</v>
          </cell>
          <cell r="F211">
            <v>38.1</v>
          </cell>
        </row>
        <row r="212">
          <cell r="A212" t="str">
            <v>6765 РУБЛЕНЫЕ сос ц/о мгс 0.36кг 6шт.  ОСТАНКИНО</v>
          </cell>
          <cell r="D212">
            <v>868</v>
          </cell>
          <cell r="F212">
            <v>868</v>
          </cell>
        </row>
        <row r="213">
          <cell r="A213" t="str">
            <v>6767 РУБЛЕНЫЕ сос ц/о мгс 1*4  ОСТАНКИНО</v>
          </cell>
          <cell r="D213">
            <v>56</v>
          </cell>
          <cell r="F213">
            <v>56</v>
          </cell>
        </row>
        <row r="214">
          <cell r="A214" t="str">
            <v>6768 С СЫРОМ сос ц/о мгс 0.41кг 6шт.  ОСТАНКИНО</v>
          </cell>
          <cell r="D214">
            <v>181</v>
          </cell>
          <cell r="F214">
            <v>181</v>
          </cell>
        </row>
        <row r="215">
          <cell r="A215" t="str">
            <v>6770 ИСПАНСКИЕ сос ц/о мгс 0.41кг 6шт.  ОСТАНКИНО</v>
          </cell>
          <cell r="D215">
            <v>258</v>
          </cell>
          <cell r="F215">
            <v>258</v>
          </cell>
        </row>
        <row r="216">
          <cell r="A216" t="str">
            <v>6773 САЛЯМИ Папа может п/к в/у 0,28кг 8шт.  ОСТАНКИНО</v>
          </cell>
          <cell r="D216">
            <v>662</v>
          </cell>
          <cell r="F216">
            <v>662</v>
          </cell>
        </row>
        <row r="217">
          <cell r="A217" t="str">
            <v>6777 МЯСНЫЕ С ГОВЯДИНОЙ ПМ сос п/о мгс 0.4кг  ОСТАНКИНО</v>
          </cell>
          <cell r="D217">
            <v>1151</v>
          </cell>
          <cell r="F217">
            <v>1151</v>
          </cell>
        </row>
        <row r="218">
          <cell r="A218" t="str">
            <v>6785 ВЕНСКАЯ САЛЯМИ п/к в/у 0.33кг 8шт.  ОСТАНКИНО</v>
          </cell>
          <cell r="D218">
            <v>550</v>
          </cell>
          <cell r="F218">
            <v>550</v>
          </cell>
        </row>
        <row r="219">
          <cell r="A219" t="str">
            <v>6787 СЕРВЕЛАТ КРЕМЛЕВСКИЙ в/к в/у 0,33кг 8шт.  ОСТАНКИНО</v>
          </cell>
          <cell r="D219">
            <v>447</v>
          </cell>
          <cell r="F219">
            <v>447</v>
          </cell>
        </row>
        <row r="220">
          <cell r="A220" t="str">
            <v>6791 СЕРВЕЛАТ ПРЕМИУМ в/к в/у 0,33кг 8шт.  ОСТАНКИНО</v>
          </cell>
          <cell r="D220">
            <v>115</v>
          </cell>
          <cell r="F220">
            <v>115</v>
          </cell>
        </row>
        <row r="221">
          <cell r="A221" t="str">
            <v>6793 БАЛЫКОВАЯ в/к в/у 0,33кг 8шт.  ОСТАНКИНО</v>
          </cell>
          <cell r="D221">
            <v>929</v>
          </cell>
          <cell r="F221">
            <v>933</v>
          </cell>
        </row>
        <row r="222">
          <cell r="A222" t="str">
            <v>6794 БАЛЫКОВАЯ в/к в/у  ОСТАНКИНО</v>
          </cell>
          <cell r="D222">
            <v>17.100000000000001</v>
          </cell>
          <cell r="F222">
            <v>17.100000000000001</v>
          </cell>
        </row>
        <row r="223">
          <cell r="A223" t="str">
            <v>6795 ОСТАНКИНСКАЯ в/к в/у 0,33кг 8шт.  ОСТАНКИНО</v>
          </cell>
          <cell r="D223">
            <v>110</v>
          </cell>
          <cell r="F223">
            <v>110</v>
          </cell>
        </row>
        <row r="224">
          <cell r="A224" t="str">
            <v>6801 ОСТАНКИНСКАЯ вар п/о 0.4кг 8шт.  ОСТАНКИНО</v>
          </cell>
          <cell r="D224">
            <v>201</v>
          </cell>
          <cell r="F224">
            <v>202</v>
          </cell>
        </row>
        <row r="225">
          <cell r="A225" t="str">
            <v>6807 СЕРВЕЛАТ ЕВРОПЕЙСКИЙ в/к в/у 0,33кг 8шт.  ОСТАНКИНО</v>
          </cell>
          <cell r="D225">
            <v>153</v>
          </cell>
          <cell r="F225">
            <v>153</v>
          </cell>
        </row>
        <row r="226">
          <cell r="A226" t="str">
            <v>6829 МОЛОЧНЫЕ КЛАССИЧЕСКИЕ сос п/о мгс 2*4_С  ОСТАНКИНО</v>
          </cell>
          <cell r="D226">
            <v>729.8</v>
          </cell>
          <cell r="F226">
            <v>729.8</v>
          </cell>
        </row>
        <row r="227">
          <cell r="A227" t="str">
            <v>6834 ПОСОЛЬСКАЯ ПМ с/к с/н в/у 1/100 10шт.  ОСТАНКИНО</v>
          </cell>
          <cell r="D227">
            <v>390</v>
          </cell>
          <cell r="F227">
            <v>390</v>
          </cell>
        </row>
        <row r="228">
          <cell r="A228" t="str">
            <v>6837 ФИЛЕЙНЫЕ Папа Может сос ц/о мгс 0.4кг  ОСТАНКИНО</v>
          </cell>
          <cell r="D228">
            <v>1280</v>
          </cell>
          <cell r="F228">
            <v>1280</v>
          </cell>
        </row>
        <row r="229">
          <cell r="A229" t="str">
            <v>6839 ДОКТОРСКАЯ ГОСТ вар б/о срез 0.4кг 8шт.  ОСТАНКИНО</v>
          </cell>
          <cell r="D229">
            <v>15</v>
          </cell>
          <cell r="F229">
            <v>15</v>
          </cell>
        </row>
        <row r="230">
          <cell r="A230" t="str">
            <v>6842 ДЫМОВИЦА ИЗ ОКОРОКА к/в мл/к в/у 0,3кг  ОСТАНКИНО</v>
          </cell>
          <cell r="D230">
            <v>1</v>
          </cell>
          <cell r="F230">
            <v>1</v>
          </cell>
        </row>
        <row r="231">
          <cell r="A231" t="str">
            <v>6852 МОЛОЧНЫЕ ПРЕМИУМ ПМ сос п/о в/ у 1/350  ОСТАНКИНО</v>
          </cell>
          <cell r="D231">
            <v>2985</v>
          </cell>
          <cell r="F231">
            <v>3047</v>
          </cell>
        </row>
        <row r="232">
          <cell r="A232" t="str">
            <v>6853 МОЛОЧНЫЕ ПРЕМИУМ ПМ сос п/о мгс 1*6  ОСТАНКИНО</v>
          </cell>
          <cell r="D232">
            <v>211</v>
          </cell>
          <cell r="F232">
            <v>211</v>
          </cell>
        </row>
        <row r="233">
          <cell r="A233" t="str">
            <v>6854 МОЛОЧНЫЕ ПРЕМИУМ ПМ сос п/о мгс 0.6кг  ОСТАНКИНО</v>
          </cell>
          <cell r="D233">
            <v>393</v>
          </cell>
          <cell r="F233">
            <v>393</v>
          </cell>
        </row>
        <row r="234">
          <cell r="A234" t="str">
            <v>6861 ДОМАШНИЙ РЕЦЕПТ Коровино вар п/о  ОСТАНКИНО</v>
          </cell>
          <cell r="D234">
            <v>441.1</v>
          </cell>
          <cell r="F234">
            <v>441.1</v>
          </cell>
        </row>
        <row r="235">
          <cell r="A235" t="str">
            <v>6862 ДОМАШНИЙ РЕЦЕПТ СО ШПИК. Коровино вар п/о  ОСТАНКИНО</v>
          </cell>
          <cell r="D235">
            <v>58.7</v>
          </cell>
          <cell r="F235">
            <v>58.7</v>
          </cell>
        </row>
        <row r="236">
          <cell r="A236" t="str">
            <v>6865 ВЕТЧ.НЕЖНАЯ Коровино п/о  ОСТАНКИНО</v>
          </cell>
          <cell r="D236">
            <v>172.4</v>
          </cell>
          <cell r="F236">
            <v>172.4</v>
          </cell>
        </row>
        <row r="237">
          <cell r="A237" t="str">
            <v>6869 С ГОВЯДИНОЙ СН сос п/о мгс 1кг 6шт.  ОСТАНКИНО</v>
          </cell>
          <cell r="D237">
            <v>63</v>
          </cell>
          <cell r="F237">
            <v>63</v>
          </cell>
        </row>
        <row r="238">
          <cell r="A238" t="str">
            <v>6870 С ГОВЯДИНОЙ СН сос п/о мгс 1*6  ОСТАНКИНО</v>
          </cell>
          <cell r="D238">
            <v>21</v>
          </cell>
          <cell r="F238">
            <v>21</v>
          </cell>
        </row>
        <row r="239">
          <cell r="A239" t="str">
            <v>6903 СОЧНЫЕ ПМ сос п/о мгс 0.41кг_osu  ОСТАНКИНО</v>
          </cell>
          <cell r="D239">
            <v>1</v>
          </cell>
          <cell r="F239">
            <v>1</v>
          </cell>
        </row>
        <row r="240">
          <cell r="A240" t="str">
            <v>6909 ДЛЯ ДЕТЕЙ сос п/о мгс 0.33кг 8шт.  ОСТАНКИНО</v>
          </cell>
          <cell r="D240">
            <v>645</v>
          </cell>
          <cell r="F240">
            <v>653</v>
          </cell>
        </row>
        <row r="241">
          <cell r="A241" t="str">
            <v>6919 БЕКОН с/к с/н в/у 1/180 10шт.  ОСТАНКИНО</v>
          </cell>
          <cell r="D241">
            <v>449</v>
          </cell>
          <cell r="F241">
            <v>452</v>
          </cell>
        </row>
        <row r="242">
          <cell r="A242" t="str">
            <v>6921 БЕКОН Папа может с/к с/н в/у 1/140 10шт  ОСТАНКИНО</v>
          </cell>
          <cell r="D242">
            <v>546</v>
          </cell>
          <cell r="F242">
            <v>549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361</v>
          </cell>
          <cell r="F243">
            <v>361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431</v>
          </cell>
          <cell r="F244">
            <v>431</v>
          </cell>
        </row>
        <row r="245">
          <cell r="A245" t="str">
            <v>БОНУС ДОМАШНИЙ РЕЦЕПТ Коровино 0.5кг 8шт. (6305)</v>
          </cell>
          <cell r="D245">
            <v>32</v>
          </cell>
          <cell r="F245">
            <v>32</v>
          </cell>
        </row>
        <row r="246">
          <cell r="A246" t="str">
            <v>БОНУС ДОМАШНИЙ РЕЦЕПТ Коровино вар п/о (5324)</v>
          </cell>
          <cell r="D246">
            <v>24</v>
          </cell>
          <cell r="F246">
            <v>24</v>
          </cell>
        </row>
        <row r="247">
          <cell r="A247" t="str">
            <v>БОНУС СОЧНЫЕ сос п/о мгс 0.41кг_UZ (6087)  ОСТАНКИНО</v>
          </cell>
          <cell r="D247">
            <v>159</v>
          </cell>
          <cell r="F247">
            <v>159</v>
          </cell>
        </row>
        <row r="248">
          <cell r="A248" t="str">
            <v>БОНУС СОЧНЫЕ сос п/о мгс 1*6_UZ (6088)  ОСТАНКИНО</v>
          </cell>
          <cell r="D248">
            <v>263</v>
          </cell>
          <cell r="F248">
            <v>263</v>
          </cell>
        </row>
        <row r="249">
          <cell r="A249" t="str">
            <v>БОНУС_ 457  Колбаса Молочная ТМ Особый рецепт ВЕС большой батон  ПОКОМ</v>
          </cell>
          <cell r="F249">
            <v>980.30899999999997</v>
          </cell>
        </row>
        <row r="250">
          <cell r="A250" t="str">
            <v>БОНУС_273  Сосиски Сочинки с сочной грудинкой, МГС 0.4кг,   ПОКОМ</v>
          </cell>
          <cell r="F250">
            <v>1235</v>
          </cell>
        </row>
        <row r="251">
          <cell r="A251" t="str">
            <v>БОНУС_305  Колбаса Сервелат Мясорубский с мелкорубленным окороком в/у  ТМ Стародворье ВЕС   ПОКОМ</v>
          </cell>
          <cell r="F251">
            <v>1.4</v>
          </cell>
        </row>
        <row r="252">
          <cell r="A252" t="str">
            <v>БОНУС_Колбаса вареная Филейская ТМ Вязанка. ВЕС  ПОКОМ</v>
          </cell>
          <cell r="F252">
            <v>369.08699999999999</v>
          </cell>
        </row>
        <row r="253">
          <cell r="A253" t="str">
            <v>БОНУС_Колбаса Сервелат Филедворский, фиброуз, в/у 0,35 кг срез,  ПОКОМ</v>
          </cell>
          <cell r="F253">
            <v>444</v>
          </cell>
        </row>
        <row r="254">
          <cell r="A254" t="str">
            <v>БОНУС_Пельмени Бульмени с говядиной и свининой Наваристые 2,7кг Горячая штучка ВЕС  ПОКОМ</v>
          </cell>
          <cell r="F254">
            <v>116.101</v>
          </cell>
        </row>
        <row r="255">
          <cell r="A255" t="str">
            <v>БОНУС_Пельмени Отборные из свинины и говядины 0,9 кг ТМ Стародворье ТС Медвежье ушко  ПОКОМ</v>
          </cell>
          <cell r="F255">
            <v>362</v>
          </cell>
        </row>
        <row r="256">
          <cell r="A256" t="str">
            <v>Бутербродная вареная 0,47 кг шт.  СПК</v>
          </cell>
          <cell r="D256">
            <v>92</v>
          </cell>
          <cell r="F256">
            <v>92</v>
          </cell>
        </row>
        <row r="257">
          <cell r="A257" t="str">
            <v>Вацлавская п/к (черева) 390 гр.шт. термоус.пак  СПК</v>
          </cell>
          <cell r="D257">
            <v>132</v>
          </cell>
          <cell r="F257">
            <v>132</v>
          </cell>
        </row>
        <row r="258">
          <cell r="A258" t="str">
            <v>Готовые чебупели острые с мясом Горячая штучка 0,3 кг зам  ПОКОМ</v>
          </cell>
          <cell r="D258">
            <v>8</v>
          </cell>
          <cell r="F258">
            <v>455</v>
          </cell>
        </row>
        <row r="259">
          <cell r="A259" t="str">
            <v>Готовые чебупели с ветчиной и сыром Горячая штучка 0,3кг зам  ПОКОМ</v>
          </cell>
          <cell r="D259">
            <v>1222</v>
          </cell>
          <cell r="F259">
            <v>2843</v>
          </cell>
        </row>
        <row r="260">
          <cell r="A260" t="str">
            <v>Готовые чебупели сочные с мясом ТМ Горячая штучка  0,3кг зам  ПОКОМ</v>
          </cell>
          <cell r="D260">
            <v>2426</v>
          </cell>
          <cell r="F260">
            <v>4015</v>
          </cell>
        </row>
        <row r="261">
          <cell r="A261" t="str">
            <v>Готовые чебуреки с мясом ТМ Горячая штучка 0,09 кг флоу-пак ПОКОМ</v>
          </cell>
          <cell r="D261">
            <v>12</v>
          </cell>
          <cell r="F261">
            <v>390</v>
          </cell>
        </row>
        <row r="262">
          <cell r="A262" t="str">
            <v>Готовые чебуреки со свининой и говядиной Гор.шт.0,36 кг зам.  ПОКОМ</v>
          </cell>
          <cell r="D262">
            <v>2</v>
          </cell>
          <cell r="F262">
            <v>2</v>
          </cell>
        </row>
        <row r="263">
          <cell r="A263" t="str">
            <v>Гуцульская с/к "КолбасГрад" 160 гр.шт. термоус. пак  СПК</v>
          </cell>
          <cell r="D263">
            <v>157</v>
          </cell>
          <cell r="F263">
            <v>157</v>
          </cell>
        </row>
        <row r="264">
          <cell r="A264" t="str">
            <v>Дельгаро с/в "Эликатессе" 140 гр.шт.  СПК</v>
          </cell>
          <cell r="D264">
            <v>60</v>
          </cell>
          <cell r="F264">
            <v>60</v>
          </cell>
        </row>
        <row r="265">
          <cell r="A265" t="str">
            <v>Деревенская с чесночком и сальцем п/к (черева) 390 гр.шт. термоус. пак.  СПК</v>
          </cell>
          <cell r="D265">
            <v>300</v>
          </cell>
          <cell r="F265">
            <v>300</v>
          </cell>
        </row>
        <row r="266">
          <cell r="A266" t="str">
            <v>Докторская вареная в/с  СПК</v>
          </cell>
          <cell r="D266">
            <v>8.4</v>
          </cell>
          <cell r="F266">
            <v>8.4</v>
          </cell>
        </row>
        <row r="267">
          <cell r="A267" t="str">
            <v>Докторская вареная в/с 0,47 кг шт.  СПК</v>
          </cell>
          <cell r="D267">
            <v>136</v>
          </cell>
          <cell r="F267">
            <v>136</v>
          </cell>
        </row>
        <row r="268">
          <cell r="A268" t="str">
            <v>Докторская вареная термоус.пак. "Высокий вкус"  СПК</v>
          </cell>
          <cell r="D268">
            <v>106.056</v>
          </cell>
          <cell r="F268">
            <v>106.056</v>
          </cell>
        </row>
        <row r="269">
          <cell r="A269" t="str">
            <v>Каша гречневая с говядиной "СПК" ж/б 0,340 кг.шт. термоус. пл. ЧМК  СПК</v>
          </cell>
          <cell r="D269">
            <v>19</v>
          </cell>
          <cell r="F269">
            <v>19</v>
          </cell>
        </row>
        <row r="270">
          <cell r="A270" t="str">
            <v>Каша перловая с говядиной "СПК" ж/б 0,340 кг.шт. термоус. пл. ЧМК СПК</v>
          </cell>
          <cell r="D270">
            <v>25</v>
          </cell>
          <cell r="F270">
            <v>25</v>
          </cell>
        </row>
        <row r="271">
          <cell r="A271" t="str">
            <v>Классическая вареная 400 гр.шт.  СПК</v>
          </cell>
          <cell r="D271">
            <v>1</v>
          </cell>
          <cell r="F271">
            <v>1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1041</v>
          </cell>
          <cell r="F272">
            <v>1041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955</v>
          </cell>
          <cell r="F273">
            <v>955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102</v>
          </cell>
          <cell r="F274">
            <v>102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60</v>
          </cell>
          <cell r="F275">
            <v>60</v>
          </cell>
        </row>
        <row r="276">
          <cell r="A276" t="str">
            <v>Круггетсы с сырным соусом ТМ Горячая штучка 0,25 кг зам  ПОКОМ</v>
          </cell>
          <cell r="D276">
            <v>7</v>
          </cell>
          <cell r="F276">
            <v>624</v>
          </cell>
        </row>
        <row r="277">
          <cell r="A277" t="str">
            <v>Круггетсы сочные ТМ Горячая штучка ТС Круггетсы  ВЕС(3 кг)  ПОКОМ</v>
          </cell>
          <cell r="D277">
            <v>1</v>
          </cell>
          <cell r="F277">
            <v>1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1205</v>
          </cell>
          <cell r="F278">
            <v>2417</v>
          </cell>
        </row>
        <row r="279">
          <cell r="A279" t="str">
            <v>Ла Фаворте с/в "Эликатессе" 140 гр.шт.  СПК</v>
          </cell>
          <cell r="D279">
            <v>100</v>
          </cell>
          <cell r="F279">
            <v>100</v>
          </cell>
        </row>
        <row r="280">
          <cell r="A280" t="str">
            <v>Ливерная Печеночная "Просто выгодно" 0,3 кг.шт.  СПК</v>
          </cell>
          <cell r="D280">
            <v>292</v>
          </cell>
          <cell r="F280">
            <v>292</v>
          </cell>
        </row>
        <row r="281">
          <cell r="A281" t="str">
            <v>Любительская вареная термоус.пак. "Высокий вкус"  СПК</v>
          </cell>
          <cell r="D281">
            <v>123.5</v>
          </cell>
          <cell r="F281">
            <v>123.5</v>
          </cell>
        </row>
        <row r="282">
          <cell r="A282" t="str">
            <v>Мини-пицца с ветчиной и сыром 0,3кг ТМ Зареченские  ПОКОМ</v>
          </cell>
          <cell r="F282">
            <v>25</v>
          </cell>
        </row>
        <row r="283">
          <cell r="A283" t="str">
            <v>Мини-сосиски в тесте 0,3кг ТМ Зареченские  ПОКОМ</v>
          </cell>
          <cell r="D283">
            <v>1</v>
          </cell>
          <cell r="F283">
            <v>2</v>
          </cell>
        </row>
        <row r="284">
          <cell r="A284" t="str">
            <v>Мини-сосиски в тесте 3,7кг ВЕС заморож. ТМ Зареченские  ПОКОМ</v>
          </cell>
          <cell r="D284">
            <v>3.7</v>
          </cell>
          <cell r="F284">
            <v>213.90100000000001</v>
          </cell>
        </row>
        <row r="285">
          <cell r="A285" t="str">
            <v>Мини-чебуречки с мясом  0,3кг ТМ Зареченские  ПОКОМ</v>
          </cell>
          <cell r="F285">
            <v>3</v>
          </cell>
        </row>
        <row r="286">
          <cell r="A286" t="str">
            <v>Мини-чебуречки с мясом ВЕС 5,5кг ТМ Зареченские  ПОКОМ</v>
          </cell>
          <cell r="D286">
            <v>5.5</v>
          </cell>
          <cell r="F286">
            <v>142.5</v>
          </cell>
        </row>
        <row r="287">
          <cell r="A287" t="str">
            <v>Мини-чебуречки с сыром и ветчиной 0,3кг ТМ Зареченские  ПОКОМ</v>
          </cell>
          <cell r="D287">
            <v>1</v>
          </cell>
          <cell r="F287">
            <v>65</v>
          </cell>
        </row>
        <row r="288">
          <cell r="A288" t="str">
            <v>Мини-шарики с курочкой и сыром ТМ Зареченские ВЕС  ПОКОМ</v>
          </cell>
          <cell r="D288">
            <v>3</v>
          </cell>
          <cell r="F288">
            <v>167</v>
          </cell>
        </row>
        <row r="289">
          <cell r="A289" t="str">
            <v>Мусульманская вареная "Просто выгодно"  СПК</v>
          </cell>
          <cell r="D289">
            <v>11</v>
          </cell>
          <cell r="F289">
            <v>11</v>
          </cell>
        </row>
        <row r="290">
          <cell r="A290" t="str">
            <v>Мусульманская п/к "Просто выгодно" термофор.пак.  СПК</v>
          </cell>
          <cell r="D290">
            <v>5</v>
          </cell>
          <cell r="F290">
            <v>5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18</v>
          </cell>
          <cell r="F291">
            <v>2852</v>
          </cell>
        </row>
        <row r="292">
          <cell r="A292" t="str">
            <v>Наггетсы Нагетосы Сочная курочка в хрустящей панировке 0,25кг ТМ Горячая штучка   ПОКОМ</v>
          </cell>
          <cell r="D292">
            <v>1</v>
          </cell>
          <cell r="F292">
            <v>1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18</v>
          </cell>
          <cell r="F293">
            <v>1798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15</v>
          </cell>
          <cell r="F294">
            <v>1925</v>
          </cell>
        </row>
        <row r="295">
          <cell r="A295" t="str">
            <v>Наггетсы с куриным филе и сыром ТМ Вязанка 0,25 кг ПОКОМ</v>
          </cell>
          <cell r="D295">
            <v>22</v>
          </cell>
          <cell r="F295">
            <v>768</v>
          </cell>
        </row>
        <row r="296">
          <cell r="A296" t="str">
            <v>Наггетсы Хрустящие 0,3кг ТМ Зареченские  ПОКОМ</v>
          </cell>
          <cell r="F296">
            <v>106</v>
          </cell>
        </row>
        <row r="297">
          <cell r="A297" t="str">
            <v>Наггетсы хрустящие п/ф ЗАО "Мясная галерея" ВЕС ПОКОМ</v>
          </cell>
          <cell r="F297">
            <v>6</v>
          </cell>
        </row>
        <row r="298">
          <cell r="A298" t="str">
            <v>Наггетсы Хрустящие ТМ Зареченские. ВЕС ПОКОМ</v>
          </cell>
          <cell r="D298">
            <v>6</v>
          </cell>
          <cell r="F298">
            <v>764</v>
          </cell>
        </row>
        <row r="299">
          <cell r="A299" t="str">
            <v>Оригинальная с перцем с/к  СПК</v>
          </cell>
          <cell r="D299">
            <v>108.3</v>
          </cell>
          <cell r="F299">
            <v>108.3</v>
          </cell>
        </row>
        <row r="300">
          <cell r="A300" t="str">
            <v>Особая вареная  СПК</v>
          </cell>
          <cell r="D300">
            <v>4.5</v>
          </cell>
          <cell r="F300">
            <v>4.5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346</v>
          </cell>
        </row>
        <row r="302">
          <cell r="A302" t="str">
            <v>Пельмени Бигбули #МЕГАВКУСИЩЕ с сочной грудинкой 0,43 кг  ПОКОМ</v>
          </cell>
          <cell r="D302">
            <v>1</v>
          </cell>
          <cell r="F302">
            <v>67</v>
          </cell>
        </row>
        <row r="303">
          <cell r="A303" t="str">
            <v>Пельмени Бигбули #МЕГАВКУСИЩЕ с сочной грудинкой 0,9 кг  ПОКОМ</v>
          </cell>
          <cell r="F303">
            <v>982</v>
          </cell>
        </row>
        <row r="304">
          <cell r="A304" t="str">
            <v>Пельмени Бигбули с мясом, Горячая штучка 0,43кг  ПОКОМ</v>
          </cell>
          <cell r="D304">
            <v>2</v>
          </cell>
          <cell r="F304">
            <v>200</v>
          </cell>
        </row>
        <row r="305">
          <cell r="A305" t="str">
            <v>Пельмени Бигбули с мясом, Горячая штучка 0,9кг  ПОКОМ</v>
          </cell>
          <cell r="D305">
            <v>3</v>
          </cell>
          <cell r="F305">
            <v>321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862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2</v>
          </cell>
          <cell r="F307">
            <v>231</v>
          </cell>
        </row>
        <row r="308">
          <cell r="A308" t="str">
            <v>Пельмени Бульмени Жюльен Горячая штучка 0,43  ПОКОМ</v>
          </cell>
          <cell r="D308">
            <v>1</v>
          </cell>
          <cell r="F308">
            <v>1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D309">
            <v>2</v>
          </cell>
          <cell r="F309">
            <v>256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173</v>
          </cell>
          <cell r="F310">
            <v>2202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5</v>
          </cell>
          <cell r="F311">
            <v>1155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5.4</v>
          </cell>
          <cell r="F312">
            <v>220.40100000000001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15</v>
          </cell>
          <cell r="F313">
            <v>1204.3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495</v>
          </cell>
          <cell r="F314">
            <v>3068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7</v>
          </cell>
          <cell r="F315">
            <v>1070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F316">
            <v>24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F317">
            <v>63</v>
          </cell>
        </row>
        <row r="318">
          <cell r="A318" t="str">
            <v>Пельмени Жемчужные сфера 1,0кг ТМ Зареченские  ПОКОМ</v>
          </cell>
          <cell r="F318">
            <v>32</v>
          </cell>
        </row>
        <row r="319">
          <cell r="A319" t="str">
            <v>Пельмени Медвежьи ушки с фермерскими сливками 0,7кг  ПОКОМ</v>
          </cell>
          <cell r="D319">
            <v>6</v>
          </cell>
          <cell r="F319">
            <v>254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5</v>
          </cell>
          <cell r="F320">
            <v>214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100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6</v>
          </cell>
          <cell r="F322">
            <v>1219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162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540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F325">
            <v>616</v>
          </cell>
        </row>
        <row r="326">
          <cell r="A326" t="str">
            <v>Пельмени Сочные сфера 0,8 кг ТМ Стародворье  ПОКОМ</v>
          </cell>
          <cell r="F326">
            <v>64</v>
          </cell>
        </row>
        <row r="327">
          <cell r="A327" t="str">
            <v>Пельмени Сочные сфера 0,9 кг ТМ Стародворье ПОКОМ</v>
          </cell>
          <cell r="F327">
            <v>1</v>
          </cell>
        </row>
        <row r="328">
          <cell r="A328" t="str">
            <v>Пельмени Татарские 0,4кг ТМ Особый рецепт  ПОКОМ</v>
          </cell>
          <cell r="F328">
            <v>74</v>
          </cell>
        </row>
        <row r="329">
          <cell r="A329" t="str">
            <v>Пипперони с/к "Эликатессе" 0,10 кг.шт.  СПК</v>
          </cell>
          <cell r="D329">
            <v>28</v>
          </cell>
          <cell r="F329">
            <v>28</v>
          </cell>
        </row>
        <row r="330">
          <cell r="A330" t="str">
            <v>Пирожки с мясом 0,3кг ТМ Зареченские  ПОКОМ</v>
          </cell>
          <cell r="D330">
            <v>3</v>
          </cell>
          <cell r="F330">
            <v>20</v>
          </cell>
        </row>
        <row r="331">
          <cell r="A331" t="str">
            <v>Пирожки с мясом 3,7кг ВЕС ТМ Зареченские  ПОКОМ</v>
          </cell>
          <cell r="F331">
            <v>233.113</v>
          </cell>
        </row>
        <row r="332">
          <cell r="A332" t="str">
            <v>Пирожки с мясом, картофелем и грибами 0,3кг ТМ Зареченские  ПОКОМ</v>
          </cell>
          <cell r="D332">
            <v>4</v>
          </cell>
          <cell r="F332">
            <v>27</v>
          </cell>
        </row>
        <row r="333">
          <cell r="A333" t="str">
            <v>Пирожки с яблоком и грушей 0,3кг ТМ Зареченские  ПОКОМ</v>
          </cell>
          <cell r="D333">
            <v>2</v>
          </cell>
          <cell r="F333">
            <v>7</v>
          </cell>
        </row>
        <row r="334">
          <cell r="A334" t="str">
            <v>Пирожки с яблоком и грушей ВЕС ТМ Зареченские  ПОКОМ</v>
          </cell>
          <cell r="F334">
            <v>28.911000000000001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22</v>
          </cell>
          <cell r="F335">
            <v>22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39</v>
          </cell>
          <cell r="F336">
            <v>39</v>
          </cell>
        </row>
        <row r="337">
          <cell r="A337" t="str">
            <v>Плавленый Сыр 45% "С грибами" СТМ "ПапаМожет 180гр  ОСТАНКИНО</v>
          </cell>
          <cell r="D337">
            <v>26</v>
          </cell>
          <cell r="F337">
            <v>26</v>
          </cell>
        </row>
        <row r="338">
          <cell r="A338" t="str">
            <v>Покровская вареная 0,47 кг шт.  СПК</v>
          </cell>
          <cell r="D338">
            <v>28</v>
          </cell>
          <cell r="F338">
            <v>28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11</v>
          </cell>
          <cell r="F339">
            <v>11</v>
          </cell>
        </row>
        <row r="340">
          <cell r="A340" t="str">
            <v>Ричеза с/к 230 гр.шт.  СПК</v>
          </cell>
          <cell r="D340">
            <v>177</v>
          </cell>
          <cell r="F340">
            <v>177</v>
          </cell>
        </row>
        <row r="341">
          <cell r="A341" t="str">
            <v>Сальчетти с/к 230 гр.шт.  СПК</v>
          </cell>
          <cell r="D341">
            <v>388</v>
          </cell>
          <cell r="F341">
            <v>388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124</v>
          </cell>
          <cell r="F342">
            <v>124</v>
          </cell>
        </row>
        <row r="343">
          <cell r="A343" t="str">
            <v>Салями Трюфель с/в "Эликатессе" 0,16 кг.шт.  СПК</v>
          </cell>
          <cell r="D343">
            <v>81</v>
          </cell>
          <cell r="F343">
            <v>81</v>
          </cell>
        </row>
        <row r="344">
          <cell r="A344" t="str">
            <v>Сардельки "Докторские" (черева) ( в ср.защ.атм.) 1.0 кг. "Высокий вкус"  СПК</v>
          </cell>
          <cell r="D344">
            <v>186.95699999999999</v>
          </cell>
          <cell r="F344">
            <v>186.95699999999999</v>
          </cell>
        </row>
        <row r="345">
          <cell r="A345" t="str">
            <v>Сардельки "Необыкновенные" (в ср.защ.атм.)  СПК</v>
          </cell>
          <cell r="D345">
            <v>16</v>
          </cell>
          <cell r="F345">
            <v>16</v>
          </cell>
        </row>
        <row r="346">
          <cell r="A346" t="str">
            <v>Сардельки из говядины (черева) (в ср.защ.атм.) "Высокий вкус"  СПК</v>
          </cell>
          <cell r="D346">
            <v>110.72799999999999</v>
          </cell>
          <cell r="F346">
            <v>110.72799999999999</v>
          </cell>
        </row>
        <row r="347">
          <cell r="A347" t="str">
            <v>Семейная с чесночком Экстра вареная  СПК</v>
          </cell>
          <cell r="D347">
            <v>21</v>
          </cell>
          <cell r="F347">
            <v>21</v>
          </cell>
        </row>
        <row r="348">
          <cell r="A348" t="str">
            <v>Семейная с чесночком Экстра вареная 0,5 кг.шт.  СПК</v>
          </cell>
          <cell r="D348">
            <v>19</v>
          </cell>
          <cell r="F348">
            <v>19</v>
          </cell>
        </row>
        <row r="349">
          <cell r="A349" t="str">
            <v>Сервелат Европейский в/к, в/с 0,38 кг.шт.термофор.пак  СПК</v>
          </cell>
          <cell r="D349">
            <v>237</v>
          </cell>
          <cell r="F349">
            <v>237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168</v>
          </cell>
          <cell r="F350">
            <v>168</v>
          </cell>
        </row>
        <row r="351">
          <cell r="A351" t="str">
            <v>Сервелат Финский в/к 0,38 кг.шт. термофор.пак.  СПК</v>
          </cell>
          <cell r="D351">
            <v>93</v>
          </cell>
          <cell r="F351">
            <v>93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215</v>
          </cell>
          <cell r="F352">
            <v>215</v>
          </cell>
        </row>
        <row r="353">
          <cell r="A353" t="str">
            <v>Сервелат Фирменный в/к 0,38 кг.шт. термофор.пак.  СПК</v>
          </cell>
          <cell r="D353">
            <v>25</v>
          </cell>
          <cell r="F353">
            <v>25</v>
          </cell>
        </row>
        <row r="354">
          <cell r="A354" t="str">
            <v>Сервелат Фирменный в/к термоус.пак.  СПК</v>
          </cell>
          <cell r="D354">
            <v>1</v>
          </cell>
          <cell r="F354">
            <v>1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367</v>
          </cell>
          <cell r="F355">
            <v>367</v>
          </cell>
        </row>
        <row r="356">
          <cell r="A356" t="str">
            <v>Сибирская особая с/к 0,235 кг шт.  СПК</v>
          </cell>
          <cell r="D356">
            <v>361</v>
          </cell>
          <cell r="F356">
            <v>361</v>
          </cell>
        </row>
        <row r="357">
          <cell r="A357" t="str">
            <v>Славянская п/к 0,38 кг шт.термофор.пак.  СПК</v>
          </cell>
          <cell r="D357">
            <v>13</v>
          </cell>
          <cell r="F357">
            <v>13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149</v>
          </cell>
          <cell r="F358">
            <v>149</v>
          </cell>
        </row>
        <row r="359">
          <cell r="A359" t="str">
            <v>Смаколадьи с яблоком и грушей ТМ Зареченские,0,9 кг ПОКОМ</v>
          </cell>
          <cell r="F359">
            <v>2</v>
          </cell>
        </row>
        <row r="360">
          <cell r="A360" t="str">
            <v>Сосиски "Баварские" 0,36 кг.шт. вак.упак.  СПК</v>
          </cell>
          <cell r="D360">
            <v>27</v>
          </cell>
          <cell r="F360">
            <v>27</v>
          </cell>
        </row>
        <row r="361">
          <cell r="A361" t="str">
            <v>Сосиски "БОЛЬШАЯ SOSиска" (в ср.защ.атм.) 1,0 кг  СПК</v>
          </cell>
          <cell r="D361">
            <v>6</v>
          </cell>
          <cell r="F361">
            <v>6</v>
          </cell>
        </row>
        <row r="362">
          <cell r="A362" t="str">
            <v>Сосиски "БОЛЬШАЯ SOSиска" Бекон (лоток с ср.защ.атм.)  СПК</v>
          </cell>
          <cell r="D362">
            <v>6</v>
          </cell>
          <cell r="F362">
            <v>6</v>
          </cell>
        </row>
        <row r="363">
          <cell r="A363" t="str">
            <v>Сосиски "Молочные"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7</v>
          </cell>
          <cell r="F364">
            <v>7</v>
          </cell>
        </row>
        <row r="365">
          <cell r="A365" t="str">
            <v>Сосиски Мусульманские "Просто выгодно" (в ср.защ.атм.)  СПК</v>
          </cell>
          <cell r="D365">
            <v>30.332000000000001</v>
          </cell>
          <cell r="F365">
            <v>30.332000000000001</v>
          </cell>
        </row>
        <row r="366">
          <cell r="A366" t="str">
            <v>Сосиски Хот-дог подкопченные (лоток с ср.защ.атм.)  СПК</v>
          </cell>
          <cell r="D366">
            <v>32</v>
          </cell>
          <cell r="F366">
            <v>32</v>
          </cell>
        </row>
        <row r="367">
          <cell r="A367" t="str">
            <v>Сосисоны в темпуре ВЕС  ПОКОМ</v>
          </cell>
          <cell r="F367">
            <v>15.8</v>
          </cell>
        </row>
        <row r="368">
          <cell r="A368" t="str">
            <v>Сочный мегачебурек ТМ Зареченские ВЕС ПОКОМ</v>
          </cell>
          <cell r="D368">
            <v>4.54</v>
          </cell>
          <cell r="F368">
            <v>302.49</v>
          </cell>
        </row>
        <row r="369">
          <cell r="A369" t="str">
            <v>Сыр "Пармезан" 40% колотый 100 гр  ОСТАНКИНО</v>
          </cell>
          <cell r="D369">
            <v>3</v>
          </cell>
          <cell r="F369">
            <v>3</v>
          </cell>
        </row>
        <row r="370">
          <cell r="A370" t="str">
            <v>Сыр "Пармезан" 40% кусок 180 гр  ОСТАНКИНО</v>
          </cell>
          <cell r="D370">
            <v>122</v>
          </cell>
          <cell r="F370">
            <v>122</v>
          </cell>
        </row>
        <row r="371">
          <cell r="A371" t="str">
            <v>Сыр Боккончини копченый 40% 100 гр.  ОСТАНКИНО</v>
          </cell>
          <cell r="D371">
            <v>64</v>
          </cell>
          <cell r="F371">
            <v>64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13</v>
          </cell>
          <cell r="F372">
            <v>13</v>
          </cell>
        </row>
        <row r="373">
          <cell r="A373" t="str">
            <v>Сыр колбасный копченый Папа Может 400 гр  ОСТАНКИНО</v>
          </cell>
          <cell r="D373">
            <v>11</v>
          </cell>
          <cell r="F373">
            <v>11</v>
          </cell>
        </row>
        <row r="374">
          <cell r="A374" t="str">
            <v>Сыр Министерский 45% тм Папа Может, нарезанные ломтики 125г (МИНИ)  ОСТАНКИНО</v>
          </cell>
          <cell r="D374">
            <v>1</v>
          </cell>
          <cell r="F374">
            <v>1</v>
          </cell>
        </row>
        <row r="375">
          <cell r="A375" t="str">
            <v>Сыр Останкино "Алтайский Gold" 50% вес  ОСТАНКИНО</v>
          </cell>
          <cell r="D375">
            <v>1.3</v>
          </cell>
          <cell r="F375">
            <v>1.3</v>
          </cell>
        </row>
        <row r="376">
          <cell r="A376" t="str">
            <v>Сыр ПАПА МОЖЕТ "Гауда Голд" 45% 180 г  ОСТАНКИНО</v>
          </cell>
          <cell r="D376">
            <v>441</v>
          </cell>
          <cell r="F376">
            <v>441</v>
          </cell>
        </row>
        <row r="377">
          <cell r="A377" t="str">
            <v>Сыр Папа Может "Гауда Голд", 45% брусок ВЕС ОСТАНКИНО</v>
          </cell>
          <cell r="F377">
            <v>2.17</v>
          </cell>
        </row>
        <row r="378">
          <cell r="A378" t="str">
            <v>Сыр ПАПА МОЖЕТ "Голландский традиционный" 45% 180 г  ОСТАНКИНО</v>
          </cell>
          <cell r="D378">
            <v>915</v>
          </cell>
          <cell r="F378">
            <v>915</v>
          </cell>
        </row>
        <row r="379">
          <cell r="A379" t="str">
            <v>Сыр Папа Может "Голландский традиционный", 45% брусок ВЕС ОСТАНКИНО</v>
          </cell>
          <cell r="D379">
            <v>42.5</v>
          </cell>
          <cell r="F379">
            <v>42.5</v>
          </cell>
        </row>
        <row r="380">
          <cell r="A380" t="str">
            <v>Сыр ПАПА МОЖЕТ "Министерский" 180гр, 45 %  ОСТАНКИНО</v>
          </cell>
          <cell r="D380">
            <v>94</v>
          </cell>
          <cell r="F380">
            <v>94</v>
          </cell>
        </row>
        <row r="381">
          <cell r="A381" t="str">
            <v>Сыр ПАПА МОЖЕТ "Папин завтрак" 180гр, 45 %  ОСТАНКИНО</v>
          </cell>
          <cell r="D381">
            <v>39</v>
          </cell>
          <cell r="F381">
            <v>39</v>
          </cell>
        </row>
        <row r="382">
          <cell r="A382" t="str">
            <v>Сыр ПАПА МОЖЕТ "Российский традиционный" 45% 180 г  ОСТАНКИНО</v>
          </cell>
          <cell r="D382">
            <v>1014</v>
          </cell>
          <cell r="F382">
            <v>1014</v>
          </cell>
        </row>
        <row r="383">
          <cell r="A383" t="str">
            <v>Сыр ПАПА МОЖЕТ "Тильзитер" 45% 180 г  ОСТАНКИНО</v>
          </cell>
          <cell r="D383">
            <v>313</v>
          </cell>
          <cell r="F383">
            <v>313</v>
          </cell>
        </row>
        <row r="384">
          <cell r="A384" t="str">
            <v>Сыр Папа Может "Тильзитер", 45% брусок ВЕС   ОСТАНКИНО</v>
          </cell>
          <cell r="D384">
            <v>44.1</v>
          </cell>
          <cell r="F384">
            <v>44.1</v>
          </cell>
        </row>
        <row r="385">
          <cell r="A385" t="str">
            <v>Сыр Папа Может Голландский 45%, нарез, 125г (9 шт)  Останкино</v>
          </cell>
          <cell r="D385">
            <v>83</v>
          </cell>
          <cell r="F385">
            <v>83</v>
          </cell>
        </row>
        <row r="386">
          <cell r="A386" t="str">
            <v>Сыр Папа Может Российский 50%, нарезка 125г  Останкино</v>
          </cell>
          <cell r="D386">
            <v>5</v>
          </cell>
          <cell r="F386">
            <v>5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65</v>
          </cell>
          <cell r="F387">
            <v>65</v>
          </cell>
        </row>
        <row r="388">
          <cell r="A388" t="str">
            <v>Сыр полутвердый "Голландский" 45%, брус ВЕС  ОСТАНКИНО</v>
          </cell>
          <cell r="D388">
            <v>7</v>
          </cell>
          <cell r="F388">
            <v>7</v>
          </cell>
        </row>
        <row r="389">
          <cell r="A389" t="str">
            <v>Сыр Российский сливочный 45% тм Папа Может, нарезанные ломтики 125г (МИНИ)  ОСТАНКИНО</v>
          </cell>
          <cell r="D389">
            <v>121</v>
          </cell>
          <cell r="F389">
            <v>121</v>
          </cell>
        </row>
        <row r="390">
          <cell r="A390" t="str">
            <v>Сыр Скаморца свежий 40% 100 гр.  ОСТАНКИНО</v>
          </cell>
          <cell r="D390">
            <v>55</v>
          </cell>
          <cell r="F390">
            <v>55</v>
          </cell>
        </row>
        <row r="391">
          <cell r="A391" t="str">
            <v>Сыр Творож. Сливочный 140 гр  ОСТАНКИНО</v>
          </cell>
          <cell r="D391">
            <v>4</v>
          </cell>
          <cell r="F391">
            <v>4</v>
          </cell>
        </row>
        <row r="392">
          <cell r="A392" t="str">
            <v>Сыр творожный с зеленью 60% Папа может 140 гр.  ОСТАНКИНО</v>
          </cell>
          <cell r="D392">
            <v>36</v>
          </cell>
          <cell r="F392">
            <v>36</v>
          </cell>
        </row>
        <row r="393">
          <cell r="A393" t="str">
            <v>Сыр Тильзитер 45% ТМ Папа Может, нарезанные ломтики 125г (МИНИ)  ОСТАНКИНО</v>
          </cell>
          <cell r="D393">
            <v>11</v>
          </cell>
          <cell r="F393">
            <v>11</v>
          </cell>
        </row>
        <row r="394">
          <cell r="A394" t="str">
            <v>Сыр Чечил копченый 43% 100г/6шт ТМ Папа Может  ОСТАНКИНО</v>
          </cell>
          <cell r="D394">
            <v>122</v>
          </cell>
          <cell r="F394">
            <v>122</v>
          </cell>
        </row>
        <row r="395">
          <cell r="A395" t="str">
            <v>Сыр Чечил свежий 45% 100г/6шт ТМ Папа Может  ОСТАНКИНО</v>
          </cell>
          <cell r="D395">
            <v>168</v>
          </cell>
          <cell r="F395">
            <v>168</v>
          </cell>
        </row>
        <row r="396">
          <cell r="A396" t="str">
            <v>Сыч/Прод Коровино Российский 50% 200г СЗМЖ  ОСТАНКИНО</v>
          </cell>
          <cell r="D396">
            <v>155</v>
          </cell>
          <cell r="F396">
            <v>155</v>
          </cell>
        </row>
        <row r="397">
          <cell r="A397" t="str">
            <v>Сыч/Прод Коровино Российский Ориг 50% ВЕС (7,5 кг круг) ОСТАНКИНО</v>
          </cell>
          <cell r="D397">
            <v>61.3</v>
          </cell>
          <cell r="F397">
            <v>61.3</v>
          </cell>
        </row>
        <row r="398">
          <cell r="A398" t="str">
            <v>Сыч/Прод Коровино Российский Оригин 50% ВЕС (5 кг)  ОСТАНКИНО</v>
          </cell>
          <cell r="D398">
            <v>8</v>
          </cell>
          <cell r="F398">
            <v>14.265000000000001</v>
          </cell>
        </row>
        <row r="399">
          <cell r="A399" t="str">
            <v>Сыч/Прод Коровино Тильзитер 50% 200г СЗМЖ  ОСТАНКИНО</v>
          </cell>
          <cell r="D399">
            <v>95</v>
          </cell>
          <cell r="F399">
            <v>95</v>
          </cell>
        </row>
        <row r="400">
          <cell r="A400" t="str">
            <v>Сыч/Прод Коровино Тильзитер Оригин 50% ВЕС (5 кг брус) СЗМЖ  ОСТАНКИНО</v>
          </cell>
          <cell r="D400">
            <v>281</v>
          </cell>
          <cell r="F400">
            <v>281</v>
          </cell>
        </row>
        <row r="401">
          <cell r="A401" t="str">
            <v>Творожный Сыр 60% С маринованными огурчиками и укропом 140 гр  ОСТАНКИНО</v>
          </cell>
          <cell r="D401">
            <v>13</v>
          </cell>
          <cell r="F401">
            <v>13</v>
          </cell>
        </row>
        <row r="402">
          <cell r="A402" t="str">
            <v>Творожный Сыр 60% Сливочный  СТМ "ПапаМожет" - 140гр  ОСТАНКИНО</v>
          </cell>
          <cell r="D402">
            <v>191</v>
          </cell>
          <cell r="F402">
            <v>191</v>
          </cell>
        </row>
        <row r="403">
          <cell r="A403" t="str">
            <v>Торо Неро с/в "Эликатессе" 140 гр.шт.  СПК</v>
          </cell>
          <cell r="D403">
            <v>33</v>
          </cell>
          <cell r="F403">
            <v>33</v>
          </cell>
        </row>
        <row r="404">
          <cell r="A404" t="str">
            <v>Уши свиные копченые к пиву 0,15кг нар. д/ф шт.  СПК</v>
          </cell>
          <cell r="D404">
            <v>30</v>
          </cell>
          <cell r="F404">
            <v>30</v>
          </cell>
        </row>
        <row r="405">
          <cell r="A405" t="str">
            <v>Фестивальная пора с/к 100 гр.шт.нар. (лоток с ср.защ.атм.)  СПК</v>
          </cell>
          <cell r="D405">
            <v>376</v>
          </cell>
          <cell r="F405">
            <v>376</v>
          </cell>
        </row>
        <row r="406">
          <cell r="A406" t="str">
            <v>Фестивальная пора с/к 235 гр.шт.  СПК</v>
          </cell>
          <cell r="D406">
            <v>593</v>
          </cell>
          <cell r="F406">
            <v>593</v>
          </cell>
        </row>
        <row r="407">
          <cell r="A407" t="str">
            <v>Фестивальная пора с/к термоус.пак  СПК</v>
          </cell>
          <cell r="D407">
            <v>52.3</v>
          </cell>
          <cell r="F407">
            <v>52.3</v>
          </cell>
        </row>
        <row r="408">
          <cell r="A408" t="str">
            <v>Фуэт с/в "Эликатессе" 160 гр.шт.  СПК</v>
          </cell>
          <cell r="D408">
            <v>202</v>
          </cell>
          <cell r="F408">
            <v>202</v>
          </cell>
        </row>
        <row r="409">
          <cell r="A409" t="str">
            <v>Хинкали Классические ТМ Зареченские ВЕС ПОКОМ</v>
          </cell>
          <cell r="F409">
            <v>65</v>
          </cell>
        </row>
        <row r="410">
          <cell r="A410" t="str">
            <v>Хотстеры с сыром 0,25кг ТМ Горячая штучка  ПОКОМ</v>
          </cell>
          <cell r="D410">
            <v>3</v>
          </cell>
          <cell r="F410">
            <v>423</v>
          </cell>
        </row>
        <row r="411">
          <cell r="A411" t="str">
            <v>Хотстеры ТМ Горячая штучка ТС Хотстеры 0,25 кг зам  ПОКОМ</v>
          </cell>
          <cell r="D411">
            <v>377</v>
          </cell>
          <cell r="F411">
            <v>1550</v>
          </cell>
        </row>
        <row r="412">
          <cell r="A412" t="str">
            <v>Хрустящие крылышки острые к пиву ТМ Горячая штучка 0,3кг зам  ПОКОМ</v>
          </cell>
          <cell r="D412">
            <v>10</v>
          </cell>
          <cell r="F412">
            <v>466</v>
          </cell>
        </row>
        <row r="413">
          <cell r="A413" t="str">
            <v>Хрустящие крылышки ТМ Горячая штучка 0,3 кг зам  ПОКОМ</v>
          </cell>
          <cell r="D413">
            <v>7</v>
          </cell>
          <cell r="F413">
            <v>569</v>
          </cell>
        </row>
        <row r="414">
          <cell r="A414" t="str">
            <v>Хрустящие крылышки ТМ Зареченские ТС Зареченские продукты. ВЕС ПОКОМ</v>
          </cell>
          <cell r="F414">
            <v>10.8</v>
          </cell>
        </row>
        <row r="415">
          <cell r="A415" t="str">
            <v>Чебупай сочное яблоко ТМ Горячая штучка 0,2 кг зам.  ПОКОМ</v>
          </cell>
          <cell r="D415">
            <v>2</v>
          </cell>
          <cell r="F415">
            <v>191</v>
          </cell>
        </row>
        <row r="416">
          <cell r="A416" t="str">
            <v>Чебупай спелая вишня ТМ Горячая штучка 0,2 кг зам.  ПОКОМ</v>
          </cell>
          <cell r="D416">
            <v>2</v>
          </cell>
          <cell r="F416">
            <v>375</v>
          </cell>
        </row>
        <row r="417">
          <cell r="A417" t="str">
            <v>Чебупели Foodgital 0,25кг ТМ Горячая штучка  ПОКОМ</v>
          </cell>
          <cell r="F417">
            <v>76</v>
          </cell>
        </row>
        <row r="418">
          <cell r="A418" t="str">
            <v>Чебупели Курочка гриль ТМ Горячая штучка, 0,3 кг зам  ПОКОМ</v>
          </cell>
          <cell r="D418">
            <v>3</v>
          </cell>
          <cell r="F418">
            <v>242</v>
          </cell>
        </row>
        <row r="419">
          <cell r="A419" t="str">
            <v>Чебупицца курочка по-итальянски Горячая штучка 0,25 кг зам  ПОКОМ</v>
          </cell>
          <cell r="D419">
            <v>1469</v>
          </cell>
          <cell r="F419">
            <v>3205</v>
          </cell>
        </row>
        <row r="420">
          <cell r="A420" t="str">
            <v>Чебупицца Пепперони ТМ Горячая штучка ТС Чебупицца 0.25кг зам  ПОКОМ</v>
          </cell>
          <cell r="D420">
            <v>1219</v>
          </cell>
          <cell r="F420">
            <v>4552</v>
          </cell>
        </row>
        <row r="421">
          <cell r="A421" t="str">
            <v>Чебуреки Мясные вес 2,7 кг ТМ Зареченские ВЕС ПОКОМ</v>
          </cell>
          <cell r="F421">
            <v>10.8</v>
          </cell>
        </row>
        <row r="422">
          <cell r="A422" t="str">
            <v>Чебуреки сочные ВЕС ТМ Зареченские  ПОКОМ</v>
          </cell>
          <cell r="F422">
            <v>400</v>
          </cell>
        </row>
        <row r="423">
          <cell r="A423" t="str">
            <v>Чоризо с/к "Эликатессе" 0,20 кг.шт.  СПК</v>
          </cell>
          <cell r="D423">
            <v>2</v>
          </cell>
          <cell r="F423">
            <v>2</v>
          </cell>
        </row>
        <row r="424">
          <cell r="A424" t="str">
            <v>Шпикачки Русские (черева) (в ср.защ.атм.) "Высокий вкус"  СПК</v>
          </cell>
          <cell r="D424">
            <v>163.6</v>
          </cell>
          <cell r="F424">
            <v>163.6</v>
          </cell>
        </row>
        <row r="425">
          <cell r="A425" t="str">
            <v>Эликапреза с/в "Эликатессе" 0,10 кг.шт. нарезка (лоток с ср.защ.атм.)  СПК</v>
          </cell>
          <cell r="D425">
            <v>124</v>
          </cell>
          <cell r="F425">
            <v>124</v>
          </cell>
        </row>
        <row r="426">
          <cell r="A426" t="str">
            <v>Юбилейная с/к 0,10 кг.шт. нарезка (лоток с ср.защ.атм.)  СПК</v>
          </cell>
          <cell r="D426">
            <v>61</v>
          </cell>
          <cell r="F426">
            <v>61</v>
          </cell>
        </row>
        <row r="427">
          <cell r="A427" t="str">
            <v>Юбилейная с/к 0,235 кг.шт.  СПК</v>
          </cell>
          <cell r="D427">
            <v>679</v>
          </cell>
          <cell r="F427">
            <v>679</v>
          </cell>
        </row>
        <row r="428">
          <cell r="A428" t="str">
            <v>Итого</v>
          </cell>
          <cell r="D428">
            <v>136941.495</v>
          </cell>
          <cell r="F428">
            <v>285195.141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09.10.2024 - 09.10.2024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98.319000000000003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138.52199999999999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244.881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68.728999999999999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629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843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274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51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94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95.903999999999996</v>
          </cell>
        </row>
        <row r="25">
          <cell r="A25" t="str">
            <v xml:space="preserve"> 201  Ветчина Нежная ТМ Особый рецепт, (2,5кг), ПОКОМ</v>
          </cell>
          <cell r="D25">
            <v>932.22900000000004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85.343999999999994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132.40899999999999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70.914000000000001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75.234999999999999</v>
          </cell>
        </row>
        <row r="31">
          <cell r="A31" t="str">
            <v xml:space="preserve"> 240  Колбаса Салями охотничья, ВЕС. ПОКОМ</v>
          </cell>
          <cell r="D31">
            <v>0.70199999999999996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110.503</v>
          </cell>
        </row>
        <row r="33">
          <cell r="A33" t="str">
            <v xml:space="preserve"> 247  Сардельки Нежные, ВЕС.  ПОКОМ</v>
          </cell>
          <cell r="D33">
            <v>43.027999999999999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40.74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328.90300000000002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29.042999999999999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11.691000000000001</v>
          </cell>
        </row>
        <row r="38">
          <cell r="A38" t="str">
            <v xml:space="preserve"> 263  Шпикачки Стародворские, ВЕС.  ПОКОМ</v>
          </cell>
          <cell r="D38">
            <v>18.829999999999998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32.872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26.565999999999999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29.437999999999999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425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483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722</v>
          </cell>
        </row>
        <row r="45">
          <cell r="A45" t="str">
            <v xml:space="preserve"> 283  Сосиски Сочинки, ВЕС, ТМ Стародворье ПОКОМ</v>
          </cell>
          <cell r="D45">
            <v>135.75299999999999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276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35.720999999999997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391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677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11.76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21.75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312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458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287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73.73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180.62</v>
          </cell>
        </row>
        <row r="58">
          <cell r="A58" t="str">
            <v xml:space="preserve"> 316  Колбаса Нежная ТМ Зареченские ВЕС  ПОКОМ</v>
          </cell>
          <cell r="D58">
            <v>34.095999999999997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1.528</v>
          </cell>
        </row>
        <row r="60">
          <cell r="A60" t="str">
            <v xml:space="preserve"> 318  Сосиски Датские ТМ Зареченские, ВЕС  ПОКОМ</v>
          </cell>
          <cell r="D60">
            <v>728.50800000000004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579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1.81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486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243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135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109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130.25399999999999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58</v>
          </cell>
        </row>
        <row r="69">
          <cell r="A69" t="str">
            <v xml:space="preserve"> 335  Колбаса Сливушка ТМ Вязанка. ВЕС.  ПОКОМ </v>
          </cell>
          <cell r="D69">
            <v>67.275000000000006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663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512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80.486000000000004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66.903999999999996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116.789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90.194000000000003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29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63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93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39.613999999999997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130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158</v>
          </cell>
        </row>
        <row r="82">
          <cell r="A82" t="str">
            <v xml:space="preserve"> 378  Колбаса Докторская Дугушка 0,6кг НЕГОСТ ТМ Стародворье  ПОКОМ </v>
          </cell>
          <cell r="D82">
            <v>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271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103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19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25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35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637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1501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9</v>
          </cell>
        </row>
        <row r="91">
          <cell r="A91" t="str">
            <v xml:space="preserve"> 423  Колбаса Сервелат Рижский ТМ Зареченские ТС Зареченские продукты, 0,28 кг срез ПОКОМ</v>
          </cell>
          <cell r="D91">
            <v>1</v>
          </cell>
        </row>
        <row r="92">
          <cell r="A92" t="str">
            <v xml:space="preserve"> 427  Колбаса Филедворская ТМ Стародворье в оболочке полиамид. ВЕС ПОКОМ</v>
          </cell>
          <cell r="D92">
            <v>52.610999999999997</v>
          </cell>
        </row>
        <row r="93">
          <cell r="A93" t="str">
            <v xml:space="preserve"> 429  Колбаса Нежная со шпиком.ТС Зареченские продукты в оболочке полиамид ВЕС ПОКОМ</v>
          </cell>
          <cell r="D93">
            <v>1.3520000000000001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116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26.1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D96">
            <v>51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D97">
            <v>34.799999999999997</v>
          </cell>
        </row>
        <row r="98">
          <cell r="A98" t="str">
            <v xml:space="preserve"> 438  Колбаса Филедворская 0,4 кг. ТМ Стародворье  ПОКОМ</v>
          </cell>
          <cell r="D98">
            <v>35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D99">
            <v>14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D100">
            <v>11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45</v>
          </cell>
        </row>
        <row r="102">
          <cell r="A102" t="str">
            <v xml:space="preserve"> 448  Сосиски Сливушки по-венски ТМ Вязанка. 0,3 кг ПОКОМ</v>
          </cell>
          <cell r="D102">
            <v>32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87.617000000000004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1001.674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1349.05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805.64499999999998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D107">
            <v>8.0519999999999996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D108">
            <v>9.3940000000000001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D109">
            <v>57.19</v>
          </cell>
        </row>
        <row r="110">
          <cell r="A110" t="str">
            <v xml:space="preserve"> 467  Колбаса Филейная 0,5кг ТМ Особый рецепт  ПОКОМ</v>
          </cell>
          <cell r="D110">
            <v>52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D111">
            <v>78</v>
          </cell>
        </row>
        <row r="112">
          <cell r="A112" t="str">
            <v xml:space="preserve"> 478  Сардельки Зареченские ВЕС ТМ Зареченские  ПОКОМ</v>
          </cell>
          <cell r="D112">
            <v>2.6659999999999999</v>
          </cell>
        </row>
        <row r="113">
          <cell r="A113" t="str">
            <v xml:space="preserve"> 479  Шпикачки Зареченские ВЕС ТМ Зареченские  ПОКОМ</v>
          </cell>
          <cell r="D113">
            <v>2.6680000000000001</v>
          </cell>
        </row>
        <row r="114">
          <cell r="A114" t="str">
            <v xml:space="preserve"> 483  Колбаса Молочная Традиционная ТМ Стародворье в оболочке полиамид 0,4 кг. ПОКОМ </v>
          </cell>
          <cell r="D114">
            <v>59</v>
          </cell>
        </row>
        <row r="115">
          <cell r="A115" t="str">
            <v xml:space="preserve"> 490  Колбаса Сервелат Филейский ТМ Вязанка  0,3 кг. срез  ПОКОМ</v>
          </cell>
          <cell r="D115">
            <v>50</v>
          </cell>
        </row>
        <row r="116">
          <cell r="A116" t="str">
            <v xml:space="preserve"> 491  Колбаса Филейская Рубленая ТМ Вязанка  0,3 кг. срез.  ПОКОМ</v>
          </cell>
          <cell r="D116">
            <v>86</v>
          </cell>
        </row>
        <row r="117">
          <cell r="A117" t="str">
            <v xml:space="preserve"> 492  Колбаса Салями Филейская 0,3кг ТМ Вязанка  ПОКОМ</v>
          </cell>
          <cell r="D117">
            <v>44</v>
          </cell>
        </row>
        <row r="118">
          <cell r="A118" t="str">
            <v xml:space="preserve"> 493  Колбаса Салями Филейская ТМ Вязанка ВЕС  ПОКОМ</v>
          </cell>
          <cell r="D118">
            <v>14.903</v>
          </cell>
        </row>
        <row r="119">
          <cell r="A119" t="str">
            <v xml:space="preserve"> 494  Колбаса Филейская Рубленая ТМ Вязанка ВЕС  ПОКОМ</v>
          </cell>
          <cell r="D119">
            <v>14.702999999999999</v>
          </cell>
        </row>
        <row r="120">
          <cell r="A120" t="str">
            <v xml:space="preserve"> 495  Колбаса Сочинка по-европейски с сочной грудинкой 0,3кг ТМ Стародворье  ПОКОМ</v>
          </cell>
          <cell r="D120">
            <v>7</v>
          </cell>
        </row>
        <row r="121">
          <cell r="A121" t="str">
            <v xml:space="preserve"> 496  Колбаса Сочинка по-фински с сочным окроком 0,3кг ТМ Стародворье  ПОКОМ</v>
          </cell>
          <cell r="D121">
            <v>3</v>
          </cell>
        </row>
        <row r="122">
          <cell r="A122" t="str">
            <v xml:space="preserve"> 497  Колбаса Сочинка зернистая с сочной грудинкой 0,3кг ТМ Стародворье  ПОКОМ</v>
          </cell>
          <cell r="D122">
            <v>3</v>
          </cell>
        </row>
        <row r="123">
          <cell r="A123" t="str">
            <v xml:space="preserve"> 498  Колбаса Сочинка рубленая с сочным окороком 0,3кг ТМ Стародворье  ПОКОМ</v>
          </cell>
          <cell r="D123">
            <v>8</v>
          </cell>
        </row>
        <row r="124">
          <cell r="A124" t="str">
            <v xml:space="preserve"> 499  Сардельки Дугушки со сливочным маслом ВЕС ТМ Стародворье ТС Дугушка  ПОКОМ</v>
          </cell>
          <cell r="D124">
            <v>58</v>
          </cell>
        </row>
        <row r="125">
          <cell r="A125" t="str">
            <v>0999 НАБОР ДЛЯ ПИЦЦЫ с/к в/у  ОСТАНКИНО</v>
          </cell>
          <cell r="D125">
            <v>3.9079999999999999</v>
          </cell>
        </row>
        <row r="126">
          <cell r="A126" t="str">
            <v>3215 ВЕТЧ.МЯСНАЯ Папа может п/о 0.4кг 8шт.    ОСТАНКИНО</v>
          </cell>
          <cell r="D126">
            <v>79</v>
          </cell>
        </row>
        <row r="127">
          <cell r="A127" t="str">
            <v>3684 ПРЕСИЖН с/к в/у 1/250 8шт.   ОСТАНКИНО</v>
          </cell>
          <cell r="D127">
            <v>29</v>
          </cell>
        </row>
        <row r="128">
          <cell r="A128" t="str">
            <v>3812 СОЧНЫЕ сос п/о мгс 2*2  ОСТАНКИНО</v>
          </cell>
          <cell r="D128">
            <v>350.17599999999999</v>
          </cell>
        </row>
        <row r="129">
          <cell r="A129" t="str">
            <v>4063 МЯСНАЯ Папа может вар п/о_Л   ОСТАНКИНО</v>
          </cell>
          <cell r="D129">
            <v>407.03500000000003</v>
          </cell>
        </row>
        <row r="130">
          <cell r="A130" t="str">
            <v>4117 ЭКСТРА Папа может с/к в/у_Л   ОСТАНКИНО</v>
          </cell>
          <cell r="D130">
            <v>12.09</v>
          </cell>
        </row>
        <row r="131">
          <cell r="A131" t="str">
            <v>4555 Докторская ГОСТ вар п/о ОСТАНКИНО</v>
          </cell>
          <cell r="D131">
            <v>14.996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18.774000000000001</v>
          </cell>
        </row>
        <row r="133">
          <cell r="A133" t="str">
            <v>4691 ШЕЙКА КОПЧЕНАЯ к/в мл/к в/у 300*6  ОСТАНКИНО</v>
          </cell>
          <cell r="D133">
            <v>8</v>
          </cell>
        </row>
        <row r="134">
          <cell r="A134" t="str">
            <v>4786 КОЛБ.СНЭКИ Папа может в/к мгс 1/70_5  ОСТАНКИНО</v>
          </cell>
          <cell r="D134">
            <v>33</v>
          </cell>
        </row>
        <row r="135">
          <cell r="A135" t="str">
            <v>4813 ФИЛЕЙНАЯ Папа может вар п/о_Л   ОСТАНКИНО</v>
          </cell>
          <cell r="D135">
            <v>147.37799999999999</v>
          </cell>
        </row>
        <row r="136">
          <cell r="A136" t="str">
            <v>4993 САЛЯМИ ИТАЛЬЯНСКАЯ с/к в/у 1/250*8_120c ОСТАНКИНО</v>
          </cell>
          <cell r="D136">
            <v>137</v>
          </cell>
        </row>
        <row r="137">
          <cell r="A137" t="str">
            <v>5246 ДОКТОРСКАЯ ПРЕМИУМ вар б/о мгс_30с ОСТАНКИНО</v>
          </cell>
          <cell r="D137">
            <v>1.4950000000000001</v>
          </cell>
        </row>
        <row r="138">
          <cell r="A138" t="str">
            <v>5341 СЕРВЕЛАТ ОХОТНИЧИЙ в/к в/у  ОСТАНКИНО</v>
          </cell>
          <cell r="D138">
            <v>133.374</v>
          </cell>
        </row>
        <row r="139">
          <cell r="A139" t="str">
            <v>5483 ЭКСТРА Папа может с/к в/у 1/250 8шт.   ОСТАНКИНО</v>
          </cell>
          <cell r="D139">
            <v>230</v>
          </cell>
        </row>
        <row r="140">
          <cell r="A140" t="str">
            <v>5544 Сервелат Финский в/к в/у_45с НОВАЯ ОСТАНКИНО</v>
          </cell>
          <cell r="D140">
            <v>227.11600000000001</v>
          </cell>
        </row>
        <row r="141">
          <cell r="A141" t="str">
            <v>5679 САЛЯМИ ИТАЛЬЯНСКАЯ с/к в/у 1/150_60с ОСТАНКИНО</v>
          </cell>
          <cell r="D141">
            <v>99</v>
          </cell>
        </row>
        <row r="142">
          <cell r="A142" t="str">
            <v>5682 САЛЯМИ МЕЛКОЗЕРНЕНАЯ с/к в/у 1/120_60с   ОСТАНКИНО</v>
          </cell>
          <cell r="D142">
            <v>531</v>
          </cell>
        </row>
        <row r="143">
          <cell r="A143" t="str">
            <v>5698 СЫТНЫЕ Папа может сар б/о мгс 1*3_Маяк  ОСТАНКИНО</v>
          </cell>
          <cell r="D143">
            <v>54.341000000000001</v>
          </cell>
        </row>
        <row r="144">
          <cell r="A144" t="str">
            <v>5706 АРОМАТНАЯ Папа может с/к в/у 1/250 8шт.  ОСТАНКИНО</v>
          </cell>
          <cell r="D144">
            <v>203</v>
          </cell>
        </row>
        <row r="145">
          <cell r="A145" t="str">
            <v>5708 ПОСОЛЬСКАЯ Папа может с/к в/у ОСТАНКИНО</v>
          </cell>
          <cell r="D145">
            <v>11.042999999999999</v>
          </cell>
        </row>
        <row r="146">
          <cell r="A146" t="str">
            <v>5820 СЛИВОЧНЫЕ Папа может сос п/о мгс 2*2_45с   ОСТАНКИНО</v>
          </cell>
          <cell r="D146">
            <v>61.902000000000001</v>
          </cell>
        </row>
        <row r="147">
          <cell r="A147" t="str">
            <v>5851 ЭКСТРА Папа может вар п/о   ОСТАНКИНО</v>
          </cell>
          <cell r="D147">
            <v>61.079000000000001</v>
          </cell>
        </row>
        <row r="148">
          <cell r="A148" t="str">
            <v>5931 ОХОТНИЧЬЯ Папа может с/к в/у 1/220 8шт.   ОСТАНКИНО</v>
          </cell>
          <cell r="D148">
            <v>256</v>
          </cell>
        </row>
        <row r="149">
          <cell r="A149" t="str">
            <v>6113 СОЧНЫЕ сос п/о мгс 1*6_Ашан  ОСТАНКИНО</v>
          </cell>
          <cell r="D149">
            <v>473.59399999999999</v>
          </cell>
        </row>
        <row r="150">
          <cell r="A150" t="str">
            <v>6200 ГРУДИНКА ПРЕМИУМ к/в мл/к в/у 0.3кг  ОСТАНКИНО</v>
          </cell>
          <cell r="D150">
            <v>27</v>
          </cell>
        </row>
        <row r="151">
          <cell r="A151" t="str">
            <v>6206 СВИНИНА ПО-ДОМАШНЕМУ к/в мл/к в/у 0.3кг  ОСТАНКИНО</v>
          </cell>
          <cell r="D151">
            <v>131</v>
          </cell>
        </row>
        <row r="152">
          <cell r="A152" t="str">
            <v>6221 НЕАПОЛИТАНСКИЙ ДУЭТ с/к с/н мгс 1/90  ОСТАНКИНО</v>
          </cell>
          <cell r="D152">
            <v>141</v>
          </cell>
        </row>
        <row r="153">
          <cell r="A153" t="str">
            <v>6222 ИТАЛЬЯНСКОЕ АССОРТИ с/в с/н мгс 1/90 ОСТАНКИНО</v>
          </cell>
          <cell r="D153">
            <v>50</v>
          </cell>
        </row>
        <row r="154">
          <cell r="A154" t="str">
            <v>6228 МЯСНОЕ АССОРТИ к/з с/н мгс 1/90 10шт.  ОСТАНКИНО</v>
          </cell>
          <cell r="D154">
            <v>115</v>
          </cell>
        </row>
        <row r="155">
          <cell r="A155" t="str">
            <v>6247 ДОМАШНЯЯ Папа может вар п/о 0,4кг 8шт.  ОСТАНКИНО</v>
          </cell>
          <cell r="D155">
            <v>38</v>
          </cell>
        </row>
        <row r="156">
          <cell r="A156" t="str">
            <v>6253 МОЛОЧНЫЕ Коровино сос п/о мгс 1.5*6  ОСТАНКИНО</v>
          </cell>
          <cell r="D156">
            <v>9.3550000000000004</v>
          </cell>
        </row>
        <row r="157">
          <cell r="A157" t="str">
            <v>6268 ГОВЯЖЬЯ Папа может вар п/о 0,4кг 8 шт.  ОСТАНКИНО</v>
          </cell>
          <cell r="D157">
            <v>76</v>
          </cell>
        </row>
        <row r="158">
          <cell r="A158" t="str">
            <v>6279 КОРЕЙКА ПО-ОСТ.к/в в/с с/н в/у 1/150_45с  ОСТАНКИНО</v>
          </cell>
          <cell r="D158">
            <v>34</v>
          </cell>
        </row>
        <row r="159">
          <cell r="A159" t="str">
            <v>6303 МЯСНЫЕ Папа может сос п/о мгс 1.5*3  ОСТАНКИНО</v>
          </cell>
          <cell r="D159">
            <v>122.315</v>
          </cell>
        </row>
        <row r="160">
          <cell r="A160" t="str">
            <v>6324 ДОКТОРСКАЯ ГОСТ вар п/о 0.4кг 8шт.  ОСТАНКИНО</v>
          </cell>
          <cell r="D160">
            <v>163</v>
          </cell>
        </row>
        <row r="161">
          <cell r="A161" t="str">
            <v>6325 ДОКТОРСКАЯ ПРЕМИУМ вар п/о 0.4кг 8шт.  ОСТАНКИНО</v>
          </cell>
          <cell r="D161">
            <v>162</v>
          </cell>
        </row>
        <row r="162">
          <cell r="A162" t="str">
            <v>6333 МЯСНАЯ Папа может вар п/о 0.4кг 8шт.  ОСТАНКИНО</v>
          </cell>
          <cell r="D162">
            <v>1257</v>
          </cell>
        </row>
        <row r="163">
          <cell r="A163" t="str">
            <v>6340 ДОМАШНИЙ РЕЦЕПТ Коровино 0.5кг 8шт.  ОСТАНКИНО</v>
          </cell>
          <cell r="D163">
            <v>109</v>
          </cell>
        </row>
        <row r="164">
          <cell r="A164" t="str">
            <v>6341 ДОМАШНИЙ РЕЦЕПТ СО ШПИКОМ Коровино 0.5кг  ОСТАНКИНО</v>
          </cell>
          <cell r="D164">
            <v>2</v>
          </cell>
        </row>
        <row r="165">
          <cell r="A165" t="str">
            <v>6353 ЭКСТРА Папа может вар п/о 0.4кг 8шт.  ОСТАНКИНО</v>
          </cell>
          <cell r="D165">
            <v>492</v>
          </cell>
        </row>
        <row r="166">
          <cell r="A166" t="str">
            <v>6392 ФИЛЕЙНАЯ Папа может вар п/о 0.4кг. ОСТАНКИНО</v>
          </cell>
          <cell r="D166">
            <v>1219</v>
          </cell>
        </row>
        <row r="167">
          <cell r="A167" t="str">
            <v>6415 БАЛЫКОВАЯ Коровино п/к в/у 0.84кг 6шт.  ОСТАНКИНО</v>
          </cell>
          <cell r="D167">
            <v>44</v>
          </cell>
        </row>
        <row r="168">
          <cell r="A168" t="str">
            <v>6426 КЛАССИЧЕСКАЯ ПМ вар п/о 0.3кг 8шт.  ОСТАНКИНО</v>
          </cell>
          <cell r="D168">
            <v>461</v>
          </cell>
        </row>
        <row r="169">
          <cell r="A169" t="str">
            <v>6448 СВИНИНА МАДЕРА с/к с/н в/у 1/100 10шт.   ОСТАНКИНО</v>
          </cell>
          <cell r="D169">
            <v>51</v>
          </cell>
        </row>
        <row r="170">
          <cell r="A170" t="str">
            <v>6453 ЭКСТРА Папа может с/к с/н в/у 1/100 14шт.   ОСТАНКИНО</v>
          </cell>
          <cell r="D170">
            <v>408</v>
          </cell>
        </row>
        <row r="171">
          <cell r="A171" t="str">
            <v>6454 АРОМАТНАЯ с/к с/н в/у 1/100 14шт.  ОСТАНКИНО</v>
          </cell>
          <cell r="D171">
            <v>343</v>
          </cell>
        </row>
        <row r="172">
          <cell r="A172" t="str">
            <v>6459 СЕРВЕЛАТ ШВЕЙЦАРСК. в/к с/н в/у 1/100*10  ОСТАНКИНО</v>
          </cell>
          <cell r="D172">
            <v>71</v>
          </cell>
        </row>
        <row r="173">
          <cell r="A173" t="str">
            <v>6470 ВЕТЧ.МРАМОРНАЯ в/у_45с  ОСТАНКИНО</v>
          </cell>
          <cell r="D173">
            <v>35.094999999999999</v>
          </cell>
        </row>
        <row r="174">
          <cell r="A174" t="str">
            <v>6492 ШПИК С ЧЕСНОК.И ПЕРЦЕМ к/в в/у 0.3кг_45c  ОСТАНКИНО</v>
          </cell>
          <cell r="D174">
            <v>45</v>
          </cell>
        </row>
        <row r="175">
          <cell r="A175" t="str">
            <v>6495 ВЕТЧ.МРАМОРНАЯ в/у срез 0.3кг 6шт_45с  ОСТАНКИНО</v>
          </cell>
          <cell r="D175">
            <v>187</v>
          </cell>
        </row>
        <row r="176">
          <cell r="A176" t="str">
            <v>6527 ШПИКАЧКИ СОЧНЫЕ ПМ сар б/о мгс 1*3 45с ОСТАНКИНО</v>
          </cell>
          <cell r="D176">
            <v>117.212</v>
          </cell>
        </row>
        <row r="177">
          <cell r="A177" t="str">
            <v>6586 МРАМОРНАЯ И БАЛЫКОВАЯ в/к с/н мгс 1/90 ОСТАНКИНО</v>
          </cell>
          <cell r="D177">
            <v>62</v>
          </cell>
        </row>
        <row r="178">
          <cell r="A178" t="str">
            <v>6666 БОЯНСКАЯ Папа может п/к в/у 0,28кг 8 шт. ОСТАНКИНО</v>
          </cell>
          <cell r="D178">
            <v>327</v>
          </cell>
        </row>
        <row r="179">
          <cell r="A179" t="str">
            <v>6683 СЕРВЕЛАТ ЗЕРНИСТЫЙ ПМ в/к в/у 0,35кг  ОСТАНКИНО</v>
          </cell>
          <cell r="D179">
            <v>729</v>
          </cell>
        </row>
        <row r="180">
          <cell r="A180" t="str">
            <v>6684 СЕРВЕЛАТ КАРЕЛЬСКИЙ ПМ в/к в/у 0.28кг  ОСТАНКИНО</v>
          </cell>
          <cell r="D180">
            <v>639</v>
          </cell>
        </row>
        <row r="181">
          <cell r="A181" t="str">
            <v>6689 СЕРВЕЛАТ ОХОТНИЧИЙ ПМ в/к в/у 0,35кг 8шт  ОСТАНКИНО</v>
          </cell>
          <cell r="D181">
            <v>978</v>
          </cell>
        </row>
        <row r="182">
          <cell r="A182" t="str">
            <v>6697 СЕРВЕЛАТ ФИНСКИЙ ПМ в/к в/у 0,35кг 8шт.  ОСТАНКИНО</v>
          </cell>
          <cell r="D182">
            <v>1129</v>
          </cell>
        </row>
        <row r="183">
          <cell r="A183" t="str">
            <v>6713 СОЧНЫЙ ГРИЛЬ ПМ сос п/о мгс 0.41кг 8шт.  ОСТАНКИНО</v>
          </cell>
          <cell r="D183">
            <v>353</v>
          </cell>
        </row>
        <row r="184">
          <cell r="A184" t="str">
            <v>6722 СОЧНЫЕ ПМ сос п/о мгс 0,41кг 10шт.  ОСТАНКИНО</v>
          </cell>
          <cell r="D184">
            <v>1546</v>
          </cell>
        </row>
        <row r="185">
          <cell r="A185" t="str">
            <v>6726 СЛИВОЧНЫЕ ПМ сос п/о мгс 0.41кг 10шт.  ОСТАНКИНО</v>
          </cell>
          <cell r="D185">
            <v>791</v>
          </cell>
        </row>
        <row r="186">
          <cell r="A186" t="str">
            <v>6747 РУССКАЯ ПРЕМИУМ ПМ вар ф/о в/у  ОСТАНКИНО</v>
          </cell>
          <cell r="D186">
            <v>3</v>
          </cell>
        </row>
        <row r="187">
          <cell r="A187" t="str">
            <v>6762 СЛИВОЧНЫЕ сос ц/о мгс 0.41кг 8шт.  ОСТАНКИНО</v>
          </cell>
          <cell r="D187">
            <v>95</v>
          </cell>
        </row>
        <row r="188">
          <cell r="A188" t="str">
            <v>6764 СЛИВОЧНЫЕ сос ц/о мгс 1*4  ОСТАНКИНО</v>
          </cell>
          <cell r="D188">
            <v>3.1760000000000002</v>
          </cell>
        </row>
        <row r="189">
          <cell r="A189" t="str">
            <v>6765 РУБЛЕНЫЕ сос ц/о мгс 0.36кг 6шт.  ОСТАНКИНО</v>
          </cell>
          <cell r="D189">
            <v>221</v>
          </cell>
        </row>
        <row r="190">
          <cell r="A190" t="str">
            <v>6767 РУБЛЕНЫЕ сос ц/о мгс 1*4  ОСТАНКИНО</v>
          </cell>
          <cell r="D190">
            <v>9.6839999999999993</v>
          </cell>
        </row>
        <row r="191">
          <cell r="A191" t="str">
            <v>6768 С СЫРОМ сос ц/о мгс 0.41кг 6шт.  ОСТАНКИНО</v>
          </cell>
          <cell r="D191">
            <v>45</v>
          </cell>
        </row>
        <row r="192">
          <cell r="A192" t="str">
            <v>6773 САЛЯМИ Папа может п/к в/у 0,28кг 8шт.  ОСТАНКИНО</v>
          </cell>
          <cell r="D192">
            <v>125</v>
          </cell>
        </row>
        <row r="193">
          <cell r="A193" t="str">
            <v>6777 МЯСНЫЕ С ГОВЯДИНОЙ ПМ сос п/о мгс 0.4кг  ОСТАНКИНО</v>
          </cell>
          <cell r="D193">
            <v>234</v>
          </cell>
        </row>
        <row r="194">
          <cell r="A194" t="str">
            <v>6785 ВЕНСКАЯ САЛЯМИ п/к в/у 0.33кг 8шт.  ОСТАНКИНО</v>
          </cell>
          <cell r="D194">
            <v>126</v>
          </cell>
        </row>
        <row r="195">
          <cell r="A195" t="str">
            <v>6787 СЕРВЕЛАТ КРЕМЛЕВСКИЙ в/к в/у 0,33кг 8шт.  ОСТАНКИНО</v>
          </cell>
          <cell r="D195">
            <v>163</v>
          </cell>
        </row>
        <row r="196">
          <cell r="A196" t="str">
            <v>6793 БАЛЫКОВАЯ в/к в/у 0,33кг 8шт.  ОСТАНКИНО</v>
          </cell>
          <cell r="D196">
            <v>180</v>
          </cell>
        </row>
        <row r="197">
          <cell r="A197" t="str">
            <v>6794 БАЛЫКОВАЯ в/к в/у  ОСТАНКИНО</v>
          </cell>
          <cell r="D197">
            <v>2.661</v>
          </cell>
        </row>
        <row r="198">
          <cell r="A198" t="str">
            <v>6795 ОСТАНКИНСКАЯ в/к в/у 0,33кг 8шт.  ОСТАНКИНО</v>
          </cell>
          <cell r="D198">
            <v>12</v>
          </cell>
        </row>
        <row r="199">
          <cell r="A199" t="str">
            <v>6801 ОСТАНКИНСКАЯ вар п/о 0.4кг 8шт.  ОСТАНКИНО</v>
          </cell>
          <cell r="D199">
            <v>84</v>
          </cell>
        </row>
        <row r="200">
          <cell r="A200" t="str">
            <v>6807 СЕРВЕЛАТ ЕВРОПЕЙСКИЙ в/к в/у 0,33кг 8шт.  ОСТАНКИНО</v>
          </cell>
          <cell r="D200">
            <v>12</v>
          </cell>
        </row>
        <row r="201">
          <cell r="A201" t="str">
            <v>6829 МОЛОЧНЫЕ КЛАССИЧЕСКИЕ сос п/о мгс 2*4_С  ОСТАНКИНО</v>
          </cell>
          <cell r="D201">
            <v>65.275999999999996</v>
          </cell>
        </row>
        <row r="202">
          <cell r="A202" t="str">
            <v>6834 ПОСОЛЬСКАЯ ПМ с/к с/н в/у 1/100 10шт.  ОСТАНКИНО</v>
          </cell>
          <cell r="D202">
            <v>81</v>
          </cell>
        </row>
        <row r="203">
          <cell r="A203" t="str">
            <v>6837 ФИЛЕЙНЫЕ Папа Может сос ц/о мгс 0.4кг  ОСТАНКИНО</v>
          </cell>
          <cell r="D203">
            <v>269</v>
          </cell>
        </row>
        <row r="204">
          <cell r="A204" t="str">
            <v>6839 ДОКТОРСКАЯ ГОСТ вар б/о срез 0.4кг 8шт.  ОСТАНКИНО</v>
          </cell>
          <cell r="D204">
            <v>1</v>
          </cell>
        </row>
        <row r="205">
          <cell r="A205" t="str">
            <v>6852 МОЛОЧНЫЕ ПРЕМИУМ ПМ сос п/о в/ у 1/350  ОСТАНКИНО</v>
          </cell>
          <cell r="D205">
            <v>607</v>
          </cell>
        </row>
        <row r="206">
          <cell r="A206" t="str">
            <v>6853 МОЛОЧНЫЕ ПРЕМИУМ ПМ сос п/о мгс 1*6  ОСТАНКИНО</v>
          </cell>
          <cell r="D206">
            <v>65.55</v>
          </cell>
        </row>
        <row r="207">
          <cell r="A207" t="str">
            <v>6854 МОЛОЧНЫЕ ПРЕМИУМ ПМ сос п/о мгс 0.6кг  ОСТАНКИНО</v>
          </cell>
          <cell r="D207">
            <v>106</v>
          </cell>
        </row>
        <row r="208">
          <cell r="A208" t="str">
            <v>6861 ДОМАШНИЙ РЕЦЕПТ Коровино вар п/о  ОСТАНКИНО</v>
          </cell>
          <cell r="D208">
            <v>120.27</v>
          </cell>
        </row>
        <row r="209">
          <cell r="A209" t="str">
            <v>6862 ДОМАШНИЙ РЕЦЕПТ СО ШПИК. Коровино вар п/о  ОСТАНКИНО</v>
          </cell>
          <cell r="D209">
            <v>19.608000000000001</v>
          </cell>
        </row>
        <row r="210">
          <cell r="A210" t="str">
            <v>6865 ВЕТЧ.НЕЖНАЯ Коровино п/о  ОСТАНКИНО</v>
          </cell>
          <cell r="D210">
            <v>34.39</v>
          </cell>
        </row>
        <row r="211">
          <cell r="A211" t="str">
            <v>6869 С ГОВЯДИНОЙ СН сос п/о мгс 1кг 6шт.  ОСТАНКИНО</v>
          </cell>
          <cell r="D211">
            <v>19</v>
          </cell>
        </row>
        <row r="212">
          <cell r="A212" t="str">
            <v>6909 ДЛЯ ДЕТЕЙ сос п/о мгс 0.33кг 8шт.  ОСТАНКИНО</v>
          </cell>
          <cell r="D212">
            <v>180</v>
          </cell>
        </row>
        <row r="213">
          <cell r="A213" t="str">
            <v>6919 БЕКОН с/к с/н в/у 1/180 10шт.  ОСТАНКИНО</v>
          </cell>
          <cell r="D213">
            <v>125</v>
          </cell>
        </row>
        <row r="214">
          <cell r="A214" t="str">
            <v>6921 БЕКОН Папа может с/к с/н в/у 1/140 10шт  ОСТАНКИНО</v>
          </cell>
          <cell r="D214">
            <v>158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71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124</v>
          </cell>
        </row>
        <row r="217">
          <cell r="A217" t="str">
            <v>БОНУС ДОМАШНИЙ РЕЦЕПТ Коровино 0.5кг 8шт. (6305)</v>
          </cell>
          <cell r="D217">
            <v>2</v>
          </cell>
        </row>
        <row r="218">
          <cell r="A218" t="str">
            <v>БОНУС ДОМАШНИЙ РЕЦЕПТ Коровино вар п/о (5324)</v>
          </cell>
          <cell r="D218">
            <v>11.662000000000001</v>
          </cell>
        </row>
        <row r="219">
          <cell r="A219" t="str">
            <v>БОНУС СОЧНЫЕ сос п/о мгс 0.41кг_UZ (6087)  ОСТАНКИНО</v>
          </cell>
          <cell r="D219">
            <v>52</v>
          </cell>
        </row>
        <row r="220">
          <cell r="A220" t="str">
            <v>БОНУС СОЧНЫЕ сос п/о мгс 1*6_UZ (6088)  ОСТАНКИНО</v>
          </cell>
          <cell r="D220">
            <v>46.106000000000002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261.47800000000001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318</v>
          </cell>
        </row>
        <row r="223">
          <cell r="A223" t="str">
            <v>БОНУС_Колбаса вареная Филейская ТМ Вязанка. ВЕС  ПОКОМ</v>
          </cell>
          <cell r="D223">
            <v>100.03100000000001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96</v>
          </cell>
        </row>
        <row r="225">
          <cell r="A225" t="str">
            <v>БОНУС_Пельмени Бульмени с говядиной и свининой Наваристые 2,7кг Горячая штучка ВЕС  ПОКОМ</v>
          </cell>
          <cell r="D225">
            <v>24.3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D226">
            <v>57</v>
          </cell>
        </row>
        <row r="227">
          <cell r="A227" t="str">
            <v>Бутербродная вареная 0,47 кг шт.  СПК</v>
          </cell>
          <cell r="D227">
            <v>35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83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255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314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100</v>
          </cell>
        </row>
        <row r="232">
          <cell r="A232" t="str">
            <v>Гуцульская с/к "КолбасГрад" 160 гр.шт. термоус. пак  СПК</v>
          </cell>
          <cell r="D232">
            <v>47</v>
          </cell>
        </row>
        <row r="233">
          <cell r="A233" t="str">
            <v>Дельгаро с/в "Эликатессе" 140 гр.шт.  СПК</v>
          </cell>
          <cell r="D233">
            <v>18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54</v>
          </cell>
        </row>
        <row r="235">
          <cell r="A235" t="str">
            <v>Докторская вареная термоус.пак. "Высокий вкус"  СПК</v>
          </cell>
          <cell r="D235">
            <v>39.786999999999999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249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200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13</v>
          </cell>
        </row>
        <row r="239">
          <cell r="A239" t="str">
            <v>Консервы говядина тушеная "СПК" ж/б 0,338 кг.шт. термоус. пл. ЧМК  СПК</v>
          </cell>
          <cell r="D239">
            <v>15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104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241</v>
          </cell>
        </row>
        <row r="242">
          <cell r="A242" t="str">
            <v>Ла Фаворте с/в "Эликатессе" 140 гр.шт.  СПК</v>
          </cell>
          <cell r="D242">
            <v>16</v>
          </cell>
        </row>
        <row r="243">
          <cell r="A243" t="str">
            <v>Ливерная Печеночная "Просто выгодно" 0,3 кг.шт.  СПК</v>
          </cell>
          <cell r="D243">
            <v>76</v>
          </cell>
        </row>
        <row r="244">
          <cell r="A244" t="str">
            <v>Любительская вареная термоус.пак. "Высокий вкус"  СПК</v>
          </cell>
          <cell r="D244">
            <v>33.143999999999998</v>
          </cell>
        </row>
        <row r="245">
          <cell r="A245" t="str">
            <v>Мини-пицца с ветчиной и сыром 0,3кг ТМ Зареченские  ПОКОМ</v>
          </cell>
          <cell r="D245">
            <v>4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77.7</v>
          </cell>
        </row>
        <row r="247">
          <cell r="A247" t="str">
            <v>Мини-чебуречки с мясом ВЕС 5,5кг ТМ Зареченские  ПОКОМ</v>
          </cell>
          <cell r="D247">
            <v>49.5</v>
          </cell>
        </row>
        <row r="248">
          <cell r="A248" t="str">
            <v>Мини-чебуречки с сыром и ветчиной 0,3кг ТМ Зареченские  ПОКОМ</v>
          </cell>
          <cell r="D248">
            <v>7</v>
          </cell>
        </row>
        <row r="249">
          <cell r="A249" t="str">
            <v>Мини-шарики с курочкой и сыром ТМ Зареченские ВЕС  ПОКОМ</v>
          </cell>
          <cell r="D249">
            <v>35</v>
          </cell>
        </row>
        <row r="250">
          <cell r="A250" t="str">
            <v>Мусульманская вареная "Просто выгодно"  СПК</v>
          </cell>
          <cell r="D250">
            <v>5.1280000000000001</v>
          </cell>
        </row>
        <row r="251">
          <cell r="A251" t="str">
            <v>Мусульманская п/к "Просто выгодно" термофор.пак.  СПК</v>
          </cell>
          <cell r="D251">
            <v>1.506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683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366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421</v>
          </cell>
        </row>
        <row r="255">
          <cell r="A255" t="str">
            <v>Наггетсы с куриным филе и сыром ТМ Вязанка 0,25 кг ПОКОМ</v>
          </cell>
          <cell r="D255">
            <v>142</v>
          </cell>
        </row>
        <row r="256">
          <cell r="A256" t="str">
            <v>Наггетсы Хрустящие 0,3кг ТМ Зареченские  ПОКОМ</v>
          </cell>
          <cell r="D256">
            <v>12</v>
          </cell>
        </row>
        <row r="257">
          <cell r="A257" t="str">
            <v>Наггетсы Хрустящие ТМ Зареченские. ВЕС ПОКОМ</v>
          </cell>
          <cell r="D257">
            <v>36</v>
          </cell>
        </row>
        <row r="258">
          <cell r="A258" t="str">
            <v>Оригинальная с перцем с/к  СПК</v>
          </cell>
          <cell r="D258">
            <v>19.943999999999999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113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24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200</v>
          </cell>
        </row>
        <row r="262">
          <cell r="A262" t="str">
            <v>Пельмени Бигбули с мясом, Горячая штучка 0,43кг  ПОКОМ</v>
          </cell>
          <cell r="D262">
            <v>38</v>
          </cell>
        </row>
        <row r="263">
          <cell r="A263" t="str">
            <v>Пельмени Бигбули с мясом, Горячая штучка 0,9кг  ПОКОМ</v>
          </cell>
          <cell r="D263">
            <v>48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139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43</v>
          </cell>
        </row>
        <row r="266">
          <cell r="A266" t="str">
            <v>Пельмени Бульмени Жюльен Горячая штучка 0,43  ПОКОМ</v>
          </cell>
          <cell r="D266">
            <v>1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68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336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329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67.5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277.7</v>
          </cell>
        </row>
        <row r="272">
          <cell r="A272" t="str">
            <v>Пельмени Бульмени со сливочным маслом Горячая штучка 0,9 кг  ПОКОМ</v>
          </cell>
          <cell r="D272">
            <v>489</v>
          </cell>
        </row>
        <row r="273">
          <cell r="A273" t="str">
            <v>Пельмени Бульмени со сливочным маслом ТМ Горячая шт. 0,43 кг  ПОКОМ</v>
          </cell>
          <cell r="D273">
            <v>247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7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11</v>
          </cell>
        </row>
        <row r="276">
          <cell r="A276" t="str">
            <v>Пельмени Жемчужные сфера 1,0кг ТМ Зареченские  ПОКОМ</v>
          </cell>
          <cell r="D276">
            <v>5</v>
          </cell>
        </row>
        <row r="277">
          <cell r="A277" t="str">
            <v>Пельмени Медвежьи ушки с фермерскими сливками 0,7кг  ПОКОМ</v>
          </cell>
          <cell r="D277">
            <v>45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56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8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281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51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115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130</v>
          </cell>
        </row>
        <row r="284">
          <cell r="A284" t="str">
            <v>Пельмени Сочные сфера 0,8 кг ТМ Стародворье  ПОКОМ</v>
          </cell>
          <cell r="D284">
            <v>12</v>
          </cell>
        </row>
        <row r="285">
          <cell r="A285" t="str">
            <v>Пельмени Татарские 0,4кг ТМ Особый рецепт  ПОКОМ</v>
          </cell>
          <cell r="D285">
            <v>17</v>
          </cell>
        </row>
        <row r="286">
          <cell r="A286" t="str">
            <v>Пипперони с/к "Эликатессе" 0,10 кг.шт.  СПК</v>
          </cell>
          <cell r="D286">
            <v>7</v>
          </cell>
        </row>
        <row r="287">
          <cell r="A287" t="str">
            <v>Пирожки с мясом 3,7кг ВЕС ТМ Зареченские  ПОКОМ</v>
          </cell>
          <cell r="D287">
            <v>44.4</v>
          </cell>
        </row>
        <row r="288">
          <cell r="A288" t="str">
            <v>Пирожки с мясом, картофелем и грибами 0,3кг ТМ Зареченские  ПОКОМ</v>
          </cell>
          <cell r="D288">
            <v>11</v>
          </cell>
        </row>
        <row r="289">
          <cell r="A289" t="str">
            <v>Пирожки с яблоком и грушей 0,3кг ТМ Зареченские  ПОКОМ</v>
          </cell>
          <cell r="D289">
            <v>3</v>
          </cell>
        </row>
        <row r="290">
          <cell r="A290" t="str">
            <v>Пирожки с яблоком и грушей ВЕС ТМ Зареченские  ПОКОМ</v>
          </cell>
          <cell r="D290">
            <v>11.1</v>
          </cell>
        </row>
        <row r="291">
          <cell r="A291" t="str">
            <v>Покровская вареная 0,47 кг шт.  СПК</v>
          </cell>
          <cell r="D291">
            <v>4</v>
          </cell>
        </row>
        <row r="292">
          <cell r="A292" t="str">
            <v>Ричеза с/к 230 гр.шт.  СПК</v>
          </cell>
          <cell r="D292">
            <v>43</v>
          </cell>
        </row>
        <row r="293">
          <cell r="A293" t="str">
            <v>Сальчетти с/к 230 гр.шт.  СПК</v>
          </cell>
          <cell r="D293">
            <v>65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38</v>
          </cell>
        </row>
        <row r="295">
          <cell r="A295" t="str">
            <v>Салями Трюфель с/в "Эликатессе" 0,16 кг.шт.  СПК</v>
          </cell>
          <cell r="D295">
            <v>16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45.302999999999997</v>
          </cell>
        </row>
        <row r="297">
          <cell r="A297" t="str">
            <v>Сардельки "Необыкновенные" (в ср.защ.атм.)  СПК</v>
          </cell>
          <cell r="D297">
            <v>6.601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34.154000000000003</v>
          </cell>
        </row>
        <row r="299">
          <cell r="A299" t="str">
            <v>Семейная с чесночком Экстра вареная  СПК</v>
          </cell>
          <cell r="D299">
            <v>4.8559999999999999</v>
          </cell>
        </row>
        <row r="300">
          <cell r="A300" t="str">
            <v>Сервелат Европейский в/к, в/с 0,38 кг.шт.термофор.пак  СПК</v>
          </cell>
          <cell r="D300">
            <v>16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39</v>
          </cell>
        </row>
        <row r="302">
          <cell r="A302" t="str">
            <v>Сервелат Финский в/к 0,38 кг.шт. термофор.пак.  СПК</v>
          </cell>
          <cell r="D302">
            <v>42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23</v>
          </cell>
        </row>
        <row r="304">
          <cell r="A304" t="str">
            <v>Сервелат Фирменный в/к 0,38 кг.шт. термофор.пак.  СПК</v>
          </cell>
          <cell r="D304">
            <v>1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91</v>
          </cell>
        </row>
        <row r="306">
          <cell r="A306" t="str">
            <v>Сибирская особая с/к 0,235 кг шт.  СПК</v>
          </cell>
          <cell r="D306">
            <v>42</v>
          </cell>
        </row>
        <row r="307">
          <cell r="A307" t="str">
            <v>Славянская п/к 0,38 кг шт.термофор.пак.  СПК</v>
          </cell>
          <cell r="D307">
            <v>2</v>
          </cell>
        </row>
        <row r="308">
          <cell r="A308" t="str">
            <v>Сосиски "Баварские" 0,36 кг.шт. вак.упак.  СПК</v>
          </cell>
          <cell r="D308">
            <v>5</v>
          </cell>
        </row>
        <row r="309">
          <cell r="A309" t="str">
            <v>Сосиски "Молочные" 0,36 кг.шт. вак.упак.  СПК</v>
          </cell>
          <cell r="D309">
            <v>5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2.4980000000000002</v>
          </cell>
        </row>
        <row r="311">
          <cell r="A311" t="str">
            <v>Сосиски Мусульманские "Просто выгодно" (в ср.защ.атм.)  СПК</v>
          </cell>
          <cell r="D311">
            <v>12.635</v>
          </cell>
        </row>
        <row r="312">
          <cell r="A312" t="str">
            <v>Сосиски Хот-дог подкопченные (лоток с ср.защ.атм.)  СПК</v>
          </cell>
          <cell r="D312">
            <v>9.5540000000000003</v>
          </cell>
        </row>
        <row r="313">
          <cell r="A313" t="str">
            <v>Сосисоны в темпуре ВЕС  ПОКОМ</v>
          </cell>
          <cell r="D313">
            <v>5.4</v>
          </cell>
        </row>
        <row r="314">
          <cell r="A314" t="str">
            <v>Сочный мегачебурек ТМ Зареченские ВЕС ПОКОМ</v>
          </cell>
          <cell r="D314">
            <v>33.6</v>
          </cell>
        </row>
        <row r="315">
          <cell r="A315" t="str">
            <v>Торо Неро с/в "Эликатессе" 140 гр.шт.  СПК</v>
          </cell>
          <cell r="D315">
            <v>6</v>
          </cell>
        </row>
        <row r="316">
          <cell r="A316" t="str">
            <v>Фестивальная пора с/к 100 гр.шт.нар. (лоток с ср.защ.атм.)  СПК</v>
          </cell>
          <cell r="D316">
            <v>112</v>
          </cell>
        </row>
        <row r="317">
          <cell r="A317" t="str">
            <v>Фестивальная пора с/к 235 гр.шт.  СПК</v>
          </cell>
          <cell r="D317">
            <v>120</v>
          </cell>
        </row>
        <row r="318">
          <cell r="A318" t="str">
            <v>Фестивальная пора с/к термоус.пак  СПК</v>
          </cell>
          <cell r="D318">
            <v>17.584</v>
          </cell>
        </row>
        <row r="319">
          <cell r="A319" t="str">
            <v>Фуэт с/в "Эликатессе" 160 гр.шт.  СПК</v>
          </cell>
          <cell r="D319">
            <v>31</v>
          </cell>
        </row>
        <row r="320">
          <cell r="A320" t="str">
            <v>Хинкали Классические ТМ Зареченские ВЕС ПОКОМ</v>
          </cell>
          <cell r="D320">
            <v>10</v>
          </cell>
        </row>
        <row r="321">
          <cell r="A321" t="str">
            <v>Хотстеры с сыром 0,25кг ТМ Горячая штучка  ПОКОМ</v>
          </cell>
          <cell r="D321">
            <v>105</v>
          </cell>
        </row>
        <row r="322">
          <cell r="A322" t="str">
            <v>Хотстеры ТМ Горячая штучка ТС Хотстеры 0,25 кг зам  ПОКОМ</v>
          </cell>
          <cell r="D322">
            <v>204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96</v>
          </cell>
        </row>
        <row r="324">
          <cell r="A324" t="str">
            <v>Хрустящие крылышки ТМ Горячая штучка 0,3 кг зам  ПОКОМ</v>
          </cell>
          <cell r="D324">
            <v>67</v>
          </cell>
        </row>
        <row r="325">
          <cell r="A325" t="str">
            <v>Хрустящие крылышки ТМ Зареченские ТС Зареченские продукты. ВЕС ПОКОМ</v>
          </cell>
          <cell r="D325">
            <v>3.6</v>
          </cell>
        </row>
        <row r="326">
          <cell r="A326" t="str">
            <v>Чебупай сочное яблоко ТМ Горячая штучка 0,2 кг зам.  ПОКОМ</v>
          </cell>
          <cell r="D326">
            <v>31</v>
          </cell>
        </row>
        <row r="327">
          <cell r="A327" t="str">
            <v>Чебупай спелая вишня ТМ Горячая штучка 0,2 кг зам.  ПОКОМ</v>
          </cell>
          <cell r="D327">
            <v>63</v>
          </cell>
        </row>
        <row r="328">
          <cell r="A328" t="str">
            <v>Чебупели Foodgital 0,25кг ТМ Горячая штучка  ПОКОМ</v>
          </cell>
          <cell r="D328">
            <v>16</v>
          </cell>
        </row>
        <row r="329">
          <cell r="A329" t="str">
            <v>Чебупели Курочка гриль ТМ Горячая штучка, 0,3 кг зам  ПОКОМ</v>
          </cell>
          <cell r="D329">
            <v>34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336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623</v>
          </cell>
        </row>
        <row r="332">
          <cell r="A332" t="str">
            <v>Чебуреки сочные ВЕС ТМ Зареченские  ПОКОМ</v>
          </cell>
          <cell r="D332">
            <v>70</v>
          </cell>
        </row>
        <row r="333">
          <cell r="A333" t="str">
            <v>Шпикачки Русские (черева) (в ср.защ.атм.) "Высокий вкус"  СПК</v>
          </cell>
          <cell r="D333">
            <v>48.406999999999996</v>
          </cell>
        </row>
        <row r="334">
          <cell r="A334" t="str">
            <v>Эликапреза с/в "Эликатессе" 0,10 кг.шт. нарезка (лоток с ср.защ.атм.)  СПК</v>
          </cell>
          <cell r="D334">
            <v>42</v>
          </cell>
        </row>
        <row r="335">
          <cell r="A335" t="str">
            <v>Юбилейная с/к 0,10 кг.шт. нарезка (лоток с ср.защ.атм.)  СПК</v>
          </cell>
          <cell r="D335">
            <v>23</v>
          </cell>
        </row>
        <row r="336">
          <cell r="A336" t="str">
            <v>Юбилейная с/к 0,235 кг.шт.  СПК</v>
          </cell>
          <cell r="D336">
            <v>137</v>
          </cell>
        </row>
        <row r="337">
          <cell r="A337" t="str">
            <v>Итого</v>
          </cell>
          <cell r="D337">
            <v>51354.68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</row>
        <row r="24">
          <cell r="A24" t="str">
            <v>Готовые чебуреки со свининой и говядиной ТМ Горячая штучка ТС Базовый ассортимент 0,36 кг  ПОКОМ</v>
          </cell>
          <cell r="B24" t="str">
            <v>SU002558</v>
          </cell>
        </row>
        <row r="25">
          <cell r="A25" t="str">
            <v>Чебуреки со свининой и говядиной 0,36</v>
          </cell>
          <cell r="B25" t="str">
            <v>SU002558</v>
          </cell>
        </row>
        <row r="26">
          <cell r="A26" t="str">
            <v>Готовые чебуреки со свининой и говядиной Гор.шт.0,36 кг зам.  ПОКОМ</v>
          </cell>
          <cell r="B26" t="str">
            <v>SU002558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</row>
        <row r="28">
          <cell r="A28" t="str">
            <v>Готовые чебуреки 0,09 кг Горячая Штучка Шоу-бокс с мясом тара 2</v>
          </cell>
          <cell r="B28" t="str">
            <v>SU002573</v>
          </cell>
        </row>
        <row r="29">
          <cell r="A29" t="str">
            <v>Чебуреки с мясом Базовый ассортимент Штучка 0,09 Пленка Горячая штучка</v>
          </cell>
          <cell r="B29" t="str">
            <v>SU002573</v>
          </cell>
        </row>
        <row r="30">
          <cell r="A30" t="str">
            <v>Готовые чебуреки с мясом ТМ Горячая штучка 0,09 кг флоу-пак ПОКОМ</v>
          </cell>
          <cell r="B30" t="str">
            <v>SU002573</v>
          </cell>
        </row>
        <row r="31">
          <cell r="A31" t="str">
            <v>Чебуреки «Сочный мегачебурек» Весовой ТМ «No Name»</v>
          </cell>
          <cell r="B31" t="str">
            <v>SU003025</v>
          </cell>
        </row>
        <row r="32">
          <cell r="A32" t="str">
            <v>Сочный мегачебурек ТМ Зареченские ВЕС ПОКОМ</v>
          </cell>
          <cell r="B32" t="str">
            <v>SU003025</v>
          </cell>
        </row>
        <row r="33">
          <cell r="A33" t="str">
            <v>Готовые чебуреки Сочный мегачебурек.Готовые жареные.ВЕС  ПОКОМ</v>
          </cell>
          <cell r="B33" t="str">
            <v>SU003025</v>
          </cell>
        </row>
        <row r="34">
          <cell r="A34" t="str">
            <v>Мини-шарики с курочкой и сыром ТМ Зареченские ВЕС  ПОКОМ</v>
          </cell>
          <cell r="B34" t="str">
            <v>SU003448</v>
          </cell>
        </row>
        <row r="35">
          <cell r="A35" t="str">
            <v>Мини-шарики с курочкой и сыром ТМ Зареченские .ВЕС  Поком</v>
          </cell>
          <cell r="B35" t="str">
            <v>SU003448</v>
          </cell>
        </row>
        <row r="36">
          <cell r="A36" t="str">
            <v>Жар-боллы с курочкой и сыром, ВЕС  ПОКОМ</v>
          </cell>
          <cell r="B36" t="str">
            <v>SU003448</v>
          </cell>
        </row>
        <row r="37">
          <cell r="A37" t="str">
            <v>Жар-боллы с курочкой и сыром, ВЕС ТМ Зареченские  ПОКОМ</v>
          </cell>
          <cell r="B37" t="str">
            <v>SU003448</v>
          </cell>
        </row>
        <row r="38">
          <cell r="A38" t="str">
            <v>Жар-боллы с курочкой и сыром ТМ Зареченские .  Поком</v>
          </cell>
          <cell r="B38" t="str">
            <v>SU003448</v>
          </cell>
        </row>
        <row r="39">
          <cell r="A39" t="str">
            <v>Жар-боллы с курочкой и сыром. Кулинарные изделия рубленые в тесте куриные жареные  ПОКОМ</v>
          </cell>
          <cell r="B39" t="str">
            <v>SU003448</v>
          </cell>
        </row>
        <row r="40">
          <cell r="A40" t="str">
            <v>Жар-ладушки с клубникой и вишней. Изделия хлебобулочные жареные с начинкой замороженные</v>
          </cell>
          <cell r="B40" t="str">
            <v>SU003023</v>
          </cell>
        </row>
        <row r="41">
          <cell r="A41" t="str">
            <v>«Жар-ладушки с клубникой и вишней» Весовые ТМ «No name»</v>
          </cell>
          <cell r="B41" t="str">
            <v>SU003023</v>
          </cell>
        </row>
        <row r="42">
          <cell r="A42" t="str">
            <v>Жар-ладушки с клубникой и вишней ТМ Зареченские ТС Зареченские продукты.  Поком</v>
          </cell>
          <cell r="B42" t="str">
            <v>SU003023</v>
          </cell>
        </row>
        <row r="43">
          <cell r="A43" t="str">
            <v>Жар-ладушки с клубникой и вишней ВЕС ТМ Зареченские  ПОКОМ</v>
          </cell>
          <cell r="B43" t="str">
            <v>SU003023</v>
          </cell>
        </row>
        <row r="44">
          <cell r="A44" t="str">
            <v>Жар-ладушки с клубникой и вишней ТМ Зареченские ВЕС ПОКОМ</v>
          </cell>
          <cell r="B44" t="str">
            <v>SU003023</v>
          </cell>
        </row>
        <row r="45">
          <cell r="A45" t="str">
            <v>Жар-ладушки с клубникой и вишней. Жареные с начинкой.ВЕС  ПОКОМ</v>
          </cell>
          <cell r="B45" t="str">
            <v>SU003023</v>
          </cell>
        </row>
        <row r="46">
          <cell r="A46" t="str">
            <v>Жар-ладушки с мясом, картофелем и грибами No name ПГП Весовые No name 3,7 кг</v>
          </cell>
          <cell r="B46" t="str">
            <v>SU003016</v>
          </cell>
        </row>
        <row r="47">
          <cell r="A47" t="str">
            <v>Жар-ладушки с мясом, картофелем и грибами ВЕС ТМ Зареченские  ПОКОМ</v>
          </cell>
          <cell r="B47" t="str">
            <v>SU003016</v>
          </cell>
        </row>
        <row r="48">
          <cell r="A48" t="str">
            <v>Жар-ладушки с мясом, картофелем и грибами. ВЕС  ПОКОМ</v>
          </cell>
          <cell r="B48" t="str">
            <v>SU003016</v>
          </cell>
        </row>
        <row r="49">
          <cell r="A49" t="str">
            <v>Жар-ладушки с мясом No name ПГП Весовые No name  3,7 кг</v>
          </cell>
          <cell r="B49" t="str">
            <v>SU003439</v>
          </cell>
        </row>
        <row r="50">
          <cell r="A50" t="str">
            <v>Жар-ладушки с мясом ТМ Зареченские ВЕС ПОКОМ</v>
          </cell>
          <cell r="B50" t="str">
            <v>SU003439</v>
          </cell>
        </row>
        <row r="51">
          <cell r="A51" t="str">
            <v>Жар-ладушки с мясом ТМ Зареченские ТС Зареченские продукты.  Поком</v>
          </cell>
          <cell r="B51" t="str">
            <v>SU003439</v>
          </cell>
        </row>
        <row r="52">
          <cell r="A52" t="str">
            <v>Снеки «Жар-ладушки с мясом» Весовые ТМ «Зареченские» 3,7 кг</v>
          </cell>
          <cell r="B52" t="str">
            <v>SU003439</v>
          </cell>
        </row>
        <row r="53">
          <cell r="A53" t="str">
            <v>Пирожки с мясом 3,7кг ВЕС ТМ Зареченские  ПОКОМ</v>
          </cell>
          <cell r="B53" t="str">
            <v>SU003439</v>
          </cell>
        </row>
        <row r="54">
          <cell r="A54" t="str">
            <v>Жар-ладушки с мясом. ВЕС  ПОКОМ</v>
          </cell>
          <cell r="B54" t="str">
            <v>SU003439</v>
          </cell>
        </row>
        <row r="55">
          <cell r="A55" t="str">
            <v>Жар-ладушки с яблоком и грушей, ВЕС  ПОКОМ</v>
          </cell>
          <cell r="B55" t="str">
            <v>SU003444</v>
          </cell>
        </row>
        <row r="56">
          <cell r="A56" t="str">
            <v>Жар-ладушки с яблоком и грушей No name ПГП Весовые No name 3,7 кг</v>
          </cell>
          <cell r="B56" t="str">
            <v>SU003444</v>
          </cell>
        </row>
        <row r="57">
          <cell r="A57" t="str">
            <v>Жар-ладушки с яблоком и грушей ТМ Зареченские ВЕС ПОКОМ</v>
          </cell>
          <cell r="B57" t="str">
            <v>SU003444</v>
          </cell>
        </row>
        <row r="58">
          <cell r="A58" t="str">
            <v>Жар-ладушки с яблоком и грушей. Изделия хлебобулочные жареные с начинкой зам  ПОКОМ</v>
          </cell>
          <cell r="B58" t="str">
            <v>SU003444</v>
          </cell>
        </row>
        <row r="59">
          <cell r="A59" t="str">
            <v>Пирожки с яблоком и грушей ВЕС ТМ Зареченские  ПОКОМ</v>
          </cell>
          <cell r="B59" t="str">
            <v>SU003444</v>
          </cell>
        </row>
        <row r="60">
          <cell r="A60" t="str">
            <v>Снеки  ЖАР-мени ВЕС. рубленые в тесте замор.  ПОКОМ</v>
          </cell>
          <cell r="B60" t="str">
            <v>SU003013</v>
          </cell>
        </row>
        <row r="61">
          <cell r="A61" t="str">
            <v>Жар-мени рубленые в тесте куриные жареные. ВЕС  ПОКОМ</v>
          </cell>
          <cell r="B61" t="str">
            <v>SU003013</v>
          </cell>
        </row>
        <row r="62">
          <cell r="A62" t="str">
            <v>ЖАР-мени ВЕС ТМ Зареченские  ПОКОМ</v>
          </cell>
          <cell r="B62" t="str">
            <v>SU003013</v>
          </cell>
        </row>
        <row r="63">
          <cell r="A63" t="str">
            <v>ЖАР-мени ТМ Зареченские ТС Зареченские продукты.   Поком</v>
          </cell>
          <cell r="B63" t="str">
            <v>SU003013</v>
          </cell>
        </row>
        <row r="64">
          <cell r="A64" t="str">
            <v>Снеки «Жар-мени» Весовые ТМ «Зареченские» 5,5 кг</v>
          </cell>
          <cell r="B64" t="str">
            <v>SU003013</v>
          </cell>
        </row>
        <row r="65">
          <cell r="A65" t="str">
            <v>Жар-мени 1 кг изделия кулинарные рубленые в тесте куриные жареные 5,5 кг</v>
          </cell>
          <cell r="B65" t="str">
            <v>SU003013</v>
          </cell>
        </row>
        <row r="66">
          <cell r="A66" t="str">
            <v>Жар-мени 1 кг с картофелем и сочной грудинкой вес 3,5кг</v>
          </cell>
          <cell r="B66" t="str">
            <v>SU003014</v>
          </cell>
        </row>
        <row r="67">
          <cell r="A67" t="str">
            <v>Жар-мени с картофелем и сочной грудинкой ТМ Зареченские ВЕС ПОКОМ</v>
          </cell>
          <cell r="B67" t="str">
            <v>SU003014</v>
          </cell>
        </row>
        <row r="68">
          <cell r="A68" t="str">
            <v>Жар-мени с картофелем и сочной грудинкой. ВЕС  ПОКОМ</v>
          </cell>
          <cell r="B68" t="str">
            <v>SU003014</v>
          </cell>
        </row>
        <row r="69">
          <cell r="A69" t="str">
            <v>Круггетсы 0,25 кг Горячая Штучка с сырным соусом</v>
          </cell>
          <cell r="B69" t="str">
            <v>SU000194</v>
          </cell>
        </row>
        <row r="70">
          <cell r="A70" t="str">
            <v>Круггетсы с сырным соусом ТМ Горячая штучка 0,25 кг зам  ПОКОМ</v>
          </cell>
          <cell r="B70" t="str">
            <v>SU000194</v>
          </cell>
        </row>
        <row r="71">
          <cell r="A71" t="str">
            <v>Круггетсы Сочные Круггетсы Фикс.вес 0,25 Лоток Горячая штучка</v>
          </cell>
          <cell r="B71" t="str">
            <v>SU000195</v>
          </cell>
        </row>
        <row r="72">
          <cell r="A72" t="str">
            <v>Круггетсы 0,25 кг Горячая Штучка сочные</v>
          </cell>
          <cell r="B72" t="str">
            <v>SU000195</v>
          </cell>
        </row>
        <row r="73">
          <cell r="A73" t="str">
            <v>Круггетсы сочные ТМ Горячая штучка ТС Круггетсы 0,25 кг зам  ПОКОМ</v>
          </cell>
          <cell r="B73" t="str">
            <v>SU000195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SU002564</v>
          </cell>
        </row>
        <row r="75">
          <cell r="A75" t="str">
            <v>Крылья Крылышки острые к пиву Базовый ассортимент Фикс.вес 0,3 Лоток Горячая штучка</v>
          </cell>
          <cell r="B75" t="str">
            <v>SU002564</v>
          </cell>
        </row>
        <row r="76">
          <cell r="A76" t="str">
            <v>Крылышки 0,3 кг Горячая штучка хрустящие острые к пиву Тандер</v>
          </cell>
          <cell r="B76" t="str">
            <v>SU002564</v>
          </cell>
        </row>
        <row r="77">
          <cell r="A77" t="str">
            <v>Хрустящие крылышки ТМ Горячая штучка 0,3 кг зам  ПОКОМ</v>
          </cell>
          <cell r="B77" t="str">
            <v>SU002563</v>
          </cell>
        </row>
        <row r="78">
          <cell r="A78" t="str">
            <v>Крылья Хрустящие крылышки Базовый ассортимент Фикс.вес 0,3 Лоток Горячая штучка</v>
          </cell>
          <cell r="B78" t="str">
            <v>SU002563</v>
          </cell>
        </row>
        <row r="79">
          <cell r="A79" t="str">
            <v>Крылышки 0,3 кг Горячая штучка хрустящие Тандер</v>
          </cell>
          <cell r="B79" t="str">
            <v>SU002563</v>
          </cell>
        </row>
        <row r="80">
          <cell r="A80" t="str">
            <v>Мини-сосиски 1 кг в тесте Фрайпики 3,7кг</v>
          </cell>
          <cell r="B80" t="str">
            <v>SU003454</v>
          </cell>
        </row>
        <row r="81">
          <cell r="A81" t="str">
            <v>Мини-сосиски в тесте "Фрайпики" 3,7кг ВЕС,  ПОКОМ</v>
          </cell>
          <cell r="B81" t="str">
            <v>SU003454</v>
          </cell>
        </row>
        <row r="82">
          <cell r="A82" t="str">
            <v>Мини-сосиски в тесте Фрайпики No name Весовые No name 3,7 кг</v>
          </cell>
          <cell r="B82" t="str">
            <v>SU003454</v>
          </cell>
        </row>
        <row r="83">
          <cell r="A83" t="str">
            <v>Мини-сосиски в тесте "Фрайпики" 3,7кг ВЕС, ТМ Зареченские  ПОКОМ</v>
          </cell>
          <cell r="B83" t="str">
            <v>SU003454</v>
          </cell>
        </row>
        <row r="84">
          <cell r="A84" t="str">
            <v>Мини-сосиски в тесте "Фрайпики" ВЕС,  ПОКОМ</v>
          </cell>
          <cell r="B84" t="str">
            <v>SU003454</v>
          </cell>
        </row>
        <row r="85">
          <cell r="A85" t="str">
            <v>Мини-сосиски в тесте ТМ Зареченские . ВЕС  Поком</v>
          </cell>
          <cell r="B85" t="str">
            <v>SU003454</v>
          </cell>
        </row>
        <row r="86">
          <cell r="A86" t="str">
            <v>Мини-сосиски в тесте 3,7кг ВЕС заморож. ТМ Зареченские  ПОКОМ</v>
          </cell>
          <cell r="B86" t="str">
            <v>SU003454</v>
          </cell>
        </row>
        <row r="87">
          <cell r="A87" t="str">
            <v>Нагетосы Сочная курочка в хрустящей панировке Наггетсы ГШ Фикс.вес 0,25 Лоток Горячая штучка</v>
          </cell>
          <cell r="B87" t="str">
            <v>SU002761</v>
          </cell>
        </row>
        <row r="88">
          <cell r="A88" t="str">
            <v>Наггетсы Нагетосы Сочная курочка в хрустящей панировке ТМ Горячая штучка 0,25 кг зам  ПОКОМ</v>
          </cell>
          <cell r="B88" t="str">
            <v>SU002761</v>
          </cell>
        </row>
        <row r="89">
          <cell r="A89" t="str">
            <v>Нагетосы Сочная курочка в хрустящей панировке Наггетсы ГШ Фикс.вес 0,25 Лоток Горячая штучка Поком</v>
          </cell>
          <cell r="B89" t="str">
            <v>SU002761</v>
          </cell>
        </row>
        <row r="90">
          <cell r="A90" t="str">
            <v>Наггетсы 0,25 кг Горячая штучка  Нагетосы Сочная курочка в хрустящей панировке</v>
          </cell>
          <cell r="B90" t="str">
            <v>SU002761</v>
          </cell>
        </row>
        <row r="91">
          <cell r="A91" t="str">
            <v>Наггетсы Нагетосы Сочная курочка со сладкой паприкой ТМ Горячая штучка ф/в 0,25 кг  ПОКОМ</v>
          </cell>
          <cell r="B91" t="str">
            <v>SU002760</v>
          </cell>
        </row>
        <row r="92">
          <cell r="A92" t="str">
            <v>Нагетосы Сочная курочка со сладкой паприкой Наггетсы ГШ Фикс.вес 0,25 Лоток Горячая штучка</v>
          </cell>
          <cell r="B92" t="str">
            <v>SU002760</v>
          </cell>
        </row>
        <row r="93">
          <cell r="A93" t="str">
            <v>Наггетсы 0,25 кг Горячая штучка  Нагетосы Сочная курочка со сладкой паприкой  ф/в</v>
          </cell>
          <cell r="B93" t="str">
            <v>SU002760</v>
          </cell>
        </row>
        <row r="94">
          <cell r="A94" t="str">
            <v>Наггетсы Нагетосы Сочная курочка в хруст панир со сметаной и зеленью ТМ Горячая штучка 0,25 ПОКОМ</v>
          </cell>
          <cell r="B94" t="str">
            <v>SU002762</v>
          </cell>
        </row>
        <row r="95">
          <cell r="A95" t="str">
            <v>Наггетсы 0,25 кг Горячая штучка Нагетосы Сочная курочка со сметаной и зеленью ф/в</v>
          </cell>
          <cell r="B95" t="str">
            <v>SU002762</v>
          </cell>
        </row>
        <row r="96">
          <cell r="A96" t="str">
            <v>Наггетсы из печи 0,25 кг Вязанка Няняггетсы Сливушки</v>
          </cell>
          <cell r="B96" t="str">
            <v>SU002514</v>
          </cell>
        </row>
        <row r="97">
          <cell r="A97" t="str">
            <v>Наггетсы с куриным филе (из печи) Наггетсы Фикс.вес 0,25 Лоток Вязанка</v>
          </cell>
          <cell r="B97" t="str">
            <v>SU002514</v>
          </cell>
        </row>
        <row r="98">
          <cell r="A98" t="str">
            <v>Наггетсы из печи 0,25кг ТМ Вязанка ТС Няняггетсы Сливушки замор.  ПОКОМ</v>
          </cell>
          <cell r="B98" t="str">
            <v>SU002514</v>
          </cell>
        </row>
        <row r="99">
          <cell r="A99" t="str">
            <v>Нагетосы Сочная курочка Наггетсы ГШ Фикс.вес 0,25 Лоток Горячая штучка</v>
          </cell>
          <cell r="B99" t="str">
            <v>SU002763</v>
          </cell>
        </row>
        <row r="100">
          <cell r="A100" t="str">
            <v>Наггетсы Нагетосы Сочная курочка ТМ Горячая штучка 0,25 кг зам  ПОКОМ</v>
          </cell>
          <cell r="B100" t="str">
            <v>SU002763</v>
          </cell>
        </row>
        <row r="101">
          <cell r="A101" t="str">
            <v>Наггетсы с индейкой 0,25кг ТМ Вязанка ТС Няняггетсы Сливушки НД2 замор.  ПОКОМ</v>
          </cell>
          <cell r="B101" t="str">
            <v>SU002516</v>
          </cell>
        </row>
        <row r="102">
          <cell r="A102" t="str">
            <v>Наггетсы Хрустящие ТМ Зареченские ТС Зареченские продукты. Поком</v>
          </cell>
          <cell r="B102" t="str">
            <v>SU003020</v>
          </cell>
        </row>
        <row r="103">
          <cell r="A103" t="str">
            <v>Наггетсы хрустящие п/ф ЗАО "Мясная галерея" ВЕС ПОКОМ</v>
          </cell>
          <cell r="B103" t="str">
            <v>SU003020</v>
          </cell>
        </row>
        <row r="104">
          <cell r="A104" t="str">
            <v>Наггетсы Хрустящие ТМ Зареченские. ВЕС ПОКОМ</v>
          </cell>
          <cell r="B104" t="str">
            <v>SU003020</v>
          </cell>
        </row>
        <row r="105">
          <cell r="A105" t="str">
            <v>Наггетсы хрустящие п/ф ВЕС ПОКОМ</v>
          </cell>
          <cell r="B105" t="str">
            <v>SU003020</v>
          </cell>
        </row>
        <row r="106">
          <cell r="A106" t="str">
            <v>Снеки Пекерсы с индейкой в сливочном соусе ТМ Горячая штучка ф/в 0,25 кг НД2 МГ</v>
          </cell>
          <cell r="B106" t="str">
            <v>SU002669</v>
          </cell>
        </row>
        <row r="107">
          <cell r="A107" t="str">
            <v>Снеки Пекерсы с индейкой в сливочном соусе ТМ Горячая штучка ф/в 0,25 кг НД3 МГ</v>
          </cell>
          <cell r="B107" t="str">
            <v>SU002669</v>
          </cell>
        </row>
        <row r="108">
          <cell r="A108" t="str">
            <v>Пекерсы с индейкой в сливочном соусе ТМ Горячая штучка 0,25 кг зам  ПОКОМ</v>
          </cell>
          <cell r="B108" t="str">
            <v>SU002669</v>
          </cell>
        </row>
        <row r="109">
          <cell r="A109" t="str">
            <v>Пекерсы с индейкой в сливочном соусе 0,25</v>
          </cell>
          <cell r="B109" t="str">
            <v>SU002669</v>
          </cell>
        </row>
        <row r="110">
          <cell r="A110" t="str">
            <v>Пекерсы 0,25 кг Горячая штучка с индейкой в сливочном соусе  ТС Пекерсы</v>
          </cell>
          <cell r="B110" t="str">
            <v>SU002669</v>
          </cell>
        </row>
        <row r="111">
          <cell r="A111" t="str">
            <v>Пельмени Grandmeni с говядиной ТМ Горячая  0,75 кг. ПОКОМ</v>
          </cell>
          <cell r="B111" t="str">
            <v>SU002346</v>
          </cell>
        </row>
        <row r="112">
          <cell r="A112" t="str">
            <v>Пельмени Grandmeni с говядиной ТМ Горячая штучка сфера ф/п ф/в 0,75 кг МГ</v>
          </cell>
          <cell r="B112" t="str">
            <v>SU002346</v>
          </cell>
        </row>
        <row r="113">
          <cell r="A113" t="str">
            <v>Пельмени Grandmeni с говядиной Grandmeni 0,75 Сфера Горячая штучка</v>
          </cell>
          <cell r="B113" t="str">
            <v>SU002346</v>
          </cell>
        </row>
        <row r="114">
          <cell r="A114" t="str">
            <v>Пельмени Grandmeni с говядиной ТМ Горячая штучка флоупак сфера 0,75 кг. ПОКОМ</v>
          </cell>
          <cell r="B114" t="str">
            <v>SU002346</v>
          </cell>
        </row>
        <row r="115">
          <cell r="A115" t="str">
            <v>Пельмени  0,75 кг Горячая штучка Grandmeni с говядиной  флоу-пак сфера</v>
          </cell>
          <cell r="B115" t="str">
            <v>SU002346</v>
          </cell>
        </row>
        <row r="116">
          <cell r="A116" t="str">
            <v>Пельмени Бигбули #МЕГАМАСЛИЩЕ со сливочным маслом Бигбули ГШ 0,43 сфера Горячая штучка</v>
          </cell>
          <cell r="B116" t="str">
            <v>SU002707</v>
          </cell>
        </row>
        <row r="117">
          <cell r="A117" t="str">
            <v>Пельмени Бигбули со сливоч.маслом (Мегамаслище) ТМ БУЛЬМЕНИ сфера 0,43. замор. ПОКОМ</v>
          </cell>
          <cell r="B117" t="str">
            <v>SU002707</v>
          </cell>
        </row>
        <row r="118">
          <cell r="A118" t="str">
            <v>Пельмени Бугбули со сливочным маслом ТМ Горячая штучка БУЛЬМЕНИ 0,43 кг  ПОКОМ</v>
          </cell>
          <cell r="B118" t="str">
            <v>SU002707</v>
          </cell>
        </row>
        <row r="119">
          <cell r="A119" t="str">
            <v>Пельмени Бигбули со сливочным маслом ТМ Горячая штучка ТС Бигбули ГШ флоу-пак сфера 0,43 УВС.  ПОКОМ</v>
          </cell>
          <cell r="B119" t="str">
            <v>SU002707</v>
          </cell>
        </row>
        <row r="120">
          <cell r="A120" t="str">
            <v>Пельмени 0,43 кг Горячая штучка Бигбули со сливочным маслом Бигбули ГШ ф/в</v>
          </cell>
          <cell r="B120" t="str">
            <v>SU002707</v>
          </cell>
        </row>
        <row r="121">
          <cell r="A121" t="str">
            <v>Пельмени Бульмени со сливочным маслом ТМ Горячая шт. 0,43 кг  ПОКОМ</v>
          </cell>
          <cell r="B121" t="str">
            <v>SU002622</v>
          </cell>
        </row>
        <row r="122">
          <cell r="A122" t="str">
            <v>Пельмени «Бульмени со сливочным маслом» 0,43 Сфера ТМ «Горячая штучка»</v>
          </cell>
          <cell r="B122" t="str">
            <v>SU002622</v>
          </cell>
        </row>
        <row r="123">
          <cell r="A123" t="str">
            <v>Пельмени 0,43 кг Горячая штучка Бульмени со сливочным маслом</v>
          </cell>
          <cell r="B123" t="str">
            <v>SU002622</v>
          </cell>
        </row>
        <row r="124">
          <cell r="A124" t="str">
            <v>Пельмени Grandmeni с говядиной в сливочном соусе ТМ Горячая штучка сфера ф/п ф/в 0,75 кг МГ</v>
          </cell>
          <cell r="B124" t="str">
            <v>SU002321</v>
          </cell>
        </row>
        <row r="125">
          <cell r="A125" t="str">
            <v>Пельмени Grandmeni с говядиной в сливочном соусе ТМ Горячая штучка флоупак сфера 0,75 кг.  ПОКОМ</v>
          </cell>
          <cell r="B125" t="str">
            <v>SU002321</v>
          </cell>
        </row>
        <row r="126">
          <cell r="A126" t="str">
            <v>Пельмени 0,75 кг Горячая штучка Grandmeni с говядиной в сливочном соусе  флоу-пак сфера</v>
          </cell>
          <cell r="B126" t="str">
            <v>SU002321</v>
          </cell>
        </row>
        <row r="127">
          <cell r="A127" t="str">
            <v>Пельмени Grandmeni со сливочным маслом Горячая штучка 0,75 кг ПОКОМ</v>
          </cell>
          <cell r="B127" t="str">
            <v>SU002345</v>
          </cell>
        </row>
        <row r="128">
          <cell r="A128" t="str">
            <v>Пельмени Grandmeni со сливочным маслом ТМ Горячая штучка сфера ф/п ф/в 0,75 кг МГ</v>
          </cell>
          <cell r="B128" t="str">
            <v>SU002345</v>
          </cell>
        </row>
        <row r="129">
          <cell r="A129" t="str">
            <v>Пельмени 0,75 кг Горячая штучка Grandmeni со сливочным маслом  ф/п сф ф/в</v>
          </cell>
          <cell r="B129" t="str">
            <v>SU002345</v>
          </cell>
        </row>
        <row r="130">
          <cell r="A130" t="str">
            <v>Пельмени Бульмени со сливочным маслом Горячая штучка 0,9 кг  ПОКОМ</v>
          </cell>
          <cell r="B130" t="str">
            <v>SU002623</v>
          </cell>
        </row>
        <row r="131">
          <cell r="A131" t="str">
            <v>Пельмени «Бульмени со сливочным маслом» 0,9 Сфера ТМ «Горячая штучка»</v>
          </cell>
          <cell r="B131" t="str">
            <v>SU002623</v>
          </cell>
        </row>
        <row r="132">
          <cell r="A132" t="str">
            <v>Пельмени 0,9 кг Горячая штучка Бульмени со сливочным маслом</v>
          </cell>
          <cell r="B132" t="str">
            <v>SU002623</v>
          </cell>
        </row>
        <row r="133">
          <cell r="A133" t="str">
            <v>Пельмени  0,43 кг Горячая штучка Бигбули #МЕГАВКУСИЩЕ с сочной грудинкой Бигбули ГШ сфера</v>
          </cell>
          <cell r="B133" t="str">
            <v>SU002771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B134" t="str">
            <v>SU002771</v>
          </cell>
        </row>
        <row r="135">
          <cell r="A135" t="str">
            <v>Пельмени Бигбули #МЕГАВКУСИЩЕ с сочной грудинкой 0,43 кг  ПОКОМ</v>
          </cell>
          <cell r="B135" t="str">
            <v>SU002771</v>
          </cell>
        </row>
        <row r="136">
          <cell r="A136" t="str">
            <v>Пельмени 0,9 кг Горячая штучка Бигбули #МЕГАВКУСИЩЕ с сочной грудинкой Бигбули ГШ  сфера</v>
          </cell>
          <cell r="B136" t="str">
            <v>SU002708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B137" t="str">
            <v>SU002708</v>
          </cell>
        </row>
        <row r="138">
          <cell r="A138" t="str">
            <v>Пельмени Бигбули #МЕГАВКУСИЩЕ с сочной грудинкой 0,9 кг  ПОКОМ</v>
          </cell>
          <cell r="B138" t="str">
            <v>SU002708</v>
          </cell>
        </row>
        <row r="139">
          <cell r="A139" t="str">
            <v>Пельмени «Бигбули с мясом» 0,43 Сфера ТМ «Горячая штучка»  Поком</v>
          </cell>
          <cell r="B139" t="str">
            <v>SU002625</v>
          </cell>
        </row>
        <row r="140">
          <cell r="A140" t="str">
            <v>Пельмени Бигбули с мясом, Горячая штучка сфера 0,43 кг  ПОКОМ</v>
          </cell>
          <cell r="B140" t="str">
            <v>SU002625</v>
          </cell>
        </row>
        <row r="141">
          <cell r="A141" t="str">
            <v>Пельмени Бигбули с мясом, Горячая штучка 0,43кг  ПОКОМ</v>
          </cell>
          <cell r="B141" t="str">
            <v>SU002625</v>
          </cell>
        </row>
        <row r="142">
          <cell r="A142" t="str">
            <v>Пельмени Бигбули с мясом, Горячая штучка 0,9кг  ПОКОМ</v>
          </cell>
          <cell r="B142" t="str">
            <v>SU002624</v>
          </cell>
        </row>
        <row r="143">
          <cell r="A143" t="str">
            <v>Пельмени Бигбули #МЕГАМАСЛИЩЕ со сливочным маслом Бигбули ГШ ф/в 0,9 Горячая штучка</v>
          </cell>
          <cell r="B143" t="str">
            <v>SU002838</v>
          </cell>
        </row>
        <row r="144">
          <cell r="A144" t="str">
            <v>Пельмени Бигбули со слив.маслом 0,9 кг   Поком</v>
          </cell>
          <cell r="B144" t="str">
            <v>SU002838</v>
          </cell>
        </row>
        <row r="145">
          <cell r="A145" t="str">
            <v>Пельмени Бигбули со сливочным маслом #МЕГАМАСЛИЩЕ Горячая штучка 0,9 кг  ПОКОМ</v>
          </cell>
          <cell r="B145" t="str">
            <v>SU002838</v>
          </cell>
        </row>
        <row r="146">
          <cell r="A146" t="str">
            <v>Пельмени Бульмени с говядиной и свининой Бигбули 0,9 Сфера Горячая штучка</v>
          </cell>
          <cell r="B146" t="str">
            <v>SU002627</v>
          </cell>
        </row>
        <row r="147">
          <cell r="A147" t="str">
            <v>Пельмени 0,9 кг Горячая штучка Бульмени  с говядиной и свининой</v>
          </cell>
          <cell r="B147" t="str">
            <v>SU002627</v>
          </cell>
        </row>
        <row r="148">
          <cell r="A148" t="str">
            <v>Пельмени «Бульмени с говядиной и свининой» 0,9 Сфера ТМ «Горячая штучка»</v>
          </cell>
          <cell r="B148" t="str">
            <v>SU002627</v>
          </cell>
        </row>
        <row r="149">
          <cell r="A149" t="str">
            <v>Пельмени Бульмени с говядиной и свининой Горячая шт. 0,9 кг  ПОКОМ</v>
          </cell>
          <cell r="B149" t="str">
            <v>SU002627</v>
          </cell>
        </row>
        <row r="150">
          <cell r="A150" t="str">
            <v>Пельмени Бульмени с говядиной и свининой Бигбули 0,43 Сфера Горячая штучка</v>
          </cell>
          <cell r="B150" t="str">
            <v>SU002626</v>
          </cell>
        </row>
        <row r="151">
          <cell r="A151" t="str">
            <v>Пельмени 0,43 кг Горячая штучка Бульмени Сибирские с говядиной и свининой</v>
          </cell>
          <cell r="B151" t="str">
            <v>SU002626</v>
          </cell>
        </row>
        <row r="152">
          <cell r="A152" t="str">
            <v>Пельмени Бульмени с говядиной и свининой Горячая штучка 0,43 большие замор  ПОКОМ</v>
          </cell>
          <cell r="B152" t="str">
            <v>SU002626</v>
          </cell>
        </row>
        <row r="153">
          <cell r="A153" t="str">
            <v>Пельмени «Бульмени с говядиной и свининой» 0,43 Сфера ТМ «Горячая штучка»</v>
          </cell>
          <cell r="B153" t="str">
            <v>SU002626</v>
          </cell>
        </row>
        <row r="154">
          <cell r="A154" t="str">
            <v>Пельмени Бульмени с говядиной и свининой Горячая штучка 0,43  ПОКОМ</v>
          </cell>
          <cell r="B154" t="str">
            <v>SU002626</v>
          </cell>
        </row>
        <row r="155">
          <cell r="A155" t="str">
            <v>Пельмени Бульмени с говядиной и свининой 5кг Наваристые Горячая штучка ВЕС  ПОКОМ</v>
          </cell>
          <cell r="B155" t="str">
            <v>SU002595</v>
          </cell>
        </row>
        <row r="156">
          <cell r="A156" t="str">
            <v>Пельмени Бульмени с говядиной и свининой 5кг Наваристые Горячая штучка ВЕС ПОКОМ, кг</v>
          </cell>
          <cell r="B156" t="str">
            <v>SU002595</v>
          </cell>
        </row>
        <row r="157">
          <cell r="A157" t="str">
            <v>Пельмени Бульмени с говядиной и свининой Наваристые 5кг Горячая штучка ВЕС  ПОКОМ</v>
          </cell>
          <cell r="B157" t="str">
            <v>SU002595</v>
          </cell>
        </row>
        <row r="158">
          <cell r="A158" t="str">
            <v>Пельмени Бульмени с говядиной и свининой Наваристые Горячая штучка ВЕС  ПОКОМ</v>
          </cell>
          <cell r="B158" t="str">
            <v>SU002595</v>
          </cell>
        </row>
        <row r="159">
          <cell r="A159" t="str">
            <v>Пельмени ПГП Быстромени вес МГ</v>
          </cell>
          <cell r="B159" t="str">
            <v>SU002891</v>
          </cell>
        </row>
        <row r="160">
          <cell r="A160" t="str">
            <v>Пельмени «Быстромени» Весовой ТМ «No Name» 5</v>
          </cell>
          <cell r="B160" t="str">
            <v>SU002891</v>
          </cell>
        </row>
        <row r="161">
          <cell r="A161" t="str">
            <v>Пельмени Быстромени сфера, ВЕС  ПОКОМ</v>
          </cell>
          <cell r="B161" t="str">
            <v>SU002891</v>
          </cell>
        </row>
        <row r="162">
          <cell r="A162" t="str">
            <v>Пельмени Левантские Особая без свинины 0,8 Сфера Особый рецепт  Поком</v>
          </cell>
          <cell r="B162" t="str">
            <v>SU002408</v>
          </cell>
        </row>
        <row r="163">
          <cell r="A163" t="str">
            <v>Пельмени Левантские ТМ Особый рецепт 0,8 кг  ПОКОМ</v>
          </cell>
          <cell r="B163" t="str">
            <v>SU002408</v>
          </cell>
        </row>
        <row r="164">
          <cell r="A164" t="str">
            <v>Пельмени Мясорубские Стародворье ЗПФ 0,7 Равиоли Стародворье</v>
          </cell>
          <cell r="B164" t="str">
            <v>SU002920</v>
          </cell>
        </row>
        <row r="165">
          <cell r="A165" t="str">
            <v>Пельмени Мясорубские ТМ Стародворье фоу-пак равиоли 0,7 кг.  Поком</v>
          </cell>
          <cell r="B165" t="str">
            <v>SU002920</v>
          </cell>
        </row>
        <row r="166">
          <cell r="A166" t="str">
            <v>Пельмени Мясорубские ТМ Стародворье фоупак равиоли 0,7 кг  ПОКОМ</v>
          </cell>
          <cell r="B166" t="str">
            <v>SU002920</v>
          </cell>
        </row>
        <row r="167">
          <cell r="A167" t="str">
            <v>Пельмени Отборные из свинины и говядины Медвежье ушко 0,9 Псевдозащип Стародворье</v>
          </cell>
          <cell r="B167" t="str">
            <v>SU002066</v>
          </cell>
        </row>
        <row r="168">
          <cell r="A168" t="str">
            <v>Пельмени Отборные из свинины и говядины 0,9 кг ТМ Стародворье ТС Медвежье ушко  ПОКОМ</v>
          </cell>
          <cell r="B168" t="str">
            <v>SU002066</v>
          </cell>
        </row>
        <row r="169">
          <cell r="A169" t="str">
            <v>Пельмени Отборные с говядиной 0,9 кг НОВА ТМ Стародворье ТС Медвежье ушко  ПОКОМ</v>
          </cell>
          <cell r="B169" t="str">
            <v>SU002068</v>
          </cell>
        </row>
        <row r="170">
          <cell r="A170" t="str">
            <v>Пельмени Отборные из говядины Медвежье ушко 0,9 Псевдозащип Стародворье</v>
          </cell>
          <cell r="B170" t="str">
            <v>SU002068</v>
          </cell>
        </row>
        <row r="171">
          <cell r="A171" t="str">
            <v>Пельмени Отборные из свинины и говядины Медвежье ушко 0,43 Псевдозащип Стародворье</v>
          </cell>
          <cell r="B171" t="str">
            <v>SU002069</v>
          </cell>
        </row>
        <row r="172">
          <cell r="A172" t="str">
            <v>Пельмени отборные  с говядиной и свининой 0,43кг  Поком</v>
          </cell>
          <cell r="B172" t="str">
            <v>SU002069</v>
          </cell>
        </row>
        <row r="173">
          <cell r="A173" t="str">
            <v>Пельмени отборные  с говядиной и свининой 0,43кг ушко  Поком</v>
          </cell>
          <cell r="B173" t="str">
            <v>SU002069</v>
          </cell>
        </row>
        <row r="174">
          <cell r="A174" t="str">
            <v>Пельмени Отборные с говядиной и свининой 0,43 кг ТМ Стародворье ТС Медвежье ушко</v>
          </cell>
          <cell r="B174" t="str">
            <v>SU002069</v>
          </cell>
        </row>
        <row r="175">
          <cell r="A175" t="str">
            <v>Пельмени С говядиной и свининой, ВЕС, сфера пуговки Мясная Галерея  ПОКОМ</v>
          </cell>
          <cell r="B175" t="str">
            <v>SU000197</v>
          </cell>
        </row>
        <row r="176">
          <cell r="A176" t="str">
            <v>Пельмени С говядиной и свининой, ВЕС, ТМ Славница сфера пуговки  ПОКОМ</v>
          </cell>
          <cell r="B176" t="str">
            <v>SU000197</v>
          </cell>
        </row>
        <row r="177">
          <cell r="A177" t="str">
            <v>Пельмени Со свининой и говядиной Любимая ложка 1,0 Равиоли Особый рецепт</v>
          </cell>
          <cell r="B177" t="str">
            <v>SU002268</v>
          </cell>
        </row>
        <row r="178">
          <cell r="A178" t="str">
            <v>Пельмени Со свининой и говядиной ТМ Особый рецепт Любимая ложка 1,0 кг  ПОКОМ</v>
          </cell>
          <cell r="B178" t="str">
            <v>SU002268</v>
          </cell>
        </row>
        <row r="179">
          <cell r="A179" t="str">
            <v>Пельмени Сочные Сочные 0,9 Сфера Стародворье</v>
          </cell>
          <cell r="B179" t="str">
            <v>SU001776</v>
          </cell>
        </row>
        <row r="180">
          <cell r="A180" t="str">
            <v>Пельмени Сочные сфера 0,8 кг ТМ Стародворье  ПОКОМ</v>
          </cell>
          <cell r="B180" t="str">
            <v>SU003291</v>
          </cell>
        </row>
        <row r="181">
          <cell r="A181" t="str">
            <v>Пельмени Сочные сфера 0,9 кг ТМ Стародворье ПОКОМ</v>
          </cell>
          <cell r="B181" t="str">
            <v>SU003291</v>
          </cell>
        </row>
        <row r="182">
          <cell r="A182" t="str">
            <v>Фрай-пицца с ветчиной и грибами 3,0 кг. ВЕС.  ПОКОМ</v>
          </cell>
          <cell r="B182" t="str">
            <v>SU003021</v>
          </cell>
        </row>
        <row r="183">
          <cell r="A183" t="str">
            <v>Фрайпицца с ветчиной и грибами ТМ Зареченские ТС Зареченские продукты. ВЕС ПОКОМ</v>
          </cell>
          <cell r="B183" t="str">
            <v>SU003021</v>
          </cell>
        </row>
        <row r="184">
          <cell r="A184" t="str">
            <v>Фрай-пицца с ветчиной и грибами ТМ Зареченские ТС Зареченские продукты.  Поком</v>
          </cell>
          <cell r="B184" t="str">
            <v>SU003021</v>
          </cell>
        </row>
        <row r="185">
          <cell r="A185" t="str">
            <v>Фрай-пицца с ветчиной и грибами 3,0 кг ТМ Зареченские ТС Зареченские продукты. ВЕС ПОКОМ</v>
          </cell>
          <cell r="B185" t="str">
            <v>SU003021</v>
          </cell>
        </row>
        <row r="186">
          <cell r="A186" t="str">
            <v>Фрайпицца с ветчиной и грибами 3,0 кг. ВЕС.  ПОКОМ</v>
          </cell>
          <cell r="B186" t="str">
            <v>SU003021</v>
          </cell>
        </row>
        <row r="187">
          <cell r="A187" t="str">
            <v>Хинкали Классические ТМ Зареченские ВЕС ПОКОМ</v>
          </cell>
          <cell r="B187" t="str">
            <v>SU002314</v>
          </cell>
        </row>
        <row r="188">
          <cell r="A188" t="str">
            <v>Пельмени «Хинкали Классические» Весовые Хинкали ТМ «Зареченские» 5 кг</v>
          </cell>
          <cell r="B188" t="str">
            <v>SU002314</v>
          </cell>
        </row>
        <row r="189">
          <cell r="A189" t="str">
            <v>Хинкали Классические хинкали ВЕС,  ПОКОМ</v>
          </cell>
          <cell r="B189" t="str">
            <v>SU002314</v>
          </cell>
        </row>
        <row r="190">
          <cell r="A190" t="str">
            <v>Хотстеры ТМ Горячая штучка ТС Хотстеры 0,25 кг зам  ПОКОМ</v>
          </cell>
          <cell r="B190" t="str">
            <v>SU002565</v>
          </cell>
        </row>
        <row r="191">
          <cell r="A191" t="str">
            <v>Хрустящие крылышки. Изделия кулинарные кусковые в панировке куриные жареные первый сорт.</v>
          </cell>
          <cell r="B191" t="str">
            <v>SU002975</v>
          </cell>
        </row>
        <row r="192">
          <cell r="A192" t="str">
            <v>Хрустящие крылышки ТМ Горячая штучка вес 3,5 кг Хорека МГ</v>
          </cell>
          <cell r="B192" t="str">
            <v>SU002975</v>
          </cell>
        </row>
        <row r="193">
          <cell r="A193" t="str">
            <v>Хрустящие крылышки. В панировке куриные жареные.ВЕС  ПОКОМ</v>
          </cell>
          <cell r="B193" t="str">
            <v>SU003024</v>
          </cell>
        </row>
        <row r="194">
          <cell r="A194" t="str">
            <v>Чебупай сочное яблоко ТМ Горячая штучка 0,2 кг зам.  ПОКОМ</v>
          </cell>
          <cell r="B194" t="str">
            <v>SU002914</v>
          </cell>
        </row>
        <row r="195">
          <cell r="A195" t="str">
            <v>Чебупай сочное яблоко ТМ Горячая штучка ТС Чебупай ф/в 0,2 кг МГ</v>
          </cell>
          <cell r="B195" t="str">
            <v>SU002914</v>
          </cell>
        </row>
        <row r="196">
          <cell r="A196" t="str">
            <v>Чебупай сочное яблоко ТМ Горячая штучка ТС Чебупай 0,2 кг УВС.  зам  ПОКОМ</v>
          </cell>
          <cell r="B196" t="str">
            <v>SU002914</v>
          </cell>
        </row>
        <row r="197">
          <cell r="A197" t="str">
            <v>Чебупай спелая вишня ТМ Горячая штучка 0,2 кг зам.  ПОКОМ</v>
          </cell>
          <cell r="B197" t="str">
            <v>SU002915</v>
          </cell>
        </row>
        <row r="198">
          <cell r="A198" t="str">
            <v>Чебупай спелая вишня ТМ Горячая штучка ТС Чебупай ф/в 0,2 кг МГ</v>
          </cell>
          <cell r="B198" t="str">
            <v>SU002915</v>
          </cell>
        </row>
        <row r="199">
          <cell r="A199" t="str">
            <v>Чебупай спелая вишня ТМ Горячая штучка ТС Чебупай 0,2 кг УВС. зам  ПОКОМ</v>
          </cell>
          <cell r="B199" t="str">
            <v>SU002915</v>
          </cell>
        </row>
        <row r="200">
          <cell r="A200" t="str">
            <v>Чебупели Курочка гриль Базовый ассортимент Фикс.вес 0,3 Пакет Горячая штучка  Поком</v>
          </cell>
          <cell r="B200" t="str">
            <v>SU002293</v>
          </cell>
        </row>
        <row r="201">
          <cell r="A201" t="str">
            <v>Чебупели Курочка гриль ТМ Горячая штучка, 0,3 кг зам  ПОКОМ</v>
          </cell>
          <cell r="B201" t="str">
            <v>SU002293</v>
          </cell>
        </row>
        <row r="202">
          <cell r="A202" t="str">
            <v>Чебупицца курочка по-итальянски Горячая штучка 0,25 кг зам  ПОКОМ</v>
          </cell>
          <cell r="B202" t="str">
            <v>SU002562</v>
          </cell>
        </row>
        <row r="203">
          <cell r="A203" t="str">
            <v>«Чебупицца курочка По-итальянски» Фикс.вес 0,25 Лоток ТМ «Горячая штучка»</v>
          </cell>
          <cell r="B203" t="str">
            <v>SU002562</v>
          </cell>
        </row>
        <row r="204">
          <cell r="A204" t="str">
            <v>Чебупицца 0,25 кг Горячая штучка курочка по-итальянски Тандер</v>
          </cell>
          <cell r="B204" t="str">
            <v>SU002562</v>
          </cell>
        </row>
        <row r="205">
          <cell r="A205" t="str">
            <v>Чебупицца 0,25 кг Горячая штучка Папперони Тандер</v>
          </cell>
          <cell r="B205" t="str">
            <v>SU002561</v>
          </cell>
        </row>
        <row r="206">
          <cell r="A206" t="str">
            <v>Чебупицца Пепперони Чебупицца Фикс.вес 0,25 Лоток Горячая штучка</v>
          </cell>
          <cell r="B206" t="str">
            <v>SU002561</v>
          </cell>
        </row>
        <row r="207">
          <cell r="A207" t="str">
            <v>Чебупицца Пепперони ТМ Горячая штучка ТС Чебупицца 0.25кг зам  ПОКОМ</v>
          </cell>
          <cell r="B207" t="str">
            <v>SU002561</v>
          </cell>
        </row>
        <row r="208">
          <cell r="A208" t="str">
            <v>Чебуреки Мясные вес 2,7  ПОКОМ</v>
          </cell>
          <cell r="B208" t="str">
            <v>SU003012</v>
          </cell>
        </row>
        <row r="209">
          <cell r="A209" t="str">
            <v>Чебуреки Мясные No name Весовые No name 2,7 кг</v>
          </cell>
          <cell r="B209" t="str">
            <v>SU003012</v>
          </cell>
        </row>
        <row r="210">
          <cell r="A210" t="str">
            <v>Чебуреки Мясные вес 2,7 кг ТМ Зареченские ТС Зареченские продукты   Поком</v>
          </cell>
          <cell r="B210" t="str">
            <v>SU003012</v>
          </cell>
        </row>
        <row r="211">
          <cell r="A211" t="str">
            <v>Чебуреки Мясные вес 2,7 кг ТМ Зареченские ВЕС ПОКОМ</v>
          </cell>
          <cell r="B211" t="str">
            <v>SU003012</v>
          </cell>
        </row>
        <row r="212">
          <cell r="A212" t="str">
            <v>Чебуреки Мясные вес 2,7 кг Кулинарные изделия мясосодержащие рубленые в тесте жарен  ПОКОМ</v>
          </cell>
          <cell r="B212" t="str">
            <v>SU003012</v>
          </cell>
        </row>
        <row r="213">
          <cell r="A213" t="str">
            <v>Чебуреки Чебуреки Сочные No Name Весовые No name 5 кг дистр</v>
          </cell>
          <cell r="B213" t="str">
            <v>SU003010</v>
          </cell>
        </row>
        <row r="214">
          <cell r="A214" t="str">
            <v>Чебуреки сочные ВЕС ТМ Зареченские  ПОКОМ</v>
          </cell>
          <cell r="B214" t="str">
            <v>SU003010</v>
          </cell>
        </row>
        <row r="215">
          <cell r="A215" t="str">
            <v>Чебуреки сочные ТМ Зареченские ТС Зареченские продукты.  Поком</v>
          </cell>
          <cell r="B215" t="str">
            <v>SU003010</v>
          </cell>
        </row>
        <row r="216">
          <cell r="A216" t="str">
            <v>Чебуреки сочные, ВЕС, куриные жарен. зам  ПОКОМ</v>
          </cell>
          <cell r="B216" t="str">
            <v>SU003010</v>
          </cell>
        </row>
        <row r="217">
          <cell r="A217" t="str">
            <v>Пельмени отборные с говядиной 0,43кг Поком</v>
          </cell>
          <cell r="B217" t="str">
            <v>SU002067</v>
          </cell>
        </row>
        <row r="218">
          <cell r="A218" t="str">
            <v>Пельмени Отборные с говядиной 0,43 кг ТМ Стародворье ТС Медвежье ушко</v>
          </cell>
          <cell r="B218" t="str">
            <v>SU002067</v>
          </cell>
        </row>
        <row r="219">
          <cell r="A219" t="str">
            <v>Пельмени Отборные из говядины Медвежье ушко 0,43 Псевдозащип Стародворье</v>
          </cell>
          <cell r="B219" t="str">
            <v>SU002067</v>
          </cell>
        </row>
        <row r="220">
          <cell r="A220" t="str">
            <v>Пельмени Сочные ТМ Стародворье.сфера 0,43 кг ПОКОМ</v>
          </cell>
          <cell r="B220" t="str">
            <v>SU001859</v>
          </cell>
        </row>
        <row r="221">
          <cell r="A221" t="str">
            <v>Пельмени Сочные стародв. сфера 0,43кг  Поком</v>
          </cell>
          <cell r="B221" t="str">
            <v>SU001859</v>
          </cell>
        </row>
        <row r="222">
          <cell r="A222" t="str">
            <v>Пельмени Сочные Сочные 0,43 Сфера Стародворье</v>
          </cell>
          <cell r="B222" t="str">
            <v>SU001859</v>
          </cell>
        </row>
        <row r="223">
          <cell r="A223" t="str">
            <v>Чебуречище горячая штучка 0,14кг Поком</v>
          </cell>
          <cell r="B223" t="str">
            <v>SU002570</v>
          </cell>
        </row>
        <row r="224">
          <cell r="A224" t="str">
            <v>Чебуречище ТМ Горячая штучка .0,14 кг зам. ПОКОМ</v>
          </cell>
          <cell r="B224" t="str">
            <v>SU002570</v>
          </cell>
        </row>
        <row r="225">
          <cell r="A225" t="str">
            <v>Чебуречище Базовый ассортимент Штучка 0,14 Пленка Горячая штучка</v>
          </cell>
          <cell r="B225" t="str">
            <v>SU002570</v>
          </cell>
        </row>
        <row r="226">
          <cell r="A226" t="str">
            <v>Сосиски «Оригинальные» замороженные Фикс.вес 0,33 п/а ТМ «Стародворье»</v>
          </cell>
          <cell r="B226" t="str">
            <v>SU002678</v>
          </cell>
        </row>
        <row r="227">
          <cell r="A227" t="str">
            <v>Сосиски Оригинальные заморож. ТМ Стародворье в вак 0,33 кг  Поком</v>
          </cell>
          <cell r="B227" t="str">
            <v>SU002678</v>
          </cell>
        </row>
        <row r="228">
          <cell r="A228" t="str">
            <v>Сосиски Оригинальные ТМ Стародворье  0,33 кг.  ПОКОМ</v>
          </cell>
          <cell r="B228" t="str">
            <v>SU002678</v>
          </cell>
        </row>
        <row r="229">
          <cell r="A229" t="str">
            <v>Сосиски Сливушки #нежнушки ТМ Вязанка  0,33 кг.  ПОКОМ</v>
          </cell>
          <cell r="B229" t="str">
            <v>SU002677</v>
          </cell>
        </row>
        <row r="230">
          <cell r="A230" t="str">
            <v>Чебуреки с мясом, грибами и картофелем. ВЕС  ПОКОМ</v>
          </cell>
          <cell r="B230" t="str">
            <v>SU003011</v>
          </cell>
        </row>
        <row r="231">
          <cell r="A231" t="str">
            <v>Круггетсы сочные Хорека Весовые Пакет 3 кг Горячая штучка  Поком</v>
          </cell>
          <cell r="B231" t="str">
            <v>SU001949</v>
          </cell>
        </row>
        <row r="232">
          <cell r="A232" t="str">
            <v>Круггетсы сочные ТМ Горячая штучка ТС Круггетсы 3 кг. Изделия кулинарные рубленые в тесте куриные</v>
          </cell>
          <cell r="B232" t="str">
            <v>SU001949</v>
          </cell>
        </row>
        <row r="233">
          <cell r="A233" t="str">
            <v>Круггетсы сочные ТМ Горячая штучка ТС Круггетсы  ВЕС(3 кг)  ПОКОМ</v>
          </cell>
          <cell r="B233" t="str">
            <v>SU001949</v>
          </cell>
        </row>
        <row r="234">
          <cell r="A234" t="str">
            <v>Пельмени «Бульмени с говядиной и свининой Наваристые» Весовые Сфера ТМ «Горячая штучка» 2,7 кг</v>
          </cell>
          <cell r="B234" t="str">
            <v>SU002798</v>
          </cell>
        </row>
        <row r="235">
          <cell r="A235" t="str">
            <v>Пельмени Бульмени с говядиной и свининой 2,7кг Наваристые Горячая штучка ВЕС  ПОКОМ</v>
          </cell>
          <cell r="B235" t="str">
            <v>SU002798</v>
          </cell>
        </row>
        <row r="236">
          <cell r="A236" t="str">
            <v>Пельмени Зареченские сфера вес 5 кг МГ</v>
          </cell>
          <cell r="B236" t="str">
            <v>SU002396</v>
          </cell>
        </row>
        <row r="237">
          <cell r="A237" t="str">
            <v>Пельмени Зареченские сфера 5 кг.  ПОКОМ</v>
          </cell>
          <cell r="B237" t="str">
            <v>SU002396</v>
          </cell>
        </row>
        <row r="238">
          <cell r="A238" t="str">
            <v>Чебупели с мясом Базовый ассортимент Фикс.вес 0,48 Лоток Горячая штучка ХХЛ  Поком</v>
          </cell>
          <cell r="B238" t="str">
            <v>SU002571</v>
          </cell>
        </row>
        <row r="239">
          <cell r="A239" t="str">
            <v>Чебупели с мясом ТМ Горячая штучка 0,48 кг XXL зам. ПОКОМ</v>
          </cell>
          <cell r="B239" t="str">
            <v>SU002571</v>
          </cell>
        </row>
        <row r="240">
          <cell r="A240" t="str">
            <v>Круггетсы с сырным соусом Хорека Весовые Пакет 3 кг Горячая штучка  Поком</v>
          </cell>
          <cell r="B240" t="str">
            <v>SU001950</v>
          </cell>
        </row>
        <row r="241">
          <cell r="A241" t="str">
            <v>Круггетсы с сырным соусом ТМ Горячая штучка 3 кг зам вес ПОКОМ</v>
          </cell>
          <cell r="B241" t="str">
            <v>SU001950</v>
          </cell>
        </row>
        <row r="242">
          <cell r="A242" t="str">
            <v>Круггетсы с сырным соусом ТМ Горячая штучка ТС Круггетсы вес 3 кг Хорека МГ</v>
          </cell>
          <cell r="B242" t="str">
            <v>SU001950</v>
          </cell>
        </row>
        <row r="243">
          <cell r="A243" t="str">
            <v>Пельмени Супермени с мясом, Горячая штучка 0,2кг    ПОКОМ</v>
          </cell>
          <cell r="B243" t="str">
            <v>SU002176</v>
          </cell>
        </row>
        <row r="244">
          <cell r="A244" t="str">
            <v>Пельмени Супермени с мясом ТМ Горячая штучка ТС Супермени сфера ф/в 0,2 кг МГ</v>
          </cell>
          <cell r="B244" t="str">
            <v>SU002176</v>
          </cell>
        </row>
        <row r="245">
          <cell r="A245" t="str">
            <v>Пельмени Супермени со сливочным маслом Супермени 0,2 Сфера Горячая штучка  Поком</v>
          </cell>
          <cell r="B245" t="str">
            <v>SU002177</v>
          </cell>
        </row>
        <row r="246">
          <cell r="A246" t="str">
            <v>Пельмени Супермени со сливочным маслом ТМ Горячая штучка сфера ТС Супермени ф/в 0,2 кг МГ</v>
          </cell>
          <cell r="B246" t="str">
            <v>SU002177</v>
          </cell>
        </row>
        <row r="247">
          <cell r="A247" t="str">
            <v>Вареники с картофелем и луком No name Весовые Классическая форма No name 5 кг</v>
          </cell>
          <cell r="B247" t="str">
            <v>SU002483</v>
          </cell>
        </row>
        <row r="248">
          <cell r="A248" t="str">
            <v>Вареники С картофелем и луком вес 5 кг МГ</v>
          </cell>
          <cell r="B248" t="str">
            <v>SU002483</v>
          </cell>
        </row>
        <row r="249">
          <cell r="A249" t="str">
            <v>Пельмени Со свининой и говядиной Владимирский стандарт ТМ Колбасный стандарт ф/п сфера 0,8 кг МГ</v>
          </cell>
          <cell r="B249" t="str">
            <v>SU002267</v>
          </cell>
        </row>
        <row r="250">
          <cell r="A250" t="str">
            <v>Пельмени С мясом и копченостями ТМ Ядрена копоть ТС Ядрена копоть ф/в 0,43 кг Х5 МГ</v>
          </cell>
          <cell r="B250" t="str">
            <v>SU002224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B251" t="str">
            <v>SU003077</v>
          </cell>
        </row>
        <row r="252">
          <cell r="A252" t="str">
            <v>Пельмени Мясорубские с рубленой грудинкой ТМ Стародворье фоу-пак классическая форма 0,7 кг.  Поком</v>
          </cell>
          <cell r="B252" t="str">
            <v>SU003077</v>
          </cell>
        </row>
        <row r="253">
          <cell r="A253" t="str">
            <v>Пельмени «Мясорубские с рубленой грудинкой» 0,7 Классическая форма ТМ «Стародворье»</v>
          </cell>
          <cell r="B253" t="str">
            <v>SU003077</v>
          </cell>
        </row>
        <row r="254">
          <cell r="A254" t="str">
            <v>Пельмени Умелый повар No name Весовые Равиоли No name 5 кг</v>
          </cell>
          <cell r="B254" t="str">
            <v>SU002335</v>
          </cell>
        </row>
        <row r="255">
          <cell r="A255" t="str">
            <v>Хрустящие крылышки ТМ Зареченские ТС Зареченские продукты. ВЕС ПОКОМ</v>
          </cell>
          <cell r="B255" t="str">
            <v>SU003024</v>
          </cell>
        </row>
        <row r="256">
          <cell r="A256" t="str">
            <v>Хрустящие крылышки ТМ Зареченские ТС Зареченские продукты.   Поком</v>
          </cell>
          <cell r="B256" t="str">
            <v>SU003024</v>
          </cell>
        </row>
        <row r="257">
          <cell r="A257" t="str">
            <v>Наггетсы «с куриным филе и сыром» ф/в 0,25 ТМ «Вязанка»</v>
          </cell>
          <cell r="B257" t="str">
            <v>SU003001</v>
          </cell>
        </row>
        <row r="258">
          <cell r="A258" t="str">
            <v>Наггетсы с куриным филе и сыром ТМ Вязанка 0,25 кг ПОКОМ</v>
          </cell>
          <cell r="B258" t="str">
            <v>SU003001</v>
          </cell>
        </row>
        <row r="259">
          <cell r="A259" t="str">
            <v>Наггетсы с куриным филе и сыром ТМ Вязанка ТС Из печи Сливушки 0,25 кг.  Поком</v>
          </cell>
          <cell r="B259" t="str">
            <v>SU003001</v>
          </cell>
        </row>
        <row r="260">
          <cell r="A260" t="str">
            <v>Наггетсы с куриным филе и сыром ТМ Вязанка 0.25</v>
          </cell>
          <cell r="B260" t="str">
            <v>SU003001</v>
          </cell>
        </row>
        <row r="261">
          <cell r="A261" t="str">
            <v>Пельмени Grandmeni с говядиной и свининой Grandmeni 0,75 Сфера Горячая штучка  Поком</v>
          </cell>
          <cell r="B261" t="str">
            <v>SU002320</v>
          </cell>
        </row>
        <row r="262">
          <cell r="A262" t="str">
            <v>Печеные пельмени Печь-мени с мясом Печеные пельмени Фикс.вес 0,2 сфера Вязанка  Поком</v>
          </cell>
          <cell r="B262" t="str">
            <v>SU002225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B263" t="str">
            <v>SU002731</v>
          </cell>
        </row>
        <row r="264">
          <cell r="A264" t="str">
            <v>Смак-мени с картофелем и сочной грудинкой Зареченские продукты Фикс.вес 1 Зареченские</v>
          </cell>
          <cell r="B264" t="str">
            <v>SU002766</v>
          </cell>
        </row>
        <row r="265">
          <cell r="A265" t="str">
            <v>Смак-мени с картофелем и сочной грудинкой 1кг ТМ Зареченские ПОКОМ</v>
          </cell>
          <cell r="B265" t="str">
            <v>SU002766</v>
          </cell>
        </row>
        <row r="266">
          <cell r="A266" t="str">
            <v>Смак-мени с картофелем и сочной грудинкой ТМ Зареченские ПОКОМ</v>
          </cell>
          <cell r="B266" t="str">
            <v>SU002766</v>
          </cell>
        </row>
        <row r="267">
          <cell r="A267" t="str">
            <v>Снеки Смак-мени с мясом ТМ Зареченские ТС Зареченские продукты ф/п ф/в 1,0</v>
          </cell>
          <cell r="B267" t="str">
            <v>SU002767</v>
          </cell>
        </row>
        <row r="268">
          <cell r="A268" t="str">
            <v>Смак-мени с мясом 1кг ТМ Зареченские ПОКОМ</v>
          </cell>
          <cell r="B268" t="str">
            <v>SU002767</v>
          </cell>
        </row>
        <row r="269">
          <cell r="A269" t="str">
            <v>Смак-мени с мясом ТМ Зареченские ПОКОМ</v>
          </cell>
          <cell r="B269" t="str">
            <v>SU002767</v>
          </cell>
        </row>
        <row r="270">
          <cell r="A270" t="str">
            <v>Снеки «Смаколадьи с яблоком и грушей» ф/в 0,9 ТМ «Зареченские»</v>
          </cell>
          <cell r="B270" t="str">
            <v>SU003085</v>
          </cell>
        </row>
        <row r="271">
          <cell r="A271" t="str">
            <v>Смаколадьи с яблоком и грушей ТМ Зареченские,0,9 кг ПОКОМ</v>
          </cell>
          <cell r="B271" t="str">
            <v>SU003085</v>
          </cell>
        </row>
        <row r="272">
          <cell r="A272" t="str">
            <v>Сосисоны в темпуре ВЕС  ПОКОМ</v>
          </cell>
          <cell r="B272" t="str">
            <v>SU003415</v>
          </cell>
        </row>
        <row r="273">
          <cell r="A273" t="str">
            <v>Пельмени Медвежьи ушки с фермерской свининой и говядиной Большие флоу-пак класс 0,7 кг  Поком</v>
          </cell>
          <cell r="B273" t="str">
            <v>SU003065</v>
          </cell>
        </row>
        <row r="274">
          <cell r="A274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274" t="str">
            <v>SU003065</v>
          </cell>
        </row>
        <row r="275">
          <cell r="A275" t="str">
            <v>Пельмени Медвежьи ушки с фермерской свининой и говядиной Малые 0,7кг  ПОКОМ</v>
          </cell>
          <cell r="B275" t="str">
            <v>SU003067</v>
          </cell>
        </row>
        <row r="276">
          <cell r="A276" t="str">
            <v>Пельмени «Медвежьи ушки с фермерской свининой и говядиной Малые» 0,7 Классическая форма ТМ «Стародворье»</v>
          </cell>
          <cell r="B276" t="str">
            <v>SU003067</v>
          </cell>
        </row>
        <row r="277">
          <cell r="A277" t="str">
            <v>Пельмени Медвежьи ушки с фермерской свининой и говядиной Малые флоу-пак классическая 0,7 кг  Поком</v>
          </cell>
          <cell r="B277" t="str">
            <v>SU003067</v>
          </cell>
        </row>
        <row r="278">
          <cell r="A278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278" t="str">
            <v>SU003067</v>
          </cell>
        </row>
        <row r="279">
          <cell r="A279" t="str">
            <v>Пельмени Медвежьи ушки с фермерскими сливками 0,7кг  ПОКОМ</v>
          </cell>
          <cell r="B279" t="str">
            <v>SU003259</v>
          </cell>
        </row>
        <row r="280">
          <cell r="A280" t="str">
            <v>Пельмени Медвежьи ушки с фермерскими сливками ТМ Стародв флоу-пак классическая форма 0,7 кг.  Поком</v>
          </cell>
          <cell r="B280" t="str">
            <v>SU003259</v>
          </cell>
        </row>
        <row r="281">
          <cell r="A281" t="str">
            <v>Пельмени «Медвежьи ушки с фермерскими сливками» 0,7 Классическая форма ТМ «Стародворье»</v>
          </cell>
          <cell r="B281" t="str">
            <v>SU003259</v>
          </cell>
        </row>
        <row r="282">
          <cell r="A282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282" t="str">
            <v>SU003259</v>
          </cell>
        </row>
        <row r="283">
          <cell r="A283" t="str">
            <v>«Чебупай брауни» Фикс.вес 0,2 Лоток ТМ «Горячая штучка»</v>
          </cell>
          <cell r="B283" t="str">
            <v>SU003360</v>
          </cell>
        </row>
        <row r="284">
          <cell r="A284" t="str">
            <v>Чебупай брауни ТМ Горячая штучка 0,2 кг.  ПОКОМ</v>
          </cell>
          <cell r="B284" t="str">
            <v>SU003360</v>
          </cell>
        </row>
        <row r="285">
          <cell r="A285" t="str">
            <v>Пельмени Медвежьи ушки с фермерскими сливками 0,4 кг. ТМ Стародворье ПОКОМ</v>
          </cell>
          <cell r="B285" t="str">
            <v>SU003260</v>
          </cell>
        </row>
        <row r="286">
          <cell r="A286" t="str">
            <v>Пельмени «Медвежьи ушки с фермерскими сливками» 0,4 Классическая форма ТМ «Стародворье»</v>
          </cell>
          <cell r="B286" t="str">
            <v>SU003260</v>
          </cell>
        </row>
        <row r="287">
          <cell r="A287" t="str">
            <v>Пельмени Домашние со сливочным маслом ТМ Зареченские продукты сфера 0.7</v>
          </cell>
          <cell r="B287" t="str">
            <v>SU003320</v>
          </cell>
        </row>
        <row r="288">
          <cell r="A288" t="str">
            <v>Пельмени Домашние со сливочным маслом ТМ Зареченские ТС Зареченские продукты сфера ф/п ф/в 0,7 МГ</v>
          </cell>
          <cell r="B288" t="str">
            <v>SU003320</v>
          </cell>
        </row>
        <row r="289">
          <cell r="A289" t="str">
            <v>Пельмени Домашние со сливочным маслом ТМ Зареченские  продукты флоу-пак сфера 0,7 кг.  Поком</v>
          </cell>
          <cell r="B289" t="str">
            <v>SU003320</v>
          </cell>
        </row>
        <row r="290">
          <cell r="A290" t="str">
            <v>Пельмени Домашние со сливочным маслом 0,7кг, сфера ТМ Зареченские  ПОКОМ</v>
          </cell>
          <cell r="B290" t="str">
            <v>SU003320</v>
          </cell>
        </row>
        <row r="291">
          <cell r="A291" t="str">
            <v>Пирожки с мясом 0,3кг ТМ Зареченские  ПОКОМ</v>
          </cell>
          <cell r="B291" t="str">
            <v>SU003378</v>
          </cell>
        </row>
        <row r="292">
          <cell r="A292" t="str">
            <v>Пельмени Бульмени с говядиной и свининой Наваристые 2,7кг Горячая штучка ВЕС  ПОКОМ</v>
          </cell>
          <cell r="B292" t="str">
            <v>SU002798</v>
          </cell>
        </row>
        <row r="293">
          <cell r="A293" t="str">
            <v>Пельмени Домашние с говядиной и свининой ТМ Зареченские ТС Зареченские продукты сфера ф/п ф/в 0,7 МГ</v>
          </cell>
          <cell r="B293" t="str">
            <v>SU003319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B294" t="str">
            <v>SU003319</v>
          </cell>
        </row>
        <row r="295">
          <cell r="A295" t="str">
            <v>Мини-сосиски в тесте ТМ Зареченские ТС Зареченские продукты флоу-пак 0,3 кг.  Поком</v>
          </cell>
          <cell r="B295" t="str">
            <v>SU003382</v>
          </cell>
        </row>
        <row r="296">
          <cell r="A296" t="str">
            <v>Мини-сосиски в тесте 0,3кг ТМ Зареченские  ПОКОМ</v>
          </cell>
          <cell r="B296" t="str">
            <v>SU003382</v>
          </cell>
        </row>
        <row r="297">
          <cell r="A297" t="str">
            <v>Снеки «Мини-сосиски в тесте» Фикс.вес 0,3 ф/п ТМ «Зареченские»</v>
          </cell>
          <cell r="B297" t="str">
            <v>SU003382</v>
          </cell>
        </row>
        <row r="298">
          <cell r="A298" t="str">
            <v>Мини-чебуречки с мясом  ТМ Зареченские ТС Зареченские продукты флоу-пак 0,3 кг.  Поком</v>
          </cell>
          <cell r="B298" t="str">
            <v>SU003377</v>
          </cell>
        </row>
        <row r="299">
          <cell r="A299" t="str">
            <v>Мини-чебуречки с мясом  0,3кг ТМ Зареченские  ПОКОМ</v>
          </cell>
          <cell r="B299" t="str">
            <v>SU003377</v>
          </cell>
        </row>
        <row r="300">
          <cell r="A300" t="str">
            <v>«Мини-чебуречки с мясом» Фикс.вес 0,3 ф/п ТМ «Зареченские»</v>
          </cell>
          <cell r="B300" t="str">
            <v>SU003377</v>
          </cell>
        </row>
        <row r="301">
          <cell r="A301" t="str">
            <v>Мини-чебуречки с сыром и ветчиной  ТМ Зареченские ТС Зареченские продукты флоу-пак 0,3 кг.  Поком</v>
          </cell>
          <cell r="B301" t="str">
            <v>SU003376</v>
          </cell>
        </row>
        <row r="302">
          <cell r="A302" t="str">
            <v>Мини-чебуречки с сыром и ветчиной 0,3кг ТМ Зареченские  ПОКОМ</v>
          </cell>
          <cell r="B302" t="str">
            <v>SU003376</v>
          </cell>
        </row>
        <row r="303">
          <cell r="A303" t="str">
            <v>«Мини-чебуречки с сыром и ветчиной» Фикс.вес 0,3 ф/п ТМ «Зареченские»</v>
          </cell>
          <cell r="B303" t="str">
            <v>SU003376</v>
          </cell>
        </row>
        <row r="304">
          <cell r="A304" t="str">
            <v>Пельмени Жемчужные ТМ Зареченские ТС Зареченские продукты флоу-пак сфера 1,0 кг.  Поком</v>
          </cell>
          <cell r="B304" t="str">
            <v>SU003086</v>
          </cell>
        </row>
        <row r="305">
          <cell r="A305" t="str">
            <v>Пельмени Жемчужные сфера 1,0кг ТМ Зареченские  ПОКОМ</v>
          </cell>
          <cell r="B305" t="str">
            <v>SU003086</v>
          </cell>
        </row>
        <row r="306">
          <cell r="A306" t="str">
            <v>Пельмени «Жемчужные» 1,0 сфера ТМ «Зареченские»</v>
          </cell>
          <cell r="B306" t="str">
            <v>SU003086</v>
          </cell>
        </row>
        <row r="307">
          <cell r="A307" t="str">
            <v>Хотстеры с сыром 0,25кг ТМ Горячая штучка  ПОКОМ</v>
          </cell>
          <cell r="B307" t="str">
            <v>SU003384</v>
          </cell>
        </row>
        <row r="308">
          <cell r="A308" t="str">
            <v>Снеки «Хотстеры с сыром» ф/в 0,25 ТМ «Горячая штучка»</v>
          </cell>
          <cell r="B308" t="str">
            <v>SU003384</v>
          </cell>
        </row>
        <row r="309">
          <cell r="A309" t="str">
            <v>Наггетсы Хрустящие 0,3кг ТМ Зареченские  ПОКОМ</v>
          </cell>
          <cell r="B309" t="str">
            <v>SU003381</v>
          </cell>
        </row>
        <row r="310">
          <cell r="A310" t="str">
            <v>Пельмени Татарские 0,4кг ТМ Особый рецепт  ПОКОМ</v>
          </cell>
          <cell r="B310" t="str">
            <v>SU003146</v>
          </cell>
        </row>
        <row r="311">
          <cell r="A311" t="str">
            <v>Мини-пицца с ветчиной и сыром 0,3кг ТМ Зареченские  ПОКОМ</v>
          </cell>
          <cell r="B311" t="str">
            <v>SU003383</v>
          </cell>
        </row>
        <row r="312">
          <cell r="A312" t="str">
            <v>Мини-чебуреки с мясом ТМ Зареченские ТС Зареченские продукты.  Поком</v>
          </cell>
          <cell r="B312" t="str">
            <v>SU003434</v>
          </cell>
        </row>
        <row r="313">
          <cell r="A313" t="str">
            <v>Мини-чебуречки с мясом ВЕС 5,5кг ТМ Зареченские  ПОКОМ</v>
          </cell>
          <cell r="B313" t="str">
            <v>SU003434</v>
          </cell>
        </row>
        <row r="314">
          <cell r="A314" t="str">
            <v>Пельмени Бигбули с мясом ТМ Горячая штучка БУЛЬМЕНИ ТС Бигбули ГШ ф/п сфера ф/в 0,4 кг МГ</v>
          </cell>
          <cell r="B314" t="str">
            <v>SU003530</v>
          </cell>
        </row>
        <row r="315">
          <cell r="A315" t="str">
            <v>Пельмени Бигбули с мясом ТМ Горячая штучка БУЛЬМЕНИ ТС Бигбули ГШ ф/п сфера ф/в 0,7 кг МГ</v>
          </cell>
          <cell r="B315" t="str">
            <v>SU003529</v>
          </cell>
        </row>
        <row r="316">
          <cell r="A316" t="str">
            <v>Пельмени Бульмени с говядиной и свининой ТМ Горячая штучка БУЛЬМЕНИ ТС Бульмени ГШ ф/п сфера ф/в 0,4 кг </v>
          </cell>
          <cell r="B316" t="str">
            <v>SU003527</v>
          </cell>
        </row>
        <row r="317">
          <cell r="A317" t="str">
            <v>Пельмени Бульмени с говядиной и свининой ТМ Горячая штучка БУЛЬМЕНИ ТС Бульмени ГШ ф/п сфера ф/в 0,7 кг</v>
          </cell>
          <cell r="B317" t="str">
            <v>SU003460</v>
          </cell>
        </row>
        <row r="318">
          <cell r="A318" t="str">
            <v>Пельмени Бульмени со сливочным маслом ТМ Горячая штучка БУЛЬМЕНИ ТС Бульмени ГШ ф/п сфера ф/в 0,4 кг </v>
          </cell>
          <cell r="B318" t="str">
            <v>SU003528</v>
          </cell>
        </row>
        <row r="319">
          <cell r="A319" t="str">
            <v>Пельмени Бульмени со сливочным маслом ТМ Горячая штучка БУЛЬМЕНИ ТС Бульмени ГШ ф/п сфера ф/в 0,7 кг </v>
          </cell>
          <cell r="B319" t="str">
            <v>SU003459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07.10.2024</v>
          </cell>
        </row>
        <row r="2">
          <cell r="A2" t="str">
            <v>бланк создан</v>
          </cell>
          <cell r="B2" t="str">
            <v>07.10.2024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45576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КСК ТРЕЙД, ООО, Крым Респ, Симферополь г, Генерала Васильева ул, д. 44В, литера Ж, пом 5,</v>
          </cell>
          <cell r="P6" t="str">
            <v>День недели</v>
          </cell>
          <cell r="Q6" t="str">
            <v>Пятница</v>
          </cell>
          <cell r="T6" t="str">
            <v>Наименование клиента</v>
          </cell>
          <cell r="V6" t="str">
            <v>ОБЩЕСТВО С ОГРАНИЧЕННОЙ ОТВЕТСТВЕННОСТЬЮ "КСК ТРЕЙД"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295051Российская Федерация, Крым Респ, Симферополь г, Генерала Васильева ул, д. 44В, литера Ж, пом 5,</v>
          </cell>
          <cell r="P8" t="str">
            <v>Время загрузки</v>
          </cell>
          <cell r="Q8">
            <v>0.375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590943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U22" t="str">
            <v/>
          </cell>
          <cell r="V22" t="str">
            <v/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A22" t="str">
            <v/>
          </cell>
          <cell r="AB22" t="str">
            <v/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SU002762</v>
          </cell>
          <cell r="B28" t="str">
            <v>P004106</v>
          </cell>
          <cell r="C28">
            <v>4301132095</v>
          </cell>
          <cell r="D28">
            <v>4607111036605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180</v>
          </cell>
          <cell r="P28" t="str">
            <v>Нагетосы Сочная курочка в хрустящей панировке со сметаной и зеленью Наггетсы ГШ Фикс.вес 0,25 Лоток Горячая штучка</v>
          </cell>
          <cell r="U28" t="str">
            <v/>
          </cell>
          <cell r="V28" t="str">
            <v/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A28" t="str">
            <v/>
          </cell>
          <cell r="AB28" t="str">
            <v/>
          </cell>
        </row>
        <row r="29">
          <cell r="A29" t="str">
            <v>SU002761</v>
          </cell>
          <cell r="B29" t="str">
            <v>P004104</v>
          </cell>
          <cell r="C29">
            <v>4301132093</v>
          </cell>
          <cell r="D29">
            <v>4607111036520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180</v>
          </cell>
          <cell r="P29" t="str">
            <v>Нагетосы Сочная курочка в хрустящей панировке Наггетсы ГШ Фикс.вес 0,25 Лоток Горячая штучка</v>
          </cell>
          <cell r="U29" t="str">
            <v/>
          </cell>
          <cell r="V29" t="str">
            <v/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A29" t="str">
            <v/>
          </cell>
          <cell r="AB29" t="str">
            <v/>
          </cell>
        </row>
        <row r="30">
          <cell r="A30" t="str">
            <v>SU002763</v>
          </cell>
          <cell r="B30" t="str">
            <v>P004103</v>
          </cell>
          <cell r="C30">
            <v>4301132092</v>
          </cell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Палетта, мин. 1</v>
          </cell>
          <cell r="M30" t="str">
            <v>МГ</v>
          </cell>
          <cell r="O30">
            <v>180</v>
          </cell>
          <cell r="P30" t="str">
            <v>Нагетосы Сочная курочка Наггетсы ГШ Фикс.вес 0,25 Лоток Горячая штучка</v>
          </cell>
          <cell r="U30" t="str">
            <v/>
          </cell>
          <cell r="V30" t="str">
            <v/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  <cell r="AA30" t="str">
            <v/>
          </cell>
          <cell r="AB30" t="str">
            <v/>
          </cell>
        </row>
        <row r="31">
          <cell r="A31" t="str">
            <v>SU002760</v>
          </cell>
          <cell r="B31" t="str">
            <v>P004105</v>
          </cell>
          <cell r="C31">
            <v>4301132094</v>
          </cell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Короб, мин. 1</v>
          </cell>
          <cell r="M31" t="str">
            <v>МГ</v>
          </cell>
          <cell r="O31">
            <v>180</v>
          </cell>
          <cell r="P31" t="str">
            <v>Нагетосы Сочная курочка со сладкой паприкой Наггетсы ГШ Фикс.вес 0,25 Лоток Горячая штучка</v>
          </cell>
          <cell r="U31" t="str">
            <v/>
          </cell>
          <cell r="V31" t="str">
            <v/>
          </cell>
          <cell r="W31" t="str">
            <v>кор</v>
          </cell>
          <cell r="X31">
            <v>0</v>
          </cell>
          <cell r="Y31">
            <v>0</v>
          </cell>
          <cell r="Z31">
            <v>0</v>
          </cell>
          <cell r="AA31" t="str">
            <v/>
          </cell>
          <cell r="AB31" t="str">
            <v/>
          </cell>
        </row>
        <row r="32">
          <cell r="P32" t="str">
            <v>Итого</v>
          </cell>
          <cell r="W32" t="str">
            <v>кор</v>
          </cell>
          <cell r="X32">
            <v>0</v>
          </cell>
          <cell r="Y32">
            <v>0</v>
          </cell>
          <cell r="Z32">
            <v>0</v>
          </cell>
        </row>
        <row r="33">
          <cell r="P33" t="str">
            <v>Итого</v>
          </cell>
          <cell r="W33" t="str">
            <v>кг</v>
          </cell>
          <cell r="X33">
            <v>0</v>
          </cell>
          <cell r="Y33">
            <v>0</v>
          </cell>
        </row>
        <row r="34">
          <cell r="A34" t="str">
            <v>Grandmeni</v>
          </cell>
        </row>
        <row r="35">
          <cell r="A35" t="str">
            <v>Пельмени</v>
          </cell>
        </row>
        <row r="36">
          <cell r="A36" t="str">
            <v>SU002346</v>
          </cell>
          <cell r="B36" t="str">
            <v>P002646</v>
          </cell>
          <cell r="C36">
            <v>4301070865</v>
          </cell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Grandmeni с говядиной Grandmeni 0,75 Сфера Горячая штучка</v>
          </cell>
          <cell r="U36" t="str">
            <v/>
          </cell>
          <cell r="V36" t="str">
            <v/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A36" t="str">
            <v/>
          </cell>
          <cell r="AB36" t="str">
            <v/>
          </cell>
        </row>
        <row r="37">
          <cell r="A37" t="str">
            <v>SU002321</v>
          </cell>
          <cell r="B37" t="str">
            <v>P002599</v>
          </cell>
          <cell r="C37">
            <v>4301070861</v>
          </cell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Короб, мин. 1</v>
          </cell>
          <cell r="M37" t="str">
            <v>МГ</v>
          </cell>
          <cell r="O37">
            <v>180</v>
          </cell>
          <cell r="P37" t="str">
            <v>Пельмени Grandmeni с говядиной в сливочном соусе Grandmeni 0,75 Сфера Горячая штучка</v>
          </cell>
          <cell r="U37" t="str">
            <v/>
          </cell>
          <cell r="V37" t="str">
            <v/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  <cell r="AA37" t="str">
            <v/>
          </cell>
          <cell r="AB37" t="str">
            <v/>
          </cell>
        </row>
        <row r="38">
          <cell r="A38" t="str">
            <v>SU002345</v>
          </cell>
          <cell r="B38" t="str">
            <v>P002645</v>
          </cell>
          <cell r="C38">
            <v>4301070864</v>
          </cell>
          <cell r="D38">
            <v>4607111036292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Слой, мин. 1</v>
          </cell>
          <cell r="M38" t="str">
            <v>МГ</v>
          </cell>
          <cell r="O38">
            <v>180</v>
          </cell>
          <cell r="P38" t="str">
            <v>Пельмени Grandmeni со сливочным маслом Grandmeni 0,75 Сфера Горячая штучка</v>
          </cell>
          <cell r="U38" t="str">
            <v/>
          </cell>
          <cell r="V38" t="str">
            <v/>
          </cell>
          <cell r="W38" t="str">
            <v>кор</v>
          </cell>
          <cell r="X38">
            <v>0</v>
          </cell>
          <cell r="Y38">
            <v>0</v>
          </cell>
          <cell r="Z38">
            <v>0</v>
          </cell>
          <cell r="AA38" t="str">
            <v/>
          </cell>
          <cell r="AB38" t="str">
            <v/>
          </cell>
        </row>
        <row r="39">
          <cell r="P39" t="str">
            <v>Итого</v>
          </cell>
          <cell r="W39" t="str">
            <v>кор</v>
          </cell>
          <cell r="X39">
            <v>0</v>
          </cell>
          <cell r="Y39">
            <v>0</v>
          </cell>
          <cell r="Z39">
            <v>0</v>
          </cell>
        </row>
        <row r="40">
          <cell r="P40" t="str">
            <v>Итого</v>
          </cell>
          <cell r="W40" t="str">
            <v>кг</v>
          </cell>
          <cell r="X40">
            <v>0</v>
          </cell>
          <cell r="Y40">
            <v>0</v>
          </cell>
        </row>
        <row r="41">
          <cell r="A41" t="str">
            <v>Чебупай</v>
          </cell>
        </row>
        <row r="42">
          <cell r="A42" t="str">
            <v>Изделия хлебобулочные</v>
          </cell>
        </row>
        <row r="43">
          <cell r="A43" t="str">
            <v>SU003360</v>
          </cell>
          <cell r="B43" t="str">
            <v>P004172</v>
          </cell>
          <cell r="C43">
            <v>4301190046</v>
          </cell>
          <cell r="D43">
            <v>4607111038951</v>
          </cell>
          <cell r="F43">
            <v>0.2</v>
          </cell>
          <cell r="G43">
            <v>6</v>
          </cell>
          <cell r="H43">
            <v>1.2</v>
          </cell>
          <cell r="I43">
            <v>1.5918000000000001</v>
          </cell>
          <cell r="J43">
            <v>130</v>
          </cell>
          <cell r="K43" t="str">
            <v>10</v>
          </cell>
          <cell r="L43" t="str">
            <v>Слой, мин. 1</v>
          </cell>
          <cell r="M43" t="str">
            <v>МГ</v>
          </cell>
          <cell r="O43">
            <v>365</v>
          </cell>
          <cell r="P43" t="str">
            <v>«Чебупай брауни» Фикс.вес 0,2 Лоток ТМ «Горячая штучка»</v>
          </cell>
          <cell r="U43" t="str">
            <v/>
          </cell>
          <cell r="V43" t="str">
            <v/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A43" t="str">
            <v/>
          </cell>
          <cell r="AB43" t="str">
            <v/>
          </cell>
        </row>
        <row r="44">
          <cell r="A44" t="str">
            <v>SU002712</v>
          </cell>
          <cell r="B44" t="str">
            <v>P003077</v>
          </cell>
          <cell r="C44">
            <v>4301190010</v>
          </cell>
          <cell r="D44">
            <v>4607111037596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Короб, мин. 1</v>
          </cell>
          <cell r="M44" t="str">
            <v>МГ</v>
          </cell>
          <cell r="O44">
            <v>365</v>
          </cell>
          <cell r="P44" t="str">
            <v>«Чебупай нежная груша» Фикс.вес 0,2 Лоток ТМ «Горячая штучка»</v>
          </cell>
          <cell r="U44" t="str">
            <v/>
          </cell>
          <cell r="V44" t="str">
            <v/>
          </cell>
          <cell r="W44" t="str">
            <v>кор</v>
          </cell>
          <cell r="X44">
            <v>0</v>
          </cell>
          <cell r="Y44">
            <v>0</v>
          </cell>
          <cell r="Z44">
            <v>0</v>
          </cell>
          <cell r="AA44" t="str">
            <v/>
          </cell>
          <cell r="AB44" t="str">
            <v/>
          </cell>
        </row>
        <row r="45">
          <cell r="A45" t="str">
            <v>SU002914</v>
          </cell>
          <cell r="B45" t="str">
            <v>P003337</v>
          </cell>
          <cell r="C45">
            <v>4301190022</v>
          </cell>
          <cell r="D45">
            <v>4607111037053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Слой, мин. 1</v>
          </cell>
          <cell r="M45" t="str">
            <v>МГ</v>
          </cell>
          <cell r="O45">
            <v>365</v>
          </cell>
          <cell r="P45" t="str">
            <v>«Чебупай сочное яблоко» Фикс.вес 0,2 Лоток ТМ «Горячая штучка»</v>
          </cell>
          <cell r="U45" t="str">
            <v/>
          </cell>
          <cell r="V45" t="str">
            <v/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  <cell r="AA45" t="str">
            <v/>
          </cell>
          <cell r="AB45" t="str">
            <v/>
          </cell>
        </row>
        <row r="46">
          <cell r="A46" t="str">
            <v>SU002915</v>
          </cell>
          <cell r="B46" t="str">
            <v>P003341</v>
          </cell>
          <cell r="C46">
            <v>4301190023</v>
          </cell>
          <cell r="D46">
            <v>4607111037060</v>
          </cell>
          <cell r="F46">
            <v>0.2</v>
          </cell>
          <cell r="G46">
            <v>6</v>
          </cell>
          <cell r="H46">
            <v>1.2</v>
          </cell>
          <cell r="I46">
            <v>1.5918000000000001</v>
          </cell>
          <cell r="J46">
            <v>130</v>
          </cell>
          <cell r="K46" t="str">
            <v>10</v>
          </cell>
          <cell r="L46" t="str">
            <v>Слой, мин. 1</v>
          </cell>
          <cell r="M46" t="str">
            <v>МГ</v>
          </cell>
          <cell r="O46">
            <v>365</v>
          </cell>
          <cell r="P46" t="str">
            <v>«Чебупай спелая вишня» Фикс.вес 0,2 Лоток ТМ «Горячая штучка»</v>
          </cell>
          <cell r="U46" t="str">
            <v/>
          </cell>
          <cell r="V46" t="str">
            <v/>
          </cell>
          <cell r="W46" t="str">
            <v>кор</v>
          </cell>
          <cell r="X46">
            <v>0</v>
          </cell>
          <cell r="Y46">
            <v>0</v>
          </cell>
          <cell r="Z46">
            <v>0</v>
          </cell>
          <cell r="AA46" t="str">
            <v/>
          </cell>
          <cell r="AB46" t="str">
            <v/>
          </cell>
        </row>
        <row r="47">
          <cell r="P47" t="str">
            <v>Итого</v>
          </cell>
          <cell r="W47" t="str">
            <v>кор</v>
          </cell>
          <cell r="X47">
            <v>0</v>
          </cell>
          <cell r="Y47">
            <v>0</v>
          </cell>
          <cell r="Z47">
            <v>0</v>
          </cell>
        </row>
        <row r="48">
          <cell r="P48" t="str">
            <v>Итого</v>
          </cell>
          <cell r="W48" t="str">
            <v>кг</v>
          </cell>
          <cell r="X48">
            <v>0</v>
          </cell>
          <cell r="Y48">
            <v>0</v>
          </cell>
        </row>
        <row r="49">
          <cell r="A49" t="str">
            <v>Бигбули ГШ</v>
          </cell>
        </row>
        <row r="50">
          <cell r="A50" t="str">
            <v>Пельмени</v>
          </cell>
        </row>
        <row r="51">
          <cell r="A51" t="str">
            <v>SU002771</v>
          </cell>
          <cell r="B51" t="str">
            <v>P003728</v>
          </cell>
          <cell r="C51">
            <v>4301070989</v>
          </cell>
          <cell r="D51">
            <v>4607111037190</v>
          </cell>
          <cell r="F51">
            <v>0.43</v>
          </cell>
          <cell r="G51">
            <v>16</v>
          </cell>
          <cell r="H51">
            <v>6.88</v>
          </cell>
          <cell r="I51">
            <v>7.1996000000000002</v>
          </cell>
          <cell r="J51">
            <v>84</v>
          </cell>
          <cell r="K51" t="str">
            <v>12</v>
          </cell>
          <cell r="L51" t="str">
            <v>Слой, мин. 1</v>
          </cell>
          <cell r="M51" t="str">
            <v>МГ</v>
          </cell>
          <cell r="O51">
            <v>180</v>
          </cell>
          <cell r="P51" t="str">
            <v>Пельмени «Бигбули #МЕГАВКУСИЩЕ с сочной грудинкой» 0,43 сфера ТМ «Горячая штучка»</v>
          </cell>
          <cell r="U51" t="str">
            <v/>
          </cell>
          <cell r="V51" t="str">
            <v/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A51" t="str">
            <v/>
          </cell>
          <cell r="AB51" t="str">
            <v/>
          </cell>
        </row>
        <row r="52">
          <cell r="A52" t="str">
            <v>SU003386</v>
          </cell>
          <cell r="B52" t="str">
            <v>P004202</v>
          </cell>
          <cell r="C52">
            <v>4301071032</v>
          </cell>
          <cell r="D52">
            <v>4607111038999</v>
          </cell>
          <cell r="F52">
            <v>0.4</v>
          </cell>
          <cell r="G52">
            <v>16</v>
          </cell>
          <cell r="H52">
            <v>6.4</v>
          </cell>
          <cell r="I52">
            <v>6.7195999999999998</v>
          </cell>
          <cell r="J52">
            <v>84</v>
          </cell>
          <cell r="K52" t="str">
            <v>12</v>
          </cell>
          <cell r="L52" t="str">
            <v>Короб, мин. 1</v>
          </cell>
          <cell r="M52" t="str">
            <v>МГ</v>
          </cell>
          <cell r="O52">
            <v>180</v>
          </cell>
          <cell r="P52" t="str">
            <v>Пельмени «Бигбули #МЕГАВКУСИЩЕ с сочной грудинкой» 0,4 сфера ТМ «Горячая штучка»</v>
          </cell>
          <cell r="U52" t="str">
            <v/>
          </cell>
          <cell r="V52" t="str">
            <v/>
          </cell>
          <cell r="W52" t="str">
            <v>кор</v>
          </cell>
          <cell r="X52">
            <v>0</v>
          </cell>
          <cell r="Y52">
            <v>0</v>
          </cell>
          <cell r="Z52">
            <v>0</v>
          </cell>
          <cell r="AA52" t="str">
            <v/>
          </cell>
          <cell r="AB52" t="str">
            <v/>
          </cell>
        </row>
        <row r="53">
          <cell r="A53" t="str">
            <v>SU002708</v>
          </cell>
          <cell r="B53" t="str">
            <v>P003682</v>
          </cell>
          <cell r="C53">
            <v>4301070972</v>
          </cell>
          <cell r="D53">
            <v>4607111037183</v>
          </cell>
          <cell r="F53">
            <v>0.9</v>
          </cell>
          <cell r="G53">
            <v>8</v>
          </cell>
          <cell r="H53">
            <v>7.2</v>
          </cell>
          <cell r="I53">
            <v>7.4859999999999998</v>
          </cell>
          <cell r="J53">
            <v>84</v>
          </cell>
          <cell r="K53" t="str">
            <v>12</v>
          </cell>
          <cell r="L53" t="str">
            <v>Палетта, мин. 1</v>
          </cell>
          <cell r="M53" t="str">
            <v>МГ</v>
          </cell>
          <cell r="O53">
            <v>180</v>
          </cell>
          <cell r="P53" t="str">
            <v>Пельмени «Бигбули #МЕГАВКУСИЩЕ с сочной грудинкой» 0,9 сфера ТМ «Горячая штучка»</v>
          </cell>
          <cell r="U53" t="str">
            <v/>
          </cell>
          <cell r="V53" t="str">
            <v/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A53" t="str">
            <v/>
          </cell>
          <cell r="AB53" t="str">
            <v/>
          </cell>
        </row>
        <row r="54">
          <cell r="A54" t="str">
            <v>SU003532</v>
          </cell>
          <cell r="B54" t="str">
            <v>P004440</v>
          </cell>
          <cell r="C54">
            <v>4301071044</v>
          </cell>
          <cell r="D54">
            <v>4607111039385</v>
          </cell>
          <cell r="F54">
            <v>0.7</v>
          </cell>
          <cell r="G54">
            <v>10</v>
          </cell>
          <cell r="H54">
            <v>7</v>
          </cell>
          <cell r="I54">
            <v>7.3</v>
          </cell>
          <cell r="J54">
            <v>84</v>
          </cell>
          <cell r="K54" t="str">
            <v>12</v>
          </cell>
          <cell r="L54" t="str">
            <v>Короб, мин. 1</v>
          </cell>
          <cell r="M54" t="str">
            <v>МГ</v>
          </cell>
          <cell r="O54">
            <v>180</v>
          </cell>
          <cell r="P54" t="str">
            <v>Пельмени «Бигбули #МЕГАВКУСИЩЕ с сочной грудинкой» 0,7 сфера ТМ «Горячая штучка»</v>
          </cell>
          <cell r="U54" t="str">
            <v/>
          </cell>
          <cell r="V54" t="str">
            <v/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  <cell r="AA54" t="str">
            <v/>
          </cell>
          <cell r="AB54" t="str">
            <v/>
          </cell>
        </row>
        <row r="55">
          <cell r="A55" t="str">
            <v>SU002707</v>
          </cell>
          <cell r="B55" t="str">
            <v>P003680</v>
          </cell>
          <cell r="C55">
            <v>4301070970</v>
          </cell>
          <cell r="D55">
            <v>4607111037091</v>
          </cell>
          <cell r="F55">
            <v>0.43</v>
          </cell>
          <cell r="G55">
            <v>16</v>
          </cell>
          <cell r="H55">
            <v>6.88</v>
          </cell>
          <cell r="I55">
            <v>7.11</v>
          </cell>
          <cell r="J55">
            <v>84</v>
          </cell>
          <cell r="K55" t="str">
            <v>12</v>
          </cell>
          <cell r="L55" t="str">
            <v>Слой, мин. 1</v>
          </cell>
          <cell r="M55" t="str">
            <v>МГ</v>
          </cell>
          <cell r="O55">
            <v>180</v>
          </cell>
          <cell r="P55" t="str">
            <v>Пельмени «Бигбули #МЕГАМАСЛИЩЕ со сливочным маслом» 0,43 сфера ТМ «Горячая штучка»</v>
          </cell>
          <cell r="U55" t="str">
            <v/>
          </cell>
          <cell r="V55" t="str">
            <v/>
          </cell>
          <cell r="W55" t="str">
            <v>кор</v>
          </cell>
          <cell r="X55">
            <v>0</v>
          </cell>
          <cell r="Y55">
            <v>0</v>
          </cell>
          <cell r="Z55">
            <v>0</v>
          </cell>
          <cell r="AA55" t="str">
            <v/>
          </cell>
          <cell r="AB55" t="str">
            <v/>
          </cell>
        </row>
        <row r="56">
          <cell r="A56" t="str">
            <v>SU003531</v>
          </cell>
          <cell r="B56" t="str">
            <v>P004441</v>
          </cell>
          <cell r="C56">
            <v>4301071045</v>
          </cell>
          <cell r="D56">
            <v>4607111039392</v>
          </cell>
          <cell r="F56">
            <v>0.4</v>
          </cell>
          <cell r="G56">
            <v>16</v>
          </cell>
          <cell r="H56">
            <v>6.4</v>
          </cell>
          <cell r="I56">
            <v>6.7195999999999998</v>
          </cell>
          <cell r="J56">
            <v>84</v>
          </cell>
          <cell r="K56" t="str">
            <v>12</v>
          </cell>
          <cell r="L56" t="str">
            <v>Короб, мин. 1</v>
          </cell>
          <cell r="M56" t="str">
            <v>МГ</v>
          </cell>
          <cell r="O56">
            <v>180</v>
          </cell>
          <cell r="P56" t="str">
            <v>Пельмени «Бигбули #МЕГАМАСЛИЩЕ со сливочным маслом» 0,4 сфера ТМ «Горячая штучка»</v>
          </cell>
          <cell r="U56" t="str">
            <v/>
          </cell>
          <cell r="V56" t="str">
            <v/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  <cell r="AA56" t="str">
            <v/>
          </cell>
          <cell r="AB56" t="str">
            <v/>
          </cell>
        </row>
        <row r="57">
          <cell r="A57" t="str">
            <v>SU002838</v>
          </cell>
          <cell r="B57" t="str">
            <v>P003681</v>
          </cell>
          <cell r="C57">
            <v>4301070971</v>
          </cell>
          <cell r="D57">
            <v>4607111036902</v>
          </cell>
          <cell r="F57">
            <v>0.9</v>
          </cell>
          <cell r="G57">
            <v>8</v>
          </cell>
          <cell r="H57">
            <v>7.2</v>
          </cell>
          <cell r="I57">
            <v>7.43</v>
          </cell>
          <cell r="J57">
            <v>84</v>
          </cell>
          <cell r="K57" t="str">
            <v>12</v>
          </cell>
          <cell r="L57" t="str">
            <v>Слой, мин. 1</v>
          </cell>
          <cell r="M57" t="str">
            <v>МГ</v>
          </cell>
          <cell r="O57">
            <v>180</v>
          </cell>
          <cell r="P57" t="str">
            <v>Пельмени «Бигбули #МЕГАМАСЛИЩЕ со сливочным маслом» ф/в 0,9 ТМ «Горячая штучка»</v>
          </cell>
          <cell r="U57" t="str">
            <v/>
          </cell>
          <cell r="V57" t="str">
            <v/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A57" t="str">
            <v/>
          </cell>
          <cell r="AB57" t="str">
            <v/>
          </cell>
        </row>
        <row r="58">
          <cell r="A58" t="str">
            <v>SU003385</v>
          </cell>
          <cell r="B58" t="str">
            <v>P004203</v>
          </cell>
          <cell r="C58">
            <v>4301071031</v>
          </cell>
          <cell r="D58">
            <v>4607111038982</v>
          </cell>
          <cell r="F58">
            <v>0.7</v>
          </cell>
          <cell r="G58">
            <v>10</v>
          </cell>
          <cell r="H58">
            <v>7</v>
          </cell>
          <cell r="I58">
            <v>7.2859999999999996</v>
          </cell>
          <cell r="J58">
            <v>84</v>
          </cell>
          <cell r="K58" t="str">
            <v>12</v>
          </cell>
          <cell r="L58" t="str">
            <v>Короб, мин. 1</v>
          </cell>
          <cell r="M58" t="str">
            <v>МГ</v>
          </cell>
          <cell r="O58">
            <v>180</v>
          </cell>
          <cell r="P58" t="str">
            <v>Пельмени «Бигбули #МЕГАМАСЛИЩЕ со сливочным маслом» 0,7 сфера ТМ «Горячая штучка»</v>
          </cell>
          <cell r="U58" t="str">
            <v/>
          </cell>
          <cell r="V58" t="str">
            <v/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  <cell r="AA58" t="str">
            <v/>
          </cell>
          <cell r="AB58" t="str">
            <v/>
          </cell>
        </row>
        <row r="59">
          <cell r="A59" t="str">
            <v>SU002625</v>
          </cell>
          <cell r="B59" t="str">
            <v>P003679</v>
          </cell>
          <cell r="C59">
            <v>4301070969</v>
          </cell>
          <cell r="D59">
            <v>4607111036858</v>
          </cell>
          <cell r="F59">
            <v>0.43</v>
          </cell>
          <cell r="G59">
            <v>16</v>
          </cell>
          <cell r="H59">
            <v>6.88</v>
          </cell>
          <cell r="I59">
            <v>7.1996000000000002</v>
          </cell>
          <cell r="J59">
            <v>84</v>
          </cell>
          <cell r="K59" t="str">
            <v>12</v>
          </cell>
          <cell r="L59" t="str">
            <v>Слой, мин. 1</v>
          </cell>
          <cell r="M59" t="str">
            <v>МГ</v>
          </cell>
          <cell r="O59">
            <v>180</v>
          </cell>
          <cell r="P59" t="str">
            <v>Пельмени «Бигбули с мясом» 0,43 Сфера ТМ «Горячая штучка»</v>
          </cell>
          <cell r="U59" t="str">
            <v/>
          </cell>
          <cell r="V59" t="str">
            <v/>
          </cell>
          <cell r="W59" t="str">
            <v>кор</v>
          </cell>
          <cell r="X59">
            <v>0</v>
          </cell>
          <cell r="Y59">
            <v>0</v>
          </cell>
          <cell r="Z59">
            <v>0</v>
          </cell>
          <cell r="AA59" t="str">
            <v/>
          </cell>
          <cell r="AB59" t="str">
            <v/>
          </cell>
        </row>
        <row r="60">
          <cell r="A60" t="str">
            <v>SU003530</v>
          </cell>
          <cell r="B60" t="str">
            <v>P004443</v>
          </cell>
          <cell r="C60">
            <v>4301071046</v>
          </cell>
          <cell r="D60">
            <v>4607111039354</v>
          </cell>
          <cell r="F60">
            <v>0.4</v>
          </cell>
          <cell r="G60">
            <v>16</v>
          </cell>
          <cell r="H60">
            <v>6.4</v>
          </cell>
          <cell r="I60">
            <v>6.7195999999999998</v>
          </cell>
          <cell r="J60">
            <v>84</v>
          </cell>
          <cell r="K60" t="str">
            <v>12</v>
          </cell>
          <cell r="L60" t="str">
            <v>Короб, мин. 1</v>
          </cell>
          <cell r="M60" t="str">
            <v>МГ</v>
          </cell>
          <cell r="O60">
            <v>180</v>
          </cell>
          <cell r="P60" t="str">
            <v>Пельмени «Бигбули с мясом» 0,4 Сфера ТМ «Горячая штучка»</v>
          </cell>
          <cell r="U60" t="str">
            <v/>
          </cell>
          <cell r="V60" t="str">
            <v/>
          </cell>
          <cell r="W60" t="str">
            <v>кор</v>
          </cell>
          <cell r="X60">
            <v>0</v>
          </cell>
          <cell r="Y60">
            <v>0</v>
          </cell>
          <cell r="Z60">
            <v>0</v>
          </cell>
          <cell r="AA60" t="str">
            <v/>
          </cell>
          <cell r="AB60" t="str">
            <v/>
          </cell>
        </row>
        <row r="61">
          <cell r="A61" t="str">
            <v>SU002624</v>
          </cell>
          <cell r="B61" t="str">
            <v>P003678</v>
          </cell>
          <cell r="C61">
            <v>4301070968</v>
          </cell>
          <cell r="D61">
            <v>4607111036889</v>
          </cell>
          <cell r="F61">
            <v>0.9</v>
          </cell>
          <cell r="G61">
            <v>8</v>
          </cell>
          <cell r="H61">
            <v>7.2</v>
          </cell>
          <cell r="I61">
            <v>7.4859999999999998</v>
          </cell>
          <cell r="J61">
            <v>84</v>
          </cell>
          <cell r="K61" t="str">
            <v>12</v>
          </cell>
          <cell r="L61" t="str">
            <v>Палетта, мин. 1</v>
          </cell>
          <cell r="M61" t="str">
            <v>МГ</v>
          </cell>
          <cell r="O61">
            <v>180</v>
          </cell>
          <cell r="P61" t="str">
            <v>Пельмени «Бигбули с мясом» 0,9 Сфера ТМ «Горячая штучка»</v>
          </cell>
          <cell r="U61" t="str">
            <v/>
          </cell>
          <cell r="V61" t="str">
            <v/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  <cell r="AA61" t="str">
            <v/>
          </cell>
          <cell r="AB61" t="str">
            <v/>
          </cell>
        </row>
        <row r="62">
          <cell r="A62" t="str">
            <v>SU003529</v>
          </cell>
          <cell r="B62" t="str">
            <v>P004442</v>
          </cell>
          <cell r="C62">
            <v>4301071047</v>
          </cell>
          <cell r="D62">
            <v>4607111039330</v>
          </cell>
          <cell r="F62">
            <v>0.7</v>
          </cell>
          <cell r="G62">
            <v>10</v>
          </cell>
          <cell r="H62">
            <v>7</v>
          </cell>
          <cell r="I62">
            <v>7.3</v>
          </cell>
          <cell r="J62">
            <v>84</v>
          </cell>
          <cell r="K62" t="str">
            <v>12</v>
          </cell>
          <cell r="L62" t="str">
            <v>Короб, мин. 1</v>
          </cell>
          <cell r="M62" t="str">
            <v>МГ</v>
          </cell>
          <cell r="O62">
            <v>180</v>
          </cell>
          <cell r="P62" t="str">
            <v>Пельмени «Бигбули с мясом» 0,7 Сфера ТМ «Горячая штучка»</v>
          </cell>
          <cell r="U62" t="str">
            <v/>
          </cell>
          <cell r="V62" t="str">
            <v/>
          </cell>
          <cell r="W62" t="str">
            <v>кор</v>
          </cell>
          <cell r="X62">
            <v>0</v>
          </cell>
          <cell r="Y62">
            <v>0</v>
          </cell>
          <cell r="Z62">
            <v>0</v>
          </cell>
          <cell r="AA62" t="str">
            <v/>
          </cell>
          <cell r="AB62" t="str">
            <v/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Бульмени вес ГШ</v>
          </cell>
        </row>
        <row r="66">
          <cell r="A66" t="str">
            <v>Пельмени</v>
          </cell>
        </row>
        <row r="67">
          <cell r="A67" t="str">
            <v>SU002798</v>
          </cell>
          <cell r="B67" t="str">
            <v>P003687</v>
          </cell>
          <cell r="C67">
            <v>4301070977</v>
          </cell>
          <cell r="D67">
            <v>4607111037411</v>
          </cell>
          <cell r="F67">
            <v>2.7</v>
          </cell>
          <cell r="G67">
            <v>1</v>
          </cell>
          <cell r="H67">
            <v>2.7</v>
          </cell>
          <cell r="I67">
            <v>2.8132000000000001</v>
          </cell>
          <cell r="J67">
            <v>234</v>
          </cell>
          <cell r="K67" t="str">
            <v>18</v>
          </cell>
          <cell r="L67" t="str">
            <v>Слой, мин. 1</v>
          </cell>
          <cell r="M67" t="str">
            <v>МГ</v>
          </cell>
          <cell r="O67">
            <v>180</v>
          </cell>
          <cell r="P67" t="str">
            <v>Пельмени «Бульмени с говядиной и свининой Наваристые» Весовые Сфера ТМ «Горячая штучка» 2,7 кг</v>
          </cell>
          <cell r="U67" t="str">
            <v/>
          </cell>
          <cell r="V67" t="str">
            <v/>
          </cell>
          <cell r="W67" t="str">
            <v>кор</v>
          </cell>
          <cell r="X67">
            <v>0</v>
          </cell>
          <cell r="Y67">
            <v>0</v>
          </cell>
          <cell r="Z67">
            <v>0</v>
          </cell>
          <cell r="AA67" t="str">
            <v/>
          </cell>
          <cell r="AB67" t="str">
            <v/>
          </cell>
        </row>
        <row r="68">
          <cell r="A68" t="str">
            <v>SU002595</v>
          </cell>
          <cell r="B68" t="str">
            <v>P003697</v>
          </cell>
          <cell r="C68">
            <v>4301070981</v>
          </cell>
          <cell r="D68">
            <v>4607111036728</v>
          </cell>
          <cell r="F68">
            <v>5</v>
          </cell>
          <cell r="G68">
            <v>1</v>
          </cell>
          <cell r="H68">
            <v>5</v>
          </cell>
          <cell r="I68">
            <v>5.2131999999999996</v>
          </cell>
          <cell r="J68">
            <v>144</v>
          </cell>
          <cell r="K68" t="str">
            <v>12</v>
          </cell>
          <cell r="L68" t="str">
            <v>Палетта, мин. 1</v>
          </cell>
          <cell r="M68" t="str">
            <v>МГ</v>
          </cell>
          <cell r="O68">
            <v>180</v>
          </cell>
          <cell r="P68" t="str">
            <v>Пельмени «Бульмени с говядиной и свининой Наваристые» Весовые Сфера ТМ «Горячая штучка» 5 кг</v>
          </cell>
          <cell r="U68" t="str">
            <v/>
          </cell>
          <cell r="V68" t="str">
            <v/>
          </cell>
          <cell r="W68" t="str">
            <v>кор</v>
          </cell>
          <cell r="X68">
            <v>0</v>
          </cell>
          <cell r="Y68">
            <v>0</v>
          </cell>
          <cell r="Z68">
            <v>0</v>
          </cell>
          <cell r="AA68" t="str">
            <v/>
          </cell>
          <cell r="AB68" t="str">
            <v/>
          </cell>
        </row>
        <row r="69">
          <cell r="P69" t="str">
            <v>Итого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</row>
        <row r="70">
          <cell r="P70" t="str">
            <v>Итого</v>
          </cell>
          <cell r="W70" t="str">
            <v>кг</v>
          </cell>
          <cell r="X70">
            <v>0</v>
          </cell>
          <cell r="Y70">
            <v>0</v>
          </cell>
        </row>
        <row r="71">
          <cell r="A71" t="str">
            <v>Бельмеши</v>
          </cell>
        </row>
        <row r="72">
          <cell r="A72" t="str">
            <v>Снеки</v>
          </cell>
        </row>
        <row r="73">
          <cell r="A73" t="str">
            <v>SU002560</v>
          </cell>
          <cell r="B73" t="str">
            <v>P004088</v>
          </cell>
          <cell r="C73">
            <v>4301135271</v>
          </cell>
          <cell r="D73">
            <v>4607111033659</v>
          </cell>
          <cell r="F73">
            <v>0.3</v>
          </cell>
          <cell r="G73">
            <v>12</v>
          </cell>
          <cell r="H73">
            <v>3.6</v>
          </cell>
          <cell r="I73">
            <v>4.3036000000000003</v>
          </cell>
          <cell r="J73">
            <v>70</v>
          </cell>
          <cell r="K73" t="str">
            <v>14</v>
          </cell>
          <cell r="L73" t="str">
            <v>Короб, мин. 1</v>
          </cell>
          <cell r="M73" t="str">
            <v>МГ</v>
          </cell>
          <cell r="O73">
            <v>180</v>
          </cell>
          <cell r="P73" t="str">
            <v>Бельмеши сочные с мясом Базовый ассортимент Фикс.вес 0,3 Лоток Горячая штучка</v>
          </cell>
          <cell r="U73" t="str">
            <v/>
          </cell>
          <cell r="V73" t="str">
            <v/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  <cell r="AA73" t="str">
            <v/>
          </cell>
          <cell r="AB73" t="str">
            <v/>
          </cell>
        </row>
        <row r="74">
          <cell r="P74" t="str">
            <v>Итого</v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</row>
        <row r="75">
          <cell r="P75" t="str">
            <v>Итого</v>
          </cell>
          <cell r="W75" t="str">
            <v>кг</v>
          </cell>
          <cell r="X75">
            <v>0</v>
          </cell>
          <cell r="Y75">
            <v>0</v>
          </cell>
        </row>
        <row r="76">
          <cell r="A76" t="str">
            <v>Крылышки ГШ</v>
          </cell>
        </row>
        <row r="77">
          <cell r="A77" t="str">
            <v>Крылья</v>
          </cell>
        </row>
        <row r="78">
          <cell r="A78" t="str">
            <v>SU002564</v>
          </cell>
          <cell r="B78" t="str">
            <v>P004099</v>
          </cell>
          <cell r="C78">
            <v>4301131021</v>
          </cell>
          <cell r="D78">
            <v>4607111034137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Слой, мин. 1</v>
          </cell>
          <cell r="M78" t="str">
            <v>МГ</v>
          </cell>
          <cell r="O78">
            <v>180</v>
          </cell>
          <cell r="P78" t="str">
            <v>Крылья Крылышки острые к пиву Базовый ассортимент Фикс.вес 0,3 Лоток Горячая штучка</v>
          </cell>
          <cell r="U78" t="str">
            <v/>
          </cell>
          <cell r="V78" t="str">
            <v/>
          </cell>
          <cell r="W78" t="str">
            <v>кор</v>
          </cell>
          <cell r="X78">
            <v>0</v>
          </cell>
          <cell r="Y78">
            <v>0</v>
          </cell>
          <cell r="Z78">
            <v>0</v>
          </cell>
          <cell r="AA78" t="str">
            <v/>
          </cell>
          <cell r="AB78" t="str">
            <v/>
          </cell>
        </row>
        <row r="79">
          <cell r="A79" t="str">
            <v>SU002563</v>
          </cell>
          <cell r="B79" t="str">
            <v>P004101</v>
          </cell>
          <cell r="C79">
            <v>4301131022</v>
          </cell>
          <cell r="D79">
            <v>4607111034120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Слой, мин. 1</v>
          </cell>
          <cell r="M79" t="str">
            <v>МГ</v>
          </cell>
          <cell r="O79">
            <v>180</v>
          </cell>
          <cell r="P79" t="str">
            <v>Крылья Хрустящие крылышки Базовый ассортимент Фикс.вес 0,3 Лоток Горячая штучка</v>
          </cell>
          <cell r="U79" t="str">
            <v/>
          </cell>
          <cell r="V79" t="str">
            <v/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A79" t="str">
            <v/>
          </cell>
          <cell r="AB79" t="str">
            <v/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Чебупели</v>
          </cell>
        </row>
        <row r="83">
          <cell r="A83" t="str">
            <v>Снеки</v>
          </cell>
        </row>
        <row r="84">
          <cell r="A84" t="str">
            <v>SU002293</v>
          </cell>
          <cell r="B84" t="str">
            <v>P004113</v>
          </cell>
          <cell r="C84">
            <v>4301135285</v>
          </cell>
          <cell r="D84">
            <v>4607111036407</v>
          </cell>
          <cell r="F84">
            <v>0.3</v>
          </cell>
          <cell r="G84">
            <v>14</v>
          </cell>
          <cell r="H84">
            <v>4.2</v>
          </cell>
          <cell r="I84">
            <v>4.5292000000000003</v>
          </cell>
          <cell r="J84">
            <v>70</v>
          </cell>
          <cell r="K84" t="str">
            <v>14</v>
          </cell>
          <cell r="L84" t="str">
            <v>Слой, мин. 1</v>
          </cell>
          <cell r="M84" t="str">
            <v>МГ</v>
          </cell>
          <cell r="O84">
            <v>180</v>
          </cell>
          <cell r="P84" t="str">
            <v>Чебупели Курочка гриль Базовый ассортимент Фикс.вес 0,3 Пакет Горячая штучка</v>
          </cell>
          <cell r="U84" t="str">
            <v/>
          </cell>
          <cell r="V84" t="str">
            <v/>
          </cell>
          <cell r="W84" t="str">
            <v>кор</v>
          </cell>
          <cell r="X84">
            <v>0</v>
          </cell>
          <cell r="Y84">
            <v>0</v>
          </cell>
          <cell r="Z84">
            <v>0</v>
          </cell>
          <cell r="AA84" t="str">
            <v/>
          </cell>
          <cell r="AB84" t="str">
            <v/>
          </cell>
        </row>
        <row r="85">
          <cell r="A85" t="str">
            <v>SU002568</v>
          </cell>
          <cell r="B85" t="str">
            <v>P004114</v>
          </cell>
          <cell r="C85">
            <v>4301135286</v>
          </cell>
          <cell r="D85">
            <v>4607111033628</v>
          </cell>
          <cell r="F85">
            <v>0.3</v>
          </cell>
          <cell r="G85">
            <v>12</v>
          </cell>
          <cell r="H85">
            <v>3.6</v>
          </cell>
          <cell r="I85">
            <v>4.3036000000000003</v>
          </cell>
          <cell r="J85">
            <v>70</v>
          </cell>
          <cell r="K85" t="str">
            <v>14</v>
          </cell>
          <cell r="L85" t="str">
            <v>Слой, мин. 1</v>
          </cell>
          <cell r="M85" t="str">
            <v>МГ</v>
          </cell>
          <cell r="O85">
            <v>180</v>
          </cell>
          <cell r="P85" t="str">
            <v>Чебупели острые Базовый ассортимент Фикс.вес 0,3 Лоток Горячая штучка</v>
          </cell>
          <cell r="U85" t="str">
            <v/>
          </cell>
          <cell r="V85" t="str">
            <v/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A85" t="str">
            <v/>
          </cell>
          <cell r="AB85" t="str">
            <v/>
          </cell>
        </row>
        <row r="86">
          <cell r="A86" t="str">
            <v>SU000419</v>
          </cell>
          <cell r="B86" t="str">
            <v>P004124</v>
          </cell>
          <cell r="C86">
            <v>4301135292</v>
          </cell>
          <cell r="D86">
            <v>4607111033451</v>
          </cell>
          <cell r="F86">
            <v>0.3</v>
          </cell>
          <cell r="G86">
            <v>12</v>
          </cell>
          <cell r="H86">
            <v>3.6</v>
          </cell>
          <cell r="I86">
            <v>4.3036000000000003</v>
          </cell>
          <cell r="J86">
            <v>70</v>
          </cell>
          <cell r="K86" t="str">
            <v>14</v>
          </cell>
          <cell r="L86" t="str">
            <v>Палетта, мин. 1</v>
          </cell>
          <cell r="M86" t="str">
            <v>МГ</v>
          </cell>
          <cell r="O86">
            <v>180</v>
          </cell>
          <cell r="P86" t="str">
            <v>Чебупели с ветчиной и сыром Базовый ассортимент Фикс.вес 0,3 Лоток Горячая штучка</v>
          </cell>
          <cell r="U86" t="str">
            <v/>
          </cell>
          <cell r="V86" t="str">
            <v/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  <cell r="AA86" t="str">
            <v/>
          </cell>
          <cell r="AB86" t="str">
            <v/>
          </cell>
        </row>
        <row r="87">
          <cell r="A87" t="str">
            <v>SU002572</v>
          </cell>
          <cell r="B87" t="str">
            <v>P004130</v>
          </cell>
          <cell r="C87">
            <v>4301135295</v>
          </cell>
          <cell r="D87">
            <v>4607111035141</v>
          </cell>
          <cell r="F87">
            <v>0.3</v>
          </cell>
          <cell r="G87">
            <v>12</v>
          </cell>
          <cell r="H87">
            <v>3.6</v>
          </cell>
          <cell r="I87">
            <v>4.3036000000000003</v>
          </cell>
          <cell r="J87">
            <v>70</v>
          </cell>
          <cell r="K87" t="str">
            <v>14</v>
          </cell>
          <cell r="L87" t="str">
            <v>Короб, мин. 1</v>
          </cell>
          <cell r="M87" t="str">
            <v>МГ</v>
          </cell>
          <cell r="O87">
            <v>180</v>
          </cell>
          <cell r="P87" t="str">
            <v>Чебупели с мясом без свинины Базовый ассортимент Фикс.вес 0,3 Лоток Горячая штучка</v>
          </cell>
          <cell r="U87" t="str">
            <v/>
          </cell>
          <cell r="V87" t="str">
            <v/>
          </cell>
          <cell r="W87" t="str">
            <v>кор</v>
          </cell>
          <cell r="X87">
            <v>0</v>
          </cell>
          <cell r="Y87">
            <v>0</v>
          </cell>
          <cell r="Z87">
            <v>0</v>
          </cell>
          <cell r="AA87" t="str">
            <v/>
          </cell>
          <cell r="AB87" t="str">
            <v/>
          </cell>
        </row>
        <row r="88">
          <cell r="A88" t="str">
            <v>SU002559</v>
          </cell>
          <cell r="B88" t="str">
            <v>P004131</v>
          </cell>
          <cell r="C88">
            <v>4301135296</v>
          </cell>
          <cell r="D88">
            <v>4607111033444</v>
          </cell>
          <cell r="F88">
            <v>0.3</v>
          </cell>
          <cell r="G88">
            <v>12</v>
          </cell>
          <cell r="H88">
            <v>3.6</v>
          </cell>
          <cell r="I88">
            <v>4.3036000000000003</v>
          </cell>
          <cell r="J88">
            <v>70</v>
          </cell>
          <cell r="K88" t="str">
            <v>14</v>
          </cell>
          <cell r="L88" t="str">
            <v>Палетта, мин. 1</v>
          </cell>
          <cell r="M88" t="str">
            <v>МГ</v>
          </cell>
          <cell r="O88">
            <v>180</v>
          </cell>
          <cell r="P88" t="str">
            <v>Чебупели сочные с мясом Базовый ассортимент Фикс.вес 0,3 Лоток Горячая штучка</v>
          </cell>
          <cell r="U88" t="str">
            <v/>
          </cell>
          <cell r="V88" t="str">
            <v/>
          </cell>
          <cell r="W88" t="str">
            <v>кор</v>
          </cell>
          <cell r="X88">
            <v>0</v>
          </cell>
          <cell r="Y88">
            <v>0</v>
          </cell>
          <cell r="Z88">
            <v>0</v>
          </cell>
          <cell r="AA88" t="str">
            <v/>
          </cell>
          <cell r="AB88" t="str">
            <v/>
          </cell>
        </row>
        <row r="89">
          <cell r="A89" t="str">
            <v>SU002571</v>
          </cell>
          <cell r="B89" t="str">
            <v>P004125</v>
          </cell>
          <cell r="C89">
            <v>4301135290</v>
          </cell>
          <cell r="D89">
            <v>4607111035028</v>
          </cell>
          <cell r="F89">
            <v>0.48</v>
          </cell>
          <cell r="G89">
            <v>8</v>
          </cell>
          <cell r="H89">
            <v>3.84</v>
          </cell>
          <cell r="I89">
            <v>4.4488000000000003</v>
          </cell>
          <cell r="J89">
            <v>70</v>
          </cell>
          <cell r="K89" t="str">
            <v>14</v>
          </cell>
          <cell r="L89" t="str">
            <v>Короб, мин. 1</v>
          </cell>
          <cell r="M89" t="str">
            <v>МГ</v>
          </cell>
          <cell r="O89">
            <v>180</v>
          </cell>
          <cell r="P89" t="str">
            <v>Чебупели с мясом Базовый ассортимент Фикс.вес 0,48 Лоток Горячая штучка ХХЛ</v>
          </cell>
          <cell r="U89" t="str">
            <v/>
          </cell>
          <cell r="V89" t="str">
            <v/>
          </cell>
          <cell r="W89" t="str">
            <v>кор</v>
          </cell>
          <cell r="X89">
            <v>0</v>
          </cell>
          <cell r="Y89">
            <v>0</v>
          </cell>
          <cell r="Z89">
            <v>0</v>
          </cell>
          <cell r="AA89" t="str">
            <v/>
          </cell>
          <cell r="AB89" t="str">
            <v/>
          </cell>
        </row>
        <row r="90">
          <cell r="P90" t="str">
            <v>Итого</v>
          </cell>
          <cell r="W90" t="str">
            <v>кор</v>
          </cell>
          <cell r="X90">
            <v>0</v>
          </cell>
          <cell r="Y90">
            <v>0</v>
          </cell>
          <cell r="Z90">
            <v>0</v>
          </cell>
        </row>
        <row r="91">
          <cell r="P91" t="str">
            <v>Итого</v>
          </cell>
          <cell r="W91" t="str">
            <v>кг</v>
          </cell>
          <cell r="X91">
            <v>0</v>
          </cell>
          <cell r="Y91">
            <v>0</v>
          </cell>
        </row>
        <row r="92">
          <cell r="A92" t="str">
            <v>Чебуреки ГШ</v>
          </cell>
        </row>
        <row r="93">
          <cell r="A93" t="str">
            <v>Чебуреки</v>
          </cell>
        </row>
        <row r="94">
          <cell r="A94" t="str">
            <v>SU002573</v>
          </cell>
          <cell r="B94" t="str">
            <v>P004138</v>
          </cell>
          <cell r="C94">
            <v>4301136042</v>
          </cell>
          <cell r="D94">
            <v>4607025784012</v>
          </cell>
          <cell r="F94">
            <v>0.09</v>
          </cell>
          <cell r="G94">
            <v>24</v>
          </cell>
          <cell r="H94">
            <v>2.16</v>
          </cell>
          <cell r="I94">
            <v>2.4912000000000001</v>
          </cell>
          <cell r="J94">
            <v>126</v>
          </cell>
          <cell r="K94" t="str">
            <v>14</v>
          </cell>
          <cell r="L94" t="str">
            <v>Слой, мин. 1</v>
          </cell>
          <cell r="M94" t="str">
            <v>МГ</v>
          </cell>
          <cell r="O94">
            <v>180</v>
          </cell>
          <cell r="P94" t="str">
            <v>Чебуреки с мясом Базовый ассортимент Штучка 0,09 Пленка Горячая штучка</v>
          </cell>
          <cell r="U94" t="str">
            <v/>
          </cell>
          <cell r="V94" t="str">
            <v/>
          </cell>
          <cell r="W94" t="str">
            <v>кор</v>
          </cell>
          <cell r="X94">
            <v>0</v>
          </cell>
          <cell r="Y94">
            <v>0</v>
          </cell>
          <cell r="Z94">
            <v>0</v>
          </cell>
          <cell r="AA94" t="str">
            <v/>
          </cell>
          <cell r="AB94" t="str">
            <v/>
          </cell>
        </row>
        <row r="95">
          <cell r="A95" t="str">
            <v>SU002558</v>
          </cell>
          <cell r="B95" t="str">
            <v>P004127</v>
          </cell>
          <cell r="C95">
            <v>4301136040</v>
          </cell>
          <cell r="D95">
            <v>4607025784319</v>
          </cell>
          <cell r="F95">
            <v>0.36</v>
          </cell>
          <cell r="G95">
            <v>10</v>
          </cell>
          <cell r="H95">
            <v>3.6</v>
          </cell>
          <cell r="I95">
            <v>4.2439999999999998</v>
          </cell>
          <cell r="J95">
            <v>70</v>
          </cell>
          <cell r="K95" t="str">
            <v>14</v>
          </cell>
          <cell r="L95" t="str">
            <v>Короб, мин. 1</v>
          </cell>
          <cell r="M95" t="str">
            <v>МГ</v>
          </cell>
          <cell r="O95">
            <v>180</v>
          </cell>
          <cell r="P95" t="str">
            <v>Чебуреки со свининой и говядиной Базовый ассортимент Фикс.вес 0,36 Лоток Горячая штучка</v>
          </cell>
          <cell r="U95" t="str">
            <v/>
          </cell>
          <cell r="V95" t="str">
            <v/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A95" t="str">
            <v/>
          </cell>
          <cell r="AB95" t="str">
            <v/>
          </cell>
        </row>
        <row r="96">
          <cell r="A96" t="str">
            <v>SU002570</v>
          </cell>
          <cell r="B96" t="str">
            <v>P004122</v>
          </cell>
          <cell r="C96">
            <v>4301136039</v>
          </cell>
          <cell r="D96">
            <v>4607111035370</v>
          </cell>
          <cell r="F96">
            <v>0.14000000000000001</v>
          </cell>
          <cell r="G96">
            <v>22</v>
          </cell>
          <cell r="H96">
            <v>3.08</v>
          </cell>
          <cell r="I96">
            <v>3.464</v>
          </cell>
          <cell r="J96">
            <v>84</v>
          </cell>
          <cell r="K96" t="str">
            <v>12</v>
          </cell>
          <cell r="L96" t="str">
            <v>Короб, мин. 1</v>
          </cell>
          <cell r="M96" t="str">
            <v>МГ</v>
          </cell>
          <cell r="O96">
            <v>180</v>
          </cell>
          <cell r="P96" t="str">
            <v>Чебуречище Базовый ассортимент Штучка 0,14 Пленка Горячая штучка</v>
          </cell>
          <cell r="U96" t="str">
            <v/>
          </cell>
          <cell r="V96" t="str">
            <v/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  <cell r="AA96" t="str">
            <v/>
          </cell>
          <cell r="AB96" t="str">
            <v/>
          </cell>
        </row>
        <row r="97">
          <cell r="P97" t="str">
            <v>Итого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</row>
        <row r="98">
          <cell r="P98" t="str">
            <v>Итого</v>
          </cell>
          <cell r="W98" t="str">
            <v>кг</v>
          </cell>
          <cell r="X98">
            <v>0</v>
          </cell>
          <cell r="Y98">
            <v>0</v>
          </cell>
        </row>
        <row r="99">
          <cell r="A99" t="str">
            <v>Бульмени ГШ</v>
          </cell>
        </row>
        <row r="100">
          <cell r="A100" t="str">
            <v>Пельмени</v>
          </cell>
        </row>
        <row r="101">
          <cell r="A101" t="str">
            <v>SU002626</v>
          </cell>
          <cell r="B101" t="str">
            <v>P003685</v>
          </cell>
          <cell r="C101">
            <v>4301070975</v>
          </cell>
          <cell r="D101">
            <v>4607111033970</v>
          </cell>
          <cell r="F101">
            <v>0.43</v>
          </cell>
          <cell r="G101">
            <v>16</v>
          </cell>
          <cell r="H101">
            <v>6.88</v>
          </cell>
          <cell r="I101">
            <v>7.1996000000000002</v>
          </cell>
          <cell r="J101">
            <v>84</v>
          </cell>
          <cell r="K101" t="str">
            <v>12</v>
          </cell>
          <cell r="L101" t="str">
            <v>Палетта, мин. 1</v>
          </cell>
          <cell r="M101" t="str">
            <v>МГ</v>
          </cell>
          <cell r="O101">
            <v>180</v>
          </cell>
          <cell r="P101" t="str">
            <v>Пельмени «Бульмени с говядиной и свининой» 0,43 Сфера ТМ «Горячая штучка»</v>
          </cell>
          <cell r="U101" t="str">
            <v/>
          </cell>
          <cell r="V101" t="str">
            <v/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A101" t="str">
            <v/>
          </cell>
          <cell r="AB101" t="str">
            <v/>
          </cell>
        </row>
        <row r="102">
          <cell r="A102" t="str">
            <v>SU003527</v>
          </cell>
          <cell r="B102" t="str">
            <v>P004474</v>
          </cell>
          <cell r="C102">
            <v>4301071051</v>
          </cell>
          <cell r="D102">
            <v>4607111039262</v>
          </cell>
          <cell r="F102">
            <v>0.4</v>
          </cell>
          <cell r="G102">
            <v>16</v>
          </cell>
          <cell r="H102">
            <v>6.4</v>
          </cell>
          <cell r="I102">
            <v>6.7195999999999998</v>
          </cell>
          <cell r="J102">
            <v>84</v>
          </cell>
          <cell r="K102" t="str">
            <v>12</v>
          </cell>
          <cell r="L102" t="str">
            <v>Короб, мин. 1</v>
          </cell>
          <cell r="M102" t="str">
            <v>МГ</v>
          </cell>
          <cell r="O102">
            <v>180</v>
          </cell>
          <cell r="P102" t="str">
            <v>Пельмени «Бульмени с говядиной и свининой» 0,4 Сфера ТМ «Горячая штучка»</v>
          </cell>
          <cell r="U102" t="str">
            <v/>
          </cell>
          <cell r="V102" t="str">
            <v/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A102" t="str">
            <v/>
          </cell>
          <cell r="AB102" t="str">
            <v/>
          </cell>
        </row>
        <row r="103">
          <cell r="A103" t="str">
            <v>SU002627</v>
          </cell>
          <cell r="B103" t="str">
            <v>P003686</v>
          </cell>
          <cell r="C103">
            <v>4301070976</v>
          </cell>
          <cell r="D103">
            <v>4607111034144</v>
          </cell>
          <cell r="F103">
            <v>0.9</v>
          </cell>
          <cell r="G103">
            <v>8</v>
          </cell>
          <cell r="H103">
            <v>7.2</v>
          </cell>
          <cell r="I103">
            <v>7.4859999999999998</v>
          </cell>
          <cell r="J103">
            <v>84</v>
          </cell>
          <cell r="K103" t="str">
            <v>12</v>
          </cell>
          <cell r="L103" t="str">
            <v>Палетта, мин. 1</v>
          </cell>
          <cell r="M103" t="str">
            <v>МГ</v>
          </cell>
          <cell r="O103">
            <v>180</v>
          </cell>
          <cell r="P103" t="str">
            <v>Пельмени «Бульмени с говядиной и свининой» 0,9 Сфера ТМ «Горячая штучка»</v>
          </cell>
          <cell r="U103" t="str">
            <v/>
          </cell>
          <cell r="V103" t="str">
            <v/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  <cell r="AA103" t="str">
            <v/>
          </cell>
          <cell r="AB103" t="str">
            <v/>
          </cell>
        </row>
        <row r="104">
          <cell r="A104" t="str">
            <v>SU003460</v>
          </cell>
          <cell r="B104" t="str">
            <v>P004345</v>
          </cell>
          <cell r="C104">
            <v>4301071038</v>
          </cell>
          <cell r="D104">
            <v>4607111039248</v>
          </cell>
          <cell r="F104">
            <v>0.7</v>
          </cell>
          <cell r="G104">
            <v>10</v>
          </cell>
          <cell r="H104">
            <v>7</v>
          </cell>
          <cell r="I104">
            <v>7.3</v>
          </cell>
          <cell r="J104">
            <v>84</v>
          </cell>
          <cell r="K104" t="str">
            <v>12</v>
          </cell>
          <cell r="L104" t="str">
            <v>Короб, мин. 1</v>
          </cell>
          <cell r="M104" t="str">
            <v>МГ</v>
          </cell>
          <cell r="O104">
            <v>180</v>
          </cell>
          <cell r="P104" t="str">
            <v>Пельмени «Бульмени с говядиной и свининой» 0,7 Сфера ТМ «Горячая штучка»</v>
          </cell>
          <cell r="U104" t="str">
            <v/>
          </cell>
          <cell r="V104" t="str">
            <v/>
          </cell>
          <cell r="W104" t="str">
            <v>кор</v>
          </cell>
          <cell r="X104">
            <v>0</v>
          </cell>
          <cell r="Y104">
            <v>0</v>
          </cell>
          <cell r="Z104">
            <v>0</v>
          </cell>
          <cell r="AA104" t="str">
            <v/>
          </cell>
          <cell r="AB104" t="str">
            <v/>
          </cell>
        </row>
        <row r="105">
          <cell r="A105" t="str">
            <v>SU002622</v>
          </cell>
          <cell r="B105" t="str">
            <v>P003683</v>
          </cell>
          <cell r="C105">
            <v>4301070973</v>
          </cell>
          <cell r="D105">
            <v>4607111033987</v>
          </cell>
          <cell r="F105">
            <v>0.43</v>
          </cell>
          <cell r="G105">
            <v>16</v>
          </cell>
          <cell r="H105">
            <v>6.88</v>
          </cell>
          <cell r="I105">
            <v>7.1996000000000002</v>
          </cell>
          <cell r="J105">
            <v>84</v>
          </cell>
          <cell r="K105" t="str">
            <v>12</v>
          </cell>
          <cell r="L105" t="str">
            <v>Слой, мин. 1</v>
          </cell>
          <cell r="M105" t="str">
            <v>МГ</v>
          </cell>
          <cell r="O105">
            <v>180</v>
          </cell>
          <cell r="P105" t="str">
            <v>Пельмени «Бульмени со сливочным маслом» 0,43 Сфера ТМ «Горячая штучка»</v>
          </cell>
          <cell r="U105" t="str">
            <v/>
          </cell>
          <cell r="V105" t="str">
            <v/>
          </cell>
          <cell r="W105" t="str">
            <v>кор</v>
          </cell>
          <cell r="X105">
            <v>0</v>
          </cell>
          <cell r="Y105">
            <v>0</v>
          </cell>
          <cell r="Z105">
            <v>0</v>
          </cell>
          <cell r="AA105" t="str">
            <v/>
          </cell>
          <cell r="AB105" t="str">
            <v/>
          </cell>
        </row>
        <row r="106">
          <cell r="A106" t="str">
            <v>SU003528</v>
          </cell>
          <cell r="B106" t="str">
            <v>P004444</v>
          </cell>
          <cell r="C106">
            <v>4301071049</v>
          </cell>
          <cell r="D106">
            <v>4607111039293</v>
          </cell>
          <cell r="F106">
            <v>0.4</v>
          </cell>
          <cell r="G106">
            <v>16</v>
          </cell>
          <cell r="H106">
            <v>6.4</v>
          </cell>
          <cell r="I106">
            <v>6.7195999999999998</v>
          </cell>
          <cell r="J106">
            <v>84</v>
          </cell>
          <cell r="K106" t="str">
            <v>12</v>
          </cell>
          <cell r="L106" t="str">
            <v>Короб, мин. 1</v>
          </cell>
          <cell r="M106" t="str">
            <v>МГ</v>
          </cell>
          <cell r="O106">
            <v>180</v>
          </cell>
          <cell r="P106" t="str">
            <v>Пельмени «Бульмени со сливочным маслом» 0,4 Сфера ТМ «Горячая штучка»</v>
          </cell>
          <cell r="U106" t="str">
            <v/>
          </cell>
          <cell r="V106" t="str">
            <v/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  <cell r="AA106" t="str">
            <v/>
          </cell>
          <cell r="AB106" t="str">
            <v/>
          </cell>
        </row>
        <row r="107">
          <cell r="A107" t="str">
            <v>SU002623</v>
          </cell>
          <cell r="B107" t="str">
            <v>P003684</v>
          </cell>
          <cell r="C107">
            <v>4301070974</v>
          </cell>
          <cell r="D107">
            <v>4607111034151</v>
          </cell>
          <cell r="F107">
            <v>0.9</v>
          </cell>
          <cell r="G107">
            <v>8</v>
          </cell>
          <cell r="H107">
            <v>7.2</v>
          </cell>
          <cell r="I107">
            <v>7.4859999999999998</v>
          </cell>
          <cell r="J107">
            <v>84</v>
          </cell>
          <cell r="K107" t="str">
            <v>12</v>
          </cell>
          <cell r="L107" t="str">
            <v>Палетта, мин. 1</v>
          </cell>
          <cell r="M107" t="str">
            <v>МГ</v>
          </cell>
          <cell r="O107">
            <v>180</v>
          </cell>
          <cell r="P107" t="str">
            <v>Пельмени «Бульмени со сливочным маслом» 0,9 Сфера ТМ «Горячая штучка»</v>
          </cell>
          <cell r="U107" t="str">
            <v/>
          </cell>
          <cell r="V107" t="str">
            <v/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A107" t="str">
            <v/>
          </cell>
          <cell r="AB107" t="str">
            <v/>
          </cell>
        </row>
        <row r="108">
          <cell r="A108" t="str">
            <v>SU003459</v>
          </cell>
          <cell r="B108" t="str">
            <v>P004346</v>
          </cell>
          <cell r="C108">
            <v>4301071039</v>
          </cell>
          <cell r="D108">
            <v>4607111039279</v>
          </cell>
          <cell r="F108">
            <v>0.7</v>
          </cell>
          <cell r="G108">
            <v>10</v>
          </cell>
          <cell r="H108">
            <v>7</v>
          </cell>
          <cell r="I108">
            <v>7.3</v>
          </cell>
          <cell r="J108">
            <v>84</v>
          </cell>
          <cell r="K108" t="str">
            <v>12</v>
          </cell>
          <cell r="L108" t="str">
            <v>Короб, мин. 1</v>
          </cell>
          <cell r="M108" t="str">
            <v>МГ</v>
          </cell>
          <cell r="O108">
            <v>180</v>
          </cell>
          <cell r="P108" t="str">
            <v>Пельмени «Бульмени со сливочным маслом» 0,7 Сфера ТМ «Горячая штучка»</v>
          </cell>
          <cell r="U108" t="str">
            <v/>
          </cell>
          <cell r="V108" t="str">
            <v/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A108" t="str">
            <v/>
          </cell>
          <cell r="AB108" t="str">
            <v/>
          </cell>
        </row>
        <row r="109">
          <cell r="A109" t="str">
            <v>SU002731</v>
          </cell>
          <cell r="B109" t="str">
            <v>P003603</v>
          </cell>
          <cell r="C109">
            <v>4301070958</v>
          </cell>
          <cell r="D109">
            <v>4607111038098</v>
          </cell>
          <cell r="F109">
            <v>0.8</v>
          </cell>
          <cell r="G109">
            <v>8</v>
          </cell>
          <cell r="H109">
            <v>6.4</v>
          </cell>
          <cell r="I109">
            <v>6.6859999999999999</v>
          </cell>
          <cell r="J109">
            <v>84</v>
          </cell>
          <cell r="K109" t="str">
            <v>12</v>
          </cell>
          <cell r="L109" t="str">
            <v>Слой, мин. 1</v>
          </cell>
          <cell r="M109" t="str">
            <v>МГ</v>
          </cell>
          <cell r="O109">
            <v>180</v>
          </cell>
          <cell r="P109" t="str">
            <v>Пельмени «Бульмени по-сибирски с говядиной и свининой» 0,8 сфера ТМ «Горячая штучка»</v>
          </cell>
          <cell r="U109" t="str">
            <v/>
          </cell>
          <cell r="V109" t="str">
            <v/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A109" t="str">
            <v/>
          </cell>
          <cell r="AB109" t="str">
            <v/>
          </cell>
        </row>
        <row r="110">
          <cell r="P110" t="str">
            <v>Итого</v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</row>
        <row r="111">
          <cell r="P111" t="str">
            <v>Итого</v>
          </cell>
          <cell r="W111" t="str">
            <v>кг</v>
          </cell>
          <cell r="X111">
            <v>0</v>
          </cell>
          <cell r="Y111">
            <v>0</v>
          </cell>
        </row>
        <row r="112">
          <cell r="A112" t="str">
            <v>Чебупицца</v>
          </cell>
        </row>
        <row r="113">
          <cell r="A113" t="str">
            <v>Снеки</v>
          </cell>
        </row>
        <row r="114">
          <cell r="A114" t="str">
            <v>SU002562</v>
          </cell>
          <cell r="B114" t="str">
            <v>P004126</v>
          </cell>
          <cell r="C114">
            <v>4301135289</v>
          </cell>
          <cell r="D114">
            <v>4607111034014</v>
          </cell>
          <cell r="F114">
            <v>0.25</v>
          </cell>
          <cell r="G114">
            <v>12</v>
          </cell>
          <cell r="H114">
            <v>3</v>
          </cell>
          <cell r="I114">
            <v>3.7035999999999998</v>
          </cell>
          <cell r="J114">
            <v>70</v>
          </cell>
          <cell r="K114" t="str">
            <v>14</v>
          </cell>
          <cell r="L114" t="str">
            <v>Палетта, мин. 1</v>
          </cell>
          <cell r="M114" t="str">
            <v>МГ</v>
          </cell>
          <cell r="O114">
            <v>180</v>
          </cell>
          <cell r="P114" t="str">
            <v>«Чебупицца курочка По-итальянски» Фикс.вес 0,25 Лоток ТМ «Горячая штучка»</v>
          </cell>
          <cell r="U114" t="str">
            <v/>
          </cell>
          <cell r="V114" t="str">
            <v/>
          </cell>
          <cell r="W114" t="str">
            <v>кор</v>
          </cell>
          <cell r="X114">
            <v>0</v>
          </cell>
          <cell r="Y114">
            <v>0</v>
          </cell>
          <cell r="Z114">
            <v>0</v>
          </cell>
          <cell r="AA114" t="str">
            <v/>
          </cell>
          <cell r="AB114" t="str">
            <v/>
          </cell>
        </row>
        <row r="115">
          <cell r="A115" t="str">
            <v>SU002561</v>
          </cell>
          <cell r="B115" t="str">
            <v>P004134</v>
          </cell>
          <cell r="C115">
            <v>4301135299</v>
          </cell>
          <cell r="D115">
            <v>4607111033994</v>
          </cell>
          <cell r="F115">
            <v>0.25</v>
          </cell>
          <cell r="G115">
            <v>12</v>
          </cell>
          <cell r="H115">
            <v>3</v>
          </cell>
          <cell r="I115">
            <v>3.7035999999999998</v>
          </cell>
          <cell r="J115">
            <v>70</v>
          </cell>
          <cell r="K115" t="str">
            <v>14</v>
          </cell>
          <cell r="L115" t="str">
            <v>Палетта, мин. 1</v>
          </cell>
          <cell r="M115" t="str">
            <v>МГ</v>
          </cell>
          <cell r="O115">
            <v>180</v>
          </cell>
          <cell r="P115" t="str">
            <v>Чебупицца Пепперони Чебупицца Фикс.вес 0,25 Лоток Горячая штучка</v>
          </cell>
          <cell r="U115" t="str">
            <v/>
          </cell>
          <cell r="V115" t="str">
            <v/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  <cell r="AA115" t="str">
            <v/>
          </cell>
          <cell r="AB115" t="str">
            <v/>
          </cell>
        </row>
        <row r="116">
          <cell r="P116" t="str">
            <v>Итого</v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</row>
        <row r="117">
          <cell r="P117" t="str">
            <v>Итого</v>
          </cell>
          <cell r="W117" t="str">
            <v>кг</v>
          </cell>
          <cell r="X117">
            <v>0</v>
          </cell>
          <cell r="Y117">
            <v>0</v>
          </cell>
        </row>
        <row r="118">
          <cell r="A118" t="str">
            <v>Хотстеры</v>
          </cell>
        </row>
        <row r="119">
          <cell r="A119" t="str">
            <v>Снеки</v>
          </cell>
        </row>
        <row r="120">
          <cell r="A120" t="str">
            <v>SU003384</v>
          </cell>
          <cell r="B120" t="str">
            <v>P004205</v>
          </cell>
          <cell r="C120">
            <v>4301135311</v>
          </cell>
          <cell r="D120">
            <v>4607111039095</v>
          </cell>
          <cell r="F120">
            <v>0.25</v>
          </cell>
          <cell r="G120">
            <v>12</v>
          </cell>
          <cell r="H120">
            <v>3</v>
          </cell>
          <cell r="I120">
            <v>3.7480000000000002</v>
          </cell>
          <cell r="J120">
            <v>70</v>
          </cell>
          <cell r="K120" t="str">
            <v>14</v>
          </cell>
          <cell r="L120" t="str">
            <v>Слой, мин. 1</v>
          </cell>
          <cell r="M120" t="str">
            <v>МГ</v>
          </cell>
          <cell r="O120">
            <v>180</v>
          </cell>
          <cell r="P120" t="str">
            <v>Снеки «Хотстеры с сыром» ф/в 0,25 ТМ «Горячая штучка»</v>
          </cell>
          <cell r="U120" t="str">
            <v/>
          </cell>
          <cell r="V120" t="str">
            <v/>
          </cell>
          <cell r="W120" t="str">
            <v>кор</v>
          </cell>
          <cell r="X120">
            <v>0</v>
          </cell>
          <cell r="Y120">
            <v>0</v>
          </cell>
          <cell r="Z120">
            <v>0</v>
          </cell>
          <cell r="AA120" t="str">
            <v/>
          </cell>
          <cell r="AB120" t="str">
            <v/>
          </cell>
        </row>
        <row r="121">
          <cell r="A121" t="str">
            <v>SU002565</v>
          </cell>
          <cell r="B121" t="str">
            <v>P004110</v>
          </cell>
          <cell r="C121">
            <v>4301135282</v>
          </cell>
          <cell r="D121">
            <v>4607111034199</v>
          </cell>
          <cell r="F121">
            <v>0.25</v>
          </cell>
          <cell r="G121">
            <v>12</v>
          </cell>
          <cell r="H121">
            <v>3</v>
          </cell>
          <cell r="I121">
            <v>3.7035999999999998</v>
          </cell>
          <cell r="J121">
            <v>70</v>
          </cell>
          <cell r="K121" t="str">
            <v>14</v>
          </cell>
          <cell r="L121" t="str">
            <v>Палетта, мин. 1</v>
          </cell>
          <cell r="M121" t="str">
            <v>МГ</v>
          </cell>
          <cell r="O121">
            <v>180</v>
          </cell>
          <cell r="P121" t="str">
            <v>Хотстеры Хотстеры Фикс.вес 0,25 Лоток Горячая штучка</v>
          </cell>
          <cell r="U121" t="str">
            <v/>
          </cell>
          <cell r="V121" t="str">
            <v/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  <cell r="AA121" t="str">
            <v/>
          </cell>
          <cell r="AB121" t="str">
            <v/>
          </cell>
        </row>
        <row r="122">
          <cell r="P122" t="str">
            <v>Итого</v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</row>
        <row r="123">
          <cell r="P123" t="str">
            <v>Итого</v>
          </cell>
          <cell r="W123" t="str">
            <v>кг</v>
          </cell>
          <cell r="X123">
            <v>0</v>
          </cell>
          <cell r="Y123">
            <v>0</v>
          </cell>
        </row>
        <row r="124">
          <cell r="A124" t="str">
            <v>Круггетсы</v>
          </cell>
        </row>
        <row r="125">
          <cell r="A125" t="str">
            <v>Снеки</v>
          </cell>
        </row>
        <row r="126">
          <cell r="A126" t="str">
            <v>SU002890</v>
          </cell>
          <cell r="B126" t="str">
            <v>P003311</v>
          </cell>
          <cell r="C126">
            <v>4301135178</v>
          </cell>
          <cell r="D126">
            <v>4607111034816</v>
          </cell>
          <cell r="F126">
            <v>0.25</v>
          </cell>
          <cell r="G126">
            <v>6</v>
          </cell>
          <cell r="H126">
            <v>1.5</v>
          </cell>
          <cell r="I126">
            <v>1.9218</v>
          </cell>
          <cell r="J126">
            <v>140</v>
          </cell>
          <cell r="K126" t="str">
            <v>14</v>
          </cell>
          <cell r="L126" t="str">
            <v>Короб, мин. 1</v>
          </cell>
          <cell r="M126" t="str">
            <v>МГ</v>
          </cell>
          <cell r="O126">
            <v>180</v>
          </cell>
          <cell r="P126" t="str">
            <v>«Круггетсы с соусом Барбекю» Фикс.вес 0,25 Лоток ТМ «Горячая штучка»</v>
          </cell>
          <cell r="U126" t="str">
            <v/>
          </cell>
          <cell r="V126" t="str">
            <v/>
          </cell>
          <cell r="W126" t="str">
            <v>кор</v>
          </cell>
          <cell r="X126">
            <v>0</v>
          </cell>
          <cell r="Y126">
            <v>0</v>
          </cell>
          <cell r="Z126">
            <v>0</v>
          </cell>
          <cell r="AA126" t="str">
            <v/>
          </cell>
          <cell r="AB126" t="str">
            <v/>
          </cell>
        </row>
        <row r="127">
          <cell r="A127" t="str">
            <v>SU000194</v>
          </cell>
          <cell r="B127" t="str">
            <v>P004095</v>
          </cell>
          <cell r="C127">
            <v>4301135275</v>
          </cell>
          <cell r="D127">
            <v>4607111034380</v>
          </cell>
          <cell r="F127">
            <v>0.25</v>
          </cell>
          <cell r="G127">
            <v>12</v>
          </cell>
          <cell r="H127">
            <v>3</v>
          </cell>
          <cell r="I127">
            <v>3.28</v>
          </cell>
          <cell r="J127">
            <v>70</v>
          </cell>
          <cell r="K127" t="str">
            <v>14</v>
          </cell>
          <cell r="L127" t="str">
            <v>Слой, мин. 1</v>
          </cell>
          <cell r="M127" t="str">
            <v>МГ</v>
          </cell>
          <cell r="O127">
            <v>180</v>
          </cell>
          <cell r="P127" t="str">
            <v>«Круггетсы с сырным соусом» Фикс.вес 0,25 ф/п ТМ «Горячая штучка»</v>
          </cell>
          <cell r="U127" t="str">
            <v/>
          </cell>
          <cell r="V127" t="str">
            <v/>
          </cell>
          <cell r="W127" t="str">
            <v>кор</v>
          </cell>
          <cell r="X127">
            <v>0</v>
          </cell>
          <cell r="Y127">
            <v>0</v>
          </cell>
          <cell r="Z127">
            <v>0</v>
          </cell>
          <cell r="AA127" t="str">
            <v/>
          </cell>
          <cell r="AB127" t="str">
            <v/>
          </cell>
        </row>
        <row r="128">
          <cell r="A128" t="str">
            <v>SU000195</v>
          </cell>
          <cell r="B128" t="str">
            <v>P004097</v>
          </cell>
          <cell r="C128">
            <v>4301135277</v>
          </cell>
          <cell r="D128">
            <v>4607111034397</v>
          </cell>
          <cell r="F128">
            <v>0.25</v>
          </cell>
          <cell r="G128">
            <v>12</v>
          </cell>
          <cell r="H128">
            <v>3</v>
          </cell>
          <cell r="I128">
            <v>3.28</v>
          </cell>
          <cell r="J128">
            <v>70</v>
          </cell>
          <cell r="K128" t="str">
            <v>14</v>
          </cell>
          <cell r="L128" t="str">
            <v>Палетта, мин. 1</v>
          </cell>
          <cell r="M128" t="str">
            <v>МГ</v>
          </cell>
          <cell r="O128">
            <v>180</v>
          </cell>
          <cell r="P128" t="str">
            <v>Снеки «Круггетсы Сочные» Фикс.вес 0,25 ф/п ТМ «Горячая штучка»</v>
          </cell>
          <cell r="U128" t="str">
            <v/>
          </cell>
          <cell r="V128" t="str">
            <v/>
          </cell>
          <cell r="W128" t="str">
            <v>кор</v>
          </cell>
          <cell r="X128">
            <v>0</v>
          </cell>
          <cell r="Y128">
            <v>0</v>
          </cell>
          <cell r="Z128">
            <v>0</v>
          </cell>
          <cell r="AA128" t="str">
            <v/>
          </cell>
          <cell r="AB128" t="str">
            <v/>
          </cell>
        </row>
        <row r="129">
          <cell r="P129" t="str">
            <v>Итого</v>
          </cell>
          <cell r="W129" t="str">
            <v>кор</v>
          </cell>
          <cell r="X129">
            <v>0</v>
          </cell>
          <cell r="Y129">
            <v>0</v>
          </cell>
          <cell r="Z129">
            <v>0</v>
          </cell>
        </row>
        <row r="130">
          <cell r="P130" t="str">
            <v>Итого</v>
          </cell>
          <cell r="W130" t="str">
            <v>кг</v>
          </cell>
          <cell r="X130">
            <v>0</v>
          </cell>
          <cell r="Y130">
            <v>0</v>
          </cell>
        </row>
        <row r="131">
          <cell r="A131" t="str">
            <v>Пекерсы</v>
          </cell>
        </row>
        <row r="132">
          <cell r="A132" t="str">
            <v>Снеки</v>
          </cell>
        </row>
        <row r="133">
          <cell r="A133" t="str">
            <v>SU002669</v>
          </cell>
          <cell r="B133" t="str">
            <v>P004107</v>
          </cell>
          <cell r="C133">
            <v>4301135279</v>
          </cell>
          <cell r="D133">
            <v>4607111035806</v>
          </cell>
          <cell r="F133">
            <v>0.25</v>
          </cell>
          <cell r="G133">
            <v>12</v>
          </cell>
          <cell r="H133">
            <v>3</v>
          </cell>
          <cell r="I133">
            <v>3.7035999999999998</v>
          </cell>
          <cell r="J133">
            <v>70</v>
          </cell>
          <cell r="K133" t="str">
            <v>14</v>
          </cell>
          <cell r="L133" t="str">
            <v>Короб, мин. 1</v>
          </cell>
          <cell r="M133" t="str">
            <v>МГ</v>
          </cell>
          <cell r="O133">
            <v>180</v>
          </cell>
          <cell r="P133" t="str">
            <v>Снеки Пекерсы с индейкой в сливочном соусе Пекерсы Фикс.вес 0,25 Лоток Горячая штучка НД</v>
          </cell>
          <cell r="U133" t="str">
            <v/>
          </cell>
          <cell r="V133" t="str">
            <v/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  <cell r="AA133" t="str">
            <v/>
          </cell>
          <cell r="AB133" t="str">
            <v/>
          </cell>
        </row>
        <row r="134">
          <cell r="P134" t="str">
            <v>Итого</v>
          </cell>
          <cell r="W134" t="str">
            <v>кор</v>
          </cell>
          <cell r="X134">
            <v>0</v>
          </cell>
          <cell r="Y134">
            <v>0</v>
          </cell>
          <cell r="Z134">
            <v>0</v>
          </cell>
        </row>
        <row r="135">
          <cell r="P135" t="str">
            <v>Итого</v>
          </cell>
          <cell r="W135" t="str">
            <v>кг</v>
          </cell>
          <cell r="X135">
            <v>0</v>
          </cell>
          <cell r="Y135">
            <v>0</v>
          </cell>
        </row>
        <row r="136">
          <cell r="A136" t="str">
            <v>Супермени</v>
          </cell>
        </row>
        <row r="137">
          <cell r="A137" t="str">
            <v>Пельмени ПГП</v>
          </cell>
        </row>
        <row r="138">
          <cell r="A138" t="str">
            <v>SU002176</v>
          </cell>
          <cell r="B138" t="str">
            <v>P004522</v>
          </cell>
          <cell r="C138">
            <v>4301071054</v>
          </cell>
          <cell r="D138">
            <v>4607111035639</v>
          </cell>
          <cell r="F138">
            <v>0.2</v>
          </cell>
          <cell r="G138">
            <v>8</v>
          </cell>
          <cell r="H138">
            <v>1.6</v>
          </cell>
          <cell r="I138">
            <v>2.12</v>
          </cell>
          <cell r="J138">
            <v>72</v>
          </cell>
          <cell r="K138" t="str">
            <v>6</v>
          </cell>
          <cell r="L138" t="str">
            <v>Короб, мин. 1</v>
          </cell>
          <cell r="M138" t="str">
            <v>МГ</v>
          </cell>
          <cell r="O138">
            <v>180</v>
          </cell>
          <cell r="P138" t="str">
            <v>Пельмени ПГП «Супермени с мясом» 0,2 Сфера ТМ «Горячая штучка»</v>
          </cell>
          <cell r="U138" t="str">
            <v/>
          </cell>
          <cell r="V138" t="str">
            <v/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  <cell r="AA138" t="str">
            <v/>
          </cell>
          <cell r="AB138" t="str">
            <v/>
          </cell>
        </row>
        <row r="139">
          <cell r="A139" t="str">
            <v>SU002177</v>
          </cell>
          <cell r="B139" t="str">
            <v>P004523</v>
          </cell>
          <cell r="C139">
            <v>4301135540</v>
          </cell>
          <cell r="D139">
            <v>4607111035646</v>
          </cell>
          <cell r="F139">
            <v>0.2</v>
          </cell>
          <cell r="G139">
            <v>8</v>
          </cell>
          <cell r="H139">
            <v>1.6</v>
          </cell>
          <cell r="I139">
            <v>2.12</v>
          </cell>
          <cell r="J139">
            <v>72</v>
          </cell>
          <cell r="K139" t="str">
            <v>6</v>
          </cell>
          <cell r="L139" t="str">
            <v>Короб, мин. 1</v>
          </cell>
          <cell r="M139" t="str">
            <v>МГ</v>
          </cell>
          <cell r="O139">
            <v>180</v>
          </cell>
          <cell r="P139" t="str">
            <v>Пельмени ПГП «Супермени со сливочным маслом» 0,2 Сфера ТМ «Горячая штучка»</v>
          </cell>
          <cell r="U139" t="str">
            <v/>
          </cell>
          <cell r="V139" t="str">
            <v/>
          </cell>
          <cell r="W139" t="str">
            <v>кор</v>
          </cell>
          <cell r="X139">
            <v>0</v>
          </cell>
          <cell r="Y139">
            <v>0</v>
          </cell>
          <cell r="Z139">
            <v>0</v>
          </cell>
          <cell r="AA139" t="str">
            <v/>
          </cell>
          <cell r="AB139" t="str">
            <v/>
          </cell>
        </row>
        <row r="140">
          <cell r="P140" t="str">
            <v>Итого</v>
          </cell>
          <cell r="W140" t="str">
            <v>кор</v>
          </cell>
          <cell r="X140">
            <v>0</v>
          </cell>
          <cell r="Y140">
            <v>0</v>
          </cell>
          <cell r="Z140">
            <v>0</v>
          </cell>
        </row>
        <row r="141">
          <cell r="P141" t="str">
            <v>Итого</v>
          </cell>
          <cell r="W141" t="str">
            <v>кг</v>
          </cell>
          <cell r="X141">
            <v>0</v>
          </cell>
          <cell r="Y141">
            <v>0</v>
          </cell>
        </row>
        <row r="142">
          <cell r="A142" t="str">
            <v>Чебуманы</v>
          </cell>
        </row>
        <row r="143">
          <cell r="A143" t="str">
            <v>Снеки</v>
          </cell>
        </row>
        <row r="144">
          <cell r="A144" t="str">
            <v>SU002668</v>
          </cell>
          <cell r="B144" t="str">
            <v>P004109</v>
          </cell>
          <cell r="C144">
            <v>4301135281</v>
          </cell>
          <cell r="D144">
            <v>4607111036568</v>
          </cell>
          <cell r="F144">
            <v>0.28000000000000003</v>
          </cell>
          <cell r="G144">
            <v>6</v>
          </cell>
          <cell r="H144">
            <v>1.68</v>
          </cell>
          <cell r="I144">
            <v>2.1017999999999999</v>
          </cell>
          <cell r="J144">
            <v>140</v>
          </cell>
          <cell r="K144" t="str">
            <v>14</v>
          </cell>
          <cell r="L144" t="str">
            <v>Короб, мин. 1</v>
          </cell>
          <cell r="M144" t="str">
            <v>МГ</v>
          </cell>
          <cell r="O144">
            <v>180</v>
          </cell>
          <cell r="P144" t="str">
            <v>Снеки Чебуманы с говядиной Чебуманы Фикс.вес 0,28 лоток Горячая штучка</v>
          </cell>
          <cell r="U144" t="str">
            <v/>
          </cell>
          <cell r="V144" t="str">
            <v/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  <cell r="AA144" t="str">
            <v/>
          </cell>
          <cell r="AB144" t="str">
            <v/>
          </cell>
        </row>
        <row r="145">
          <cell r="P145" t="str">
            <v>Итого</v>
          </cell>
          <cell r="W145" t="str">
            <v>кор</v>
          </cell>
          <cell r="X145">
            <v>0</v>
          </cell>
          <cell r="Y145">
            <v>0</v>
          </cell>
          <cell r="Z145">
            <v>0</v>
          </cell>
        </row>
        <row r="146">
          <cell r="P146" t="str">
            <v>Итого</v>
          </cell>
          <cell r="W146" t="str">
            <v>кг</v>
          </cell>
          <cell r="X146">
            <v>0</v>
          </cell>
          <cell r="Y146">
            <v>0</v>
          </cell>
        </row>
        <row r="147">
          <cell r="A147" t="str">
            <v>No Name</v>
          </cell>
        </row>
        <row r="148">
          <cell r="A148" t="str">
            <v>Зареченские продукты</v>
          </cell>
        </row>
        <row r="149">
          <cell r="A149" t="str">
            <v>Снеки</v>
          </cell>
        </row>
        <row r="150">
          <cell r="A150" t="str">
            <v>SU003415</v>
          </cell>
          <cell r="B150" t="str">
            <v>P004235</v>
          </cell>
          <cell r="C150">
            <v>4301135317</v>
          </cell>
          <cell r="D150">
            <v>4607111039057</v>
          </cell>
          <cell r="F150">
            <v>1.8</v>
          </cell>
          <cell r="G150">
            <v>1</v>
          </cell>
          <cell r="H150">
            <v>1.8</v>
          </cell>
          <cell r="I150">
            <v>1.9</v>
          </cell>
          <cell r="J150">
            <v>234</v>
          </cell>
          <cell r="K150" t="str">
            <v>18</v>
          </cell>
          <cell r="L150" t="str">
            <v>Слой, мин. 1</v>
          </cell>
          <cell r="M150" t="str">
            <v>МГ</v>
          </cell>
          <cell r="O150">
            <v>180</v>
          </cell>
          <cell r="P150" t="str">
            <v>Снеки «Сосисоны в темпуре» Весовой ТМ «No Name» 1,8</v>
          </cell>
          <cell r="U150" t="str">
            <v/>
          </cell>
          <cell r="V150" t="str">
            <v/>
          </cell>
          <cell r="W150" t="str">
            <v>кор</v>
          </cell>
          <cell r="X150">
            <v>0</v>
          </cell>
          <cell r="Y150">
            <v>0</v>
          </cell>
          <cell r="Z150">
            <v>0</v>
          </cell>
          <cell r="AA150" t="str">
            <v/>
          </cell>
          <cell r="AB150" t="str">
            <v/>
          </cell>
        </row>
        <row r="151">
          <cell r="P151" t="str">
            <v>Итого</v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</row>
        <row r="152">
          <cell r="P152" t="str">
            <v>Итого</v>
          </cell>
          <cell r="W152" t="str">
            <v>кг</v>
          </cell>
          <cell r="X152">
            <v>0</v>
          </cell>
          <cell r="Y152">
            <v>0</v>
          </cell>
        </row>
        <row r="153">
          <cell r="A153" t="str">
            <v>No Name ЗПФ</v>
          </cell>
        </row>
        <row r="154">
          <cell r="A154" t="str">
            <v>Пельмени</v>
          </cell>
        </row>
        <row r="155">
          <cell r="A155" t="str">
            <v>SU002396</v>
          </cell>
          <cell r="B155" t="str">
            <v>P004620</v>
          </cell>
          <cell r="C155">
            <v>4301071062</v>
          </cell>
          <cell r="D155">
            <v>4607111036384</v>
          </cell>
          <cell r="F155">
            <v>5</v>
          </cell>
          <cell r="G155">
            <v>1</v>
          </cell>
          <cell r="H155">
            <v>5</v>
          </cell>
          <cell r="I155">
            <v>5.2106000000000003</v>
          </cell>
          <cell r="J155">
            <v>144</v>
          </cell>
          <cell r="K155" t="str">
            <v>12</v>
          </cell>
          <cell r="L155" t="str">
            <v>Короб, мин. 1</v>
          </cell>
          <cell r="M155" t="str">
            <v>МГ</v>
          </cell>
          <cell r="O155">
            <v>180</v>
          </cell>
          <cell r="P155" t="str">
            <v>Пельмени «Зареченские» Весовые Сфера ТМ «No name» 5 кг</v>
          </cell>
          <cell r="U155" t="str">
            <v/>
          </cell>
          <cell r="V155" t="str">
            <v/>
          </cell>
          <cell r="W155" t="str">
            <v>кор</v>
          </cell>
          <cell r="X155">
            <v>0</v>
          </cell>
          <cell r="Y155">
            <v>0</v>
          </cell>
          <cell r="Z155">
            <v>0</v>
          </cell>
          <cell r="AA155" t="str">
            <v/>
          </cell>
          <cell r="AB155" t="str">
            <v/>
          </cell>
        </row>
        <row r="156">
          <cell r="A156" t="str">
            <v>SU002314</v>
          </cell>
          <cell r="B156" t="str">
            <v>P004568</v>
          </cell>
          <cell r="C156">
            <v>4301071056</v>
          </cell>
          <cell r="D156">
            <v>4640242180250</v>
          </cell>
          <cell r="F156">
            <v>5</v>
          </cell>
          <cell r="G156">
            <v>1</v>
          </cell>
          <cell r="H156">
            <v>5</v>
          </cell>
          <cell r="I156">
            <v>5.2131999999999996</v>
          </cell>
          <cell r="J156">
            <v>144</v>
          </cell>
          <cell r="K156" t="str">
            <v>12</v>
          </cell>
          <cell r="L156" t="str">
            <v>Короб, мин. 1</v>
          </cell>
          <cell r="M156" t="str">
            <v>МГ</v>
          </cell>
          <cell r="O156">
            <v>180</v>
          </cell>
          <cell r="P156" t="str">
            <v>Пельмени «Хинкали Классические» Весовые ТМ «Зареченские» 5 кг</v>
          </cell>
          <cell r="U156" t="str">
            <v/>
          </cell>
          <cell r="V156" t="str">
            <v/>
          </cell>
          <cell r="W156" t="str">
            <v>кор</v>
          </cell>
          <cell r="X156">
            <v>0</v>
          </cell>
          <cell r="Y156">
            <v>0</v>
          </cell>
          <cell r="Z156">
            <v>0</v>
          </cell>
          <cell r="AA156" t="str">
            <v/>
          </cell>
          <cell r="AB156" t="str">
            <v/>
          </cell>
        </row>
        <row r="157">
          <cell r="A157" t="str">
            <v>SU000197</v>
          </cell>
          <cell r="B157" t="str">
            <v>P004472</v>
          </cell>
          <cell r="C157">
            <v>4301071050</v>
          </cell>
          <cell r="D157">
            <v>4607111036216</v>
          </cell>
          <cell r="F157">
            <v>5</v>
          </cell>
          <cell r="G157">
            <v>1</v>
          </cell>
          <cell r="H157">
            <v>5</v>
          </cell>
          <cell r="I157">
            <v>5.2131999999999996</v>
          </cell>
          <cell r="J157">
            <v>144</v>
          </cell>
          <cell r="K157" t="str">
            <v>12</v>
          </cell>
          <cell r="L157" t="str">
            <v>Слой, мин. 1</v>
          </cell>
          <cell r="M157" t="str">
            <v>МГ</v>
          </cell>
          <cell r="O157">
            <v>180</v>
          </cell>
          <cell r="P157" t="str">
            <v>Пельмени «Пуговки с говядиной и свининой» Весовые Сфера ТМ «No Name» 5 кг</v>
          </cell>
          <cell r="U157" t="str">
            <v/>
          </cell>
          <cell r="V157" t="str">
            <v/>
          </cell>
          <cell r="W157" t="str">
            <v>кор</v>
          </cell>
          <cell r="X157">
            <v>0</v>
          </cell>
          <cell r="Y157">
            <v>0</v>
          </cell>
          <cell r="Z157">
            <v>0</v>
          </cell>
          <cell r="AA157" t="str">
            <v/>
          </cell>
          <cell r="AB157" t="str">
            <v/>
          </cell>
        </row>
        <row r="158">
          <cell r="A158" t="str">
            <v>SU002335</v>
          </cell>
          <cell r="B158" t="str">
            <v>P004619</v>
          </cell>
          <cell r="C158">
            <v>4301071061</v>
          </cell>
          <cell r="D158">
            <v>4607111036278</v>
          </cell>
          <cell r="F158">
            <v>5</v>
          </cell>
          <cell r="G158">
            <v>1</v>
          </cell>
          <cell r="H158">
            <v>5</v>
          </cell>
          <cell r="I158">
            <v>5.2405999999999997</v>
          </cell>
          <cell r="J158">
            <v>84</v>
          </cell>
          <cell r="K158" t="str">
            <v>12</v>
          </cell>
          <cell r="L158" t="str">
            <v>Короб, мин. 1</v>
          </cell>
          <cell r="M158" t="str">
            <v>МГ</v>
          </cell>
          <cell r="O158">
            <v>180</v>
          </cell>
          <cell r="P158" t="str">
            <v>Пельмени «Умелый повар» Весовые Равиоли ТМ «No name» 5 кг</v>
          </cell>
          <cell r="U158" t="str">
            <v/>
          </cell>
          <cell r="V158" t="str">
            <v/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  <cell r="AA158" t="str">
            <v/>
          </cell>
          <cell r="AB158" t="str">
            <v/>
          </cell>
        </row>
        <row r="159">
          <cell r="P159" t="str">
            <v>Итого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</row>
        <row r="160">
          <cell r="P160" t="str">
            <v>Итого</v>
          </cell>
          <cell r="W160" t="str">
            <v>кг</v>
          </cell>
          <cell r="X160">
            <v>0</v>
          </cell>
          <cell r="Y160">
            <v>0</v>
          </cell>
        </row>
        <row r="161">
          <cell r="A161" t="str">
            <v>Вареники</v>
          </cell>
        </row>
        <row r="162">
          <cell r="A162" t="str">
            <v>SU002532</v>
          </cell>
          <cell r="B162" t="str">
            <v>P002958</v>
          </cell>
          <cell r="C162">
            <v>4301080153</v>
          </cell>
          <cell r="D162">
            <v>4607111036827</v>
          </cell>
          <cell r="F162">
            <v>1</v>
          </cell>
          <cell r="G162">
            <v>5</v>
          </cell>
          <cell r="H162">
            <v>5</v>
          </cell>
          <cell r="I162">
            <v>5.2</v>
          </cell>
          <cell r="J162">
            <v>144</v>
          </cell>
          <cell r="K162" t="str">
            <v>12</v>
          </cell>
          <cell r="L162" t="str">
            <v>Короб, мин. 1</v>
          </cell>
          <cell r="M162" t="str">
            <v>МГ</v>
          </cell>
          <cell r="O162">
            <v>90</v>
          </cell>
          <cell r="P162" t="str">
            <v>Вареники Благолепные с картофелем и грибами No name Весовые Классическая форма No name 5 кг</v>
          </cell>
          <cell r="U162" t="str">
            <v/>
          </cell>
          <cell r="V162" t="str">
            <v/>
          </cell>
          <cell r="W162" t="str">
            <v>кор</v>
          </cell>
          <cell r="X162">
            <v>0</v>
          </cell>
          <cell r="Y162">
            <v>0</v>
          </cell>
          <cell r="Z162">
            <v>0</v>
          </cell>
          <cell r="AA162" t="str">
            <v/>
          </cell>
          <cell r="AB162" t="str">
            <v/>
          </cell>
        </row>
        <row r="163">
          <cell r="A163" t="str">
            <v>SU002483</v>
          </cell>
          <cell r="B163" t="str">
            <v>P002961</v>
          </cell>
          <cell r="C163">
            <v>4301080154</v>
          </cell>
          <cell r="D163">
            <v>4607111036834</v>
          </cell>
          <cell r="F163">
            <v>1</v>
          </cell>
          <cell r="G163">
            <v>5</v>
          </cell>
          <cell r="H163">
            <v>5</v>
          </cell>
          <cell r="I163">
            <v>5.2530000000000001</v>
          </cell>
          <cell r="J163">
            <v>144</v>
          </cell>
          <cell r="K163" t="str">
            <v>12</v>
          </cell>
          <cell r="L163" t="str">
            <v>Короб, мин. 1</v>
          </cell>
          <cell r="M163" t="str">
            <v>МГ</v>
          </cell>
          <cell r="O163">
            <v>90</v>
          </cell>
          <cell r="P163" t="str">
            <v>Вареники с картофелем и луком No name Весовые Классическая форма No name 5 кг</v>
          </cell>
          <cell r="U163" t="str">
            <v/>
          </cell>
          <cell r="V163" t="str">
            <v/>
          </cell>
          <cell r="W163" t="str">
            <v>кор</v>
          </cell>
          <cell r="X163">
            <v>0</v>
          </cell>
          <cell r="Y163">
            <v>0</v>
          </cell>
          <cell r="Z163">
            <v>0</v>
          </cell>
          <cell r="AA163" t="str">
            <v/>
          </cell>
          <cell r="AB163" t="str">
            <v/>
          </cell>
        </row>
        <row r="164">
          <cell r="P164" t="str">
            <v>Итого</v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</row>
        <row r="165">
          <cell r="P165" t="str">
            <v>Итого</v>
          </cell>
          <cell r="W165" t="str">
            <v>кг</v>
          </cell>
          <cell r="X165">
            <v>0</v>
          </cell>
          <cell r="Y165">
            <v>0</v>
          </cell>
        </row>
        <row r="166">
          <cell r="A166" t="str">
            <v>Вязанка</v>
          </cell>
        </row>
        <row r="167">
          <cell r="A167" t="str">
            <v>Сливушка</v>
          </cell>
        </row>
        <row r="168">
          <cell r="A168" t="str">
            <v>Наггетсы</v>
          </cell>
        </row>
        <row r="169">
          <cell r="A169" t="str">
            <v>SU002516</v>
          </cell>
          <cell r="B169" t="str">
            <v>P004152</v>
          </cell>
          <cell r="C169">
            <v>4301132097</v>
          </cell>
          <cell r="D169">
            <v>4607111035721</v>
          </cell>
          <cell r="F169">
            <v>0.25</v>
          </cell>
          <cell r="G169">
            <v>12</v>
          </cell>
          <cell r="H169">
            <v>3</v>
          </cell>
          <cell r="I169">
            <v>3.3879999999999999</v>
          </cell>
          <cell r="J169">
            <v>70</v>
          </cell>
          <cell r="K169" t="str">
            <v>14</v>
          </cell>
          <cell r="L169" t="str">
            <v>Палетта, мин. 1</v>
          </cell>
          <cell r="M169" t="str">
            <v>МГ</v>
          </cell>
          <cell r="O169">
            <v>365</v>
          </cell>
          <cell r="P169" t="str">
            <v>Наггетсы С индейкой Наггетсы Фикс.вес 0,25 Лоток Вязанка</v>
          </cell>
          <cell r="U169" t="str">
            <v/>
          </cell>
          <cell r="V169" t="str">
            <v/>
          </cell>
          <cell r="W169" t="str">
            <v>кор</v>
          </cell>
          <cell r="X169">
            <v>0</v>
          </cell>
          <cell r="Y169">
            <v>0</v>
          </cell>
          <cell r="Z169">
            <v>0</v>
          </cell>
          <cell r="AA169" t="str">
            <v/>
          </cell>
          <cell r="AB169" t="str">
            <v/>
          </cell>
        </row>
        <row r="170">
          <cell r="A170" t="str">
            <v>SU002514</v>
          </cell>
          <cell r="B170" t="str">
            <v>P004155</v>
          </cell>
          <cell r="C170">
            <v>4301132100</v>
          </cell>
          <cell r="D170">
            <v>4607111035691</v>
          </cell>
          <cell r="F170">
            <v>0.25</v>
          </cell>
          <cell r="G170">
            <v>12</v>
          </cell>
          <cell r="H170">
            <v>3</v>
          </cell>
          <cell r="I170">
            <v>3.3879999999999999</v>
          </cell>
          <cell r="J170">
            <v>70</v>
          </cell>
          <cell r="K170" t="str">
            <v>14</v>
          </cell>
          <cell r="L170" t="str">
            <v>Палетта, мин. 1</v>
          </cell>
          <cell r="M170" t="str">
            <v>МГ</v>
          </cell>
          <cell r="O170">
            <v>365</v>
          </cell>
          <cell r="P170" t="str">
            <v>Наггетсы с куриным филе (из печи) Наггетсы Фикс.вес 0,25 Лоток Вязанка</v>
          </cell>
          <cell r="U170" t="str">
            <v/>
          </cell>
          <cell r="V170" t="str">
            <v/>
          </cell>
          <cell r="W170" t="str">
            <v>кор</v>
          </cell>
          <cell r="X170">
            <v>0</v>
          </cell>
          <cell r="Y170">
            <v>0</v>
          </cell>
          <cell r="Z170">
            <v>0</v>
          </cell>
          <cell r="AA170" t="str">
            <v/>
          </cell>
          <cell r="AB170" t="str">
            <v/>
          </cell>
        </row>
        <row r="171">
          <cell r="A171" t="str">
            <v>SU003001</v>
          </cell>
          <cell r="B171" t="str">
            <v>P003470</v>
          </cell>
          <cell r="C171">
            <v>4301132079</v>
          </cell>
          <cell r="D171">
            <v>4607111038487</v>
          </cell>
          <cell r="F171">
            <v>0.25</v>
          </cell>
          <cell r="G171">
            <v>12</v>
          </cell>
          <cell r="H171">
            <v>3</v>
          </cell>
          <cell r="I171">
            <v>3.7360000000000002</v>
          </cell>
          <cell r="J171">
            <v>70</v>
          </cell>
          <cell r="K171" t="str">
            <v>14</v>
          </cell>
          <cell r="L171" t="str">
            <v>Слой, мин. 1</v>
          </cell>
          <cell r="M171" t="str">
            <v>МГ</v>
          </cell>
          <cell r="O171">
            <v>180</v>
          </cell>
          <cell r="P171" t="str">
            <v>Наггетсы «с куриным филе и сыром» ф/в 0,25 ТМ «Вязанка»</v>
          </cell>
          <cell r="U171" t="str">
            <v/>
          </cell>
          <cell r="V171" t="str">
            <v/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A171" t="str">
            <v/>
          </cell>
          <cell r="AB171" t="str">
            <v/>
          </cell>
        </row>
        <row r="172">
          <cell r="P172" t="str">
            <v>Итого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</row>
        <row r="173">
          <cell r="P173" t="str">
            <v>Итого</v>
          </cell>
          <cell r="W173" t="str">
            <v>кг</v>
          </cell>
          <cell r="X173">
            <v>0</v>
          </cell>
          <cell r="Y173">
            <v>0</v>
          </cell>
        </row>
        <row r="174">
          <cell r="A174" t="str">
            <v>Сосиски замороженные</v>
          </cell>
        </row>
        <row r="175">
          <cell r="A175" t="str">
            <v>SU003643</v>
          </cell>
          <cell r="B175" t="str">
            <v>P004612</v>
          </cell>
          <cell r="C175">
            <v>4301051855</v>
          </cell>
          <cell r="D175">
            <v>4680115885875</v>
          </cell>
          <cell r="F175">
            <v>1</v>
          </cell>
          <cell r="G175">
            <v>9</v>
          </cell>
          <cell r="H175">
            <v>9</v>
          </cell>
          <cell r="I175">
            <v>9.48</v>
          </cell>
          <cell r="J175">
            <v>56</v>
          </cell>
          <cell r="K175" t="str">
            <v>8</v>
          </cell>
          <cell r="L175" t="str">
            <v>Короб, мин. 1</v>
          </cell>
          <cell r="M175" t="str">
            <v>СК2</v>
          </cell>
          <cell r="O175">
            <v>365</v>
          </cell>
          <cell r="P175" t="str">
            <v>Сосиски замороженные «Сосиски с сыром» Весовой ТМ «Вязанка» для корн-догов</v>
          </cell>
          <cell r="U175" t="str">
            <v/>
          </cell>
          <cell r="V175" t="str">
            <v/>
          </cell>
          <cell r="W175" t="str">
            <v>кор</v>
          </cell>
          <cell r="X175">
            <v>0</v>
          </cell>
          <cell r="Y175">
            <v>0</v>
          </cell>
          <cell r="Z175">
            <v>0</v>
          </cell>
          <cell r="AA175" t="str">
            <v/>
          </cell>
          <cell r="AB175" t="str">
            <v/>
          </cell>
        </row>
        <row r="176">
          <cell r="P176" t="str">
            <v>Итого</v>
          </cell>
          <cell r="W176" t="str">
            <v>кор</v>
          </cell>
          <cell r="X176">
            <v>0</v>
          </cell>
          <cell r="Y176">
            <v>0</v>
          </cell>
          <cell r="Z176">
            <v>0</v>
          </cell>
        </row>
        <row r="177">
          <cell r="P177" t="str">
            <v>Итого</v>
          </cell>
          <cell r="W177" t="str">
            <v>кг</v>
          </cell>
          <cell r="X177">
            <v>0</v>
          </cell>
          <cell r="Y177">
            <v>0</v>
          </cell>
        </row>
        <row r="178">
          <cell r="A178" t="str">
            <v>Сливушки</v>
          </cell>
        </row>
        <row r="179">
          <cell r="A179" t="str">
            <v>Сосиски замороженные</v>
          </cell>
        </row>
        <row r="180">
          <cell r="A180" t="str">
            <v>SU002677</v>
          </cell>
          <cell r="B180" t="str">
            <v>P003053</v>
          </cell>
          <cell r="C180">
            <v>4301051319</v>
          </cell>
          <cell r="D180">
            <v>4680115881204</v>
          </cell>
          <cell r="F180">
            <v>0.33</v>
          </cell>
          <cell r="G180">
            <v>6</v>
          </cell>
          <cell r="H180">
            <v>1.98</v>
          </cell>
          <cell r="I180">
            <v>2.246</v>
          </cell>
          <cell r="J180">
            <v>156</v>
          </cell>
          <cell r="K180" t="str">
            <v>12</v>
          </cell>
          <cell r="L180" t="str">
            <v>Короб, мин. 1</v>
          </cell>
          <cell r="M180" t="str">
            <v>СК2</v>
          </cell>
          <cell r="O180">
            <v>365</v>
          </cell>
          <cell r="P180" t="str">
            <v>Сосиски «Сливушки #нежнушки» замороженные Фикс.вес 0,33 п/а ТМ «Вязанка»</v>
          </cell>
          <cell r="U180" t="str">
            <v/>
          </cell>
          <cell r="V180" t="str">
            <v/>
          </cell>
          <cell r="W180" t="str">
            <v>кор</v>
          </cell>
          <cell r="X180">
            <v>0</v>
          </cell>
          <cell r="Y180">
            <v>0</v>
          </cell>
          <cell r="Z180">
            <v>0</v>
          </cell>
          <cell r="AA180" t="str">
            <v/>
          </cell>
          <cell r="AB180" t="str">
            <v/>
          </cell>
        </row>
        <row r="181">
          <cell r="P181" t="str">
            <v>Итого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</row>
        <row r="182">
          <cell r="P182" t="str">
            <v>Итого</v>
          </cell>
          <cell r="W182" t="str">
            <v>кг</v>
          </cell>
          <cell r="X182">
            <v>0</v>
          </cell>
          <cell r="Y182">
            <v>0</v>
          </cell>
        </row>
        <row r="183">
          <cell r="A183" t="str">
            <v>Стародворье</v>
          </cell>
        </row>
        <row r="184">
          <cell r="A184" t="str">
            <v>Мясорубская</v>
          </cell>
        </row>
        <row r="185">
          <cell r="A185" t="str">
            <v>Пельмени</v>
          </cell>
        </row>
        <row r="186">
          <cell r="A186" t="str">
            <v>SU002920</v>
          </cell>
          <cell r="B186" t="str">
            <v>P003355</v>
          </cell>
          <cell r="C186">
            <v>4301070948</v>
          </cell>
          <cell r="D186">
            <v>4607111037022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Палетта, мин. 1</v>
          </cell>
          <cell r="M186" t="str">
            <v>МГ</v>
          </cell>
          <cell r="O186">
            <v>180</v>
          </cell>
          <cell r="P186" t="str">
            <v>Пельмени Мясорубские Стародворье ЗПФ 0,7 Равиоли Стародворье</v>
          </cell>
          <cell r="U186" t="str">
            <v/>
          </cell>
          <cell r="V186" t="str">
            <v/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A186" t="str">
            <v/>
          </cell>
          <cell r="AB186" t="str">
            <v/>
          </cell>
        </row>
        <row r="187">
          <cell r="A187" t="str">
            <v>SU003145</v>
          </cell>
          <cell r="B187" t="str">
            <v>P003731</v>
          </cell>
          <cell r="C187">
            <v>4301070990</v>
          </cell>
          <cell r="D187">
            <v>4607111038494</v>
          </cell>
          <cell r="F187">
            <v>0.7</v>
          </cell>
          <cell r="G187">
            <v>8</v>
          </cell>
          <cell r="H187">
            <v>5.6</v>
          </cell>
          <cell r="I187">
            <v>5.87</v>
          </cell>
          <cell r="J187">
            <v>84</v>
          </cell>
          <cell r="K187" t="str">
            <v>12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Пельмени «Мясорубские с рубленой говядиной» 0,7 сфера ТМ «Стародворье»</v>
          </cell>
          <cell r="U187" t="str">
            <v/>
          </cell>
          <cell r="V187" t="str">
            <v/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A187" t="str">
            <v/>
          </cell>
          <cell r="AB187" t="str">
            <v/>
          </cell>
        </row>
        <row r="188">
          <cell r="A188" t="str">
            <v>SU003077</v>
          </cell>
          <cell r="B188" t="str">
            <v>P003648</v>
          </cell>
          <cell r="C188">
            <v>4301070966</v>
          </cell>
          <cell r="D188">
            <v>4607111038135</v>
          </cell>
          <cell r="F188">
            <v>0.7</v>
          </cell>
          <cell r="G188">
            <v>8</v>
          </cell>
          <cell r="H188">
            <v>5.6</v>
          </cell>
          <cell r="I188">
            <v>5.87</v>
          </cell>
          <cell r="J188">
            <v>84</v>
          </cell>
          <cell r="K188" t="str">
            <v>12</v>
          </cell>
          <cell r="L188" t="str">
            <v>Слой, мин. 1</v>
          </cell>
          <cell r="M188" t="str">
            <v>МГ</v>
          </cell>
          <cell r="O188">
            <v>180</v>
          </cell>
          <cell r="P188" t="str">
            <v>Пельмени «Мясорубские с рубленой грудинкой» 0,7 Классическая форма ТМ «Стародворье»</v>
          </cell>
          <cell r="U188" t="str">
            <v/>
          </cell>
          <cell r="V188" t="str">
            <v/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A188" t="str">
            <v/>
          </cell>
          <cell r="AB188" t="str">
            <v/>
          </cell>
        </row>
        <row r="189">
          <cell r="P189" t="str">
            <v>Итого</v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</row>
        <row r="190">
          <cell r="P190" t="str">
            <v>Итого</v>
          </cell>
          <cell r="W190" t="str">
            <v>кг</v>
          </cell>
          <cell r="X190">
            <v>0</v>
          </cell>
          <cell r="Y190">
            <v>0</v>
          </cell>
        </row>
        <row r="191">
          <cell r="A191" t="str">
            <v>Медвежьи ушки</v>
          </cell>
        </row>
        <row r="192">
          <cell r="A192" t="str">
            <v>Пельмени</v>
          </cell>
        </row>
        <row r="193">
          <cell r="A193" t="str">
            <v>SU003260</v>
          </cell>
          <cell r="B193" t="str">
            <v>P003918</v>
          </cell>
          <cell r="C193">
            <v>4301070996</v>
          </cell>
          <cell r="D193">
            <v>4607111038654</v>
          </cell>
          <cell r="F193">
            <v>0.4</v>
          </cell>
          <cell r="G193">
            <v>16</v>
          </cell>
          <cell r="H193">
            <v>6.4</v>
          </cell>
          <cell r="I193">
            <v>6.63</v>
          </cell>
          <cell r="J193">
            <v>84</v>
          </cell>
          <cell r="K193" t="str">
            <v>12</v>
          </cell>
          <cell r="L193" t="str">
            <v>Короб, мин. 1</v>
          </cell>
          <cell r="M193" t="str">
            <v>МГ</v>
          </cell>
          <cell r="O193">
            <v>180</v>
          </cell>
          <cell r="P193" t="str">
            <v>Пельмени «Медвежьи ушки с фермерскими сливками» 0,4 Классическая форма ТМ «Стародворье»</v>
          </cell>
          <cell r="U193" t="str">
            <v/>
          </cell>
          <cell r="V193" t="str">
            <v/>
          </cell>
          <cell r="W193" t="str">
            <v>кор</v>
          </cell>
          <cell r="X193">
            <v>0</v>
          </cell>
          <cell r="Y193">
            <v>0</v>
          </cell>
          <cell r="Z193">
            <v>0</v>
          </cell>
          <cell r="AA193" t="str">
            <v/>
          </cell>
          <cell r="AB193" t="str">
            <v/>
          </cell>
        </row>
        <row r="194">
          <cell r="A194" t="str">
            <v>SU003259</v>
          </cell>
          <cell r="B194" t="str">
            <v>P003920</v>
          </cell>
          <cell r="C194">
            <v>4301070997</v>
          </cell>
          <cell r="D194">
            <v>4607111038586</v>
          </cell>
          <cell r="F194">
            <v>0.7</v>
          </cell>
          <cell r="G194">
            <v>8</v>
          </cell>
          <cell r="H194">
            <v>5.6</v>
          </cell>
          <cell r="I194">
            <v>5.83</v>
          </cell>
          <cell r="J194">
            <v>84</v>
          </cell>
          <cell r="K194" t="str">
            <v>12</v>
          </cell>
          <cell r="L194" t="str">
            <v>Слой, мин. 1</v>
          </cell>
          <cell r="M194" t="str">
            <v>МГ</v>
          </cell>
          <cell r="O194">
            <v>180</v>
          </cell>
          <cell r="P194" t="str">
            <v>Пельмени «Медвежьи ушки с фермерскими сливками» 0,7 Классическая форма ТМ «Стародворье»</v>
          </cell>
          <cell r="U194" t="str">
            <v/>
          </cell>
          <cell r="V194" t="str">
            <v/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  <cell r="AA194" t="str">
            <v/>
          </cell>
          <cell r="AB194" t="str">
            <v/>
          </cell>
        </row>
        <row r="195">
          <cell r="A195" t="str">
            <v>SU003064</v>
          </cell>
          <cell r="B195" t="str">
            <v>P003639</v>
          </cell>
          <cell r="C195">
            <v>4301070962</v>
          </cell>
          <cell r="D195">
            <v>4607111038609</v>
          </cell>
          <cell r="F195">
            <v>0.4</v>
          </cell>
          <cell r="G195">
            <v>16</v>
          </cell>
          <cell r="H195">
            <v>6.4</v>
          </cell>
          <cell r="I195">
            <v>6.71</v>
          </cell>
          <cell r="J195">
            <v>84</v>
          </cell>
          <cell r="K195" t="str">
            <v>12</v>
          </cell>
          <cell r="L195" t="str">
            <v>Короб, мин. 1</v>
          </cell>
          <cell r="M195" t="str">
            <v>МГ</v>
          </cell>
          <cell r="O195">
            <v>180</v>
          </cell>
          <cell r="P195" t="str">
            <v>Пельмени «Медвежьи ушки с фермерской свининой и говядиной Большие» 0,4 Классическая форма ТМ «Стародворье»</v>
          </cell>
          <cell r="U195" t="str">
            <v/>
          </cell>
          <cell r="V195" t="str">
            <v/>
          </cell>
          <cell r="W195" t="str">
            <v>кор</v>
          </cell>
          <cell r="X195">
            <v>0</v>
          </cell>
          <cell r="Y195">
            <v>0</v>
          </cell>
          <cell r="Z195">
            <v>0</v>
          </cell>
          <cell r="AA195" t="str">
            <v/>
          </cell>
          <cell r="AB195" t="str">
            <v/>
          </cell>
        </row>
        <row r="196">
          <cell r="A196" t="str">
            <v>SU003065</v>
          </cell>
          <cell r="B196" t="str">
            <v>P003641</v>
          </cell>
          <cell r="C196">
            <v>4301070963</v>
          </cell>
          <cell r="D196">
            <v>4607111038630</v>
          </cell>
          <cell r="F196">
            <v>0.7</v>
          </cell>
          <cell r="G196">
            <v>8</v>
          </cell>
          <cell r="H196">
            <v>5.6</v>
          </cell>
          <cell r="I196">
            <v>5.87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«с фермерской свининой и говядиной Большие» 0,7 классическая форма ТМ «Стародворье»</v>
          </cell>
          <cell r="U196" t="str">
            <v/>
          </cell>
          <cell r="V196" t="str">
            <v/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A196" t="str">
            <v/>
          </cell>
          <cell r="AB196" t="str">
            <v/>
          </cell>
        </row>
        <row r="197">
          <cell r="A197" t="str">
            <v>SU003066</v>
          </cell>
          <cell r="B197" t="str">
            <v>P003630</v>
          </cell>
          <cell r="C197">
            <v>4301070959</v>
          </cell>
          <cell r="D197">
            <v>4607111038616</v>
          </cell>
          <cell r="F197">
            <v>0.4</v>
          </cell>
          <cell r="G197">
            <v>16</v>
          </cell>
          <cell r="H197">
            <v>6.4</v>
          </cell>
          <cell r="I197">
            <v>6.71</v>
          </cell>
          <cell r="J197">
            <v>84</v>
          </cell>
          <cell r="K197" t="str">
            <v>12</v>
          </cell>
          <cell r="L197" t="str">
            <v>Короб, мин. 1</v>
          </cell>
          <cell r="M197" t="str">
            <v>МГ</v>
          </cell>
          <cell r="O197">
            <v>180</v>
          </cell>
          <cell r="P197" t="str">
            <v>Пельмени «Медвежьи ушки с фермерской свининой и говядиной Малые» 0,4 Классическая форма ТМ «Стародворье»</v>
          </cell>
          <cell r="U197" t="str">
            <v/>
          </cell>
          <cell r="V197" t="str">
            <v/>
          </cell>
          <cell r="W197" t="str">
            <v>кор</v>
          </cell>
          <cell r="X197">
            <v>0</v>
          </cell>
          <cell r="Y197">
            <v>0</v>
          </cell>
          <cell r="Z197">
            <v>0</v>
          </cell>
          <cell r="AA197" t="str">
            <v/>
          </cell>
          <cell r="AB197" t="str">
            <v/>
          </cell>
        </row>
        <row r="198">
          <cell r="A198" t="str">
            <v>SU003067</v>
          </cell>
          <cell r="B198" t="str">
            <v>P003631</v>
          </cell>
          <cell r="C198">
            <v>4301070960</v>
          </cell>
          <cell r="D198">
            <v>4607111038623</v>
          </cell>
          <cell r="F198">
            <v>0.7</v>
          </cell>
          <cell r="G198">
            <v>8</v>
          </cell>
          <cell r="H198">
            <v>5.6</v>
          </cell>
          <cell r="I198">
            <v>5.87</v>
          </cell>
          <cell r="J198">
            <v>84</v>
          </cell>
          <cell r="K198" t="str">
            <v>12</v>
          </cell>
          <cell r="L198" t="str">
            <v>Слой, мин. 1</v>
          </cell>
          <cell r="M198" t="str">
            <v>МГ</v>
          </cell>
          <cell r="O198">
            <v>180</v>
          </cell>
          <cell r="P198" t="str">
            <v>Пельмени «Медвежьи ушки с фермерской свининой и говядиной Малые» 0,7 Классическая форма ТМ «Стародворье»</v>
          </cell>
          <cell r="U198" t="str">
            <v/>
          </cell>
          <cell r="V198" t="str">
            <v/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A198" t="str">
            <v/>
          </cell>
          <cell r="AB198" t="str">
            <v/>
          </cell>
        </row>
        <row r="199">
          <cell r="P199" t="str">
            <v>Итого</v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</row>
        <row r="200">
          <cell r="P200" t="str">
            <v>Итого</v>
          </cell>
          <cell r="W200" t="str">
            <v>кг</v>
          </cell>
          <cell r="X200">
            <v>0</v>
          </cell>
          <cell r="Y200">
            <v>0</v>
          </cell>
        </row>
        <row r="201">
          <cell r="A201" t="str">
            <v>Медвежье ушко</v>
          </cell>
        </row>
        <row r="202">
          <cell r="A202" t="str">
            <v>Пельмени</v>
          </cell>
        </row>
        <row r="203">
          <cell r="A203" t="str">
            <v>SU002067</v>
          </cell>
          <cell r="B203" t="str">
            <v>P002999</v>
          </cell>
          <cell r="C203">
            <v>4301070915</v>
          </cell>
          <cell r="D203">
            <v>4607111035882</v>
          </cell>
          <cell r="F203">
            <v>0.43</v>
          </cell>
          <cell r="G203">
            <v>16</v>
          </cell>
          <cell r="H203">
            <v>6.88</v>
          </cell>
          <cell r="I203">
            <v>7.19</v>
          </cell>
          <cell r="J203">
            <v>84</v>
          </cell>
          <cell r="K203" t="str">
            <v>12</v>
          </cell>
          <cell r="L203" t="str">
            <v>Короб, мин. 1</v>
          </cell>
          <cell r="M203" t="str">
            <v>МГ</v>
          </cell>
          <cell r="O203">
            <v>180</v>
          </cell>
          <cell r="P203" t="str">
            <v>Пельмени Отборные из говядины Медвежье ушко 0,43 Псевдозащип Стародворье</v>
          </cell>
          <cell r="U203" t="str">
            <v/>
          </cell>
          <cell r="V203" t="str">
            <v/>
          </cell>
          <cell r="W203" t="str">
            <v>кор</v>
          </cell>
          <cell r="X203">
            <v>0</v>
          </cell>
          <cell r="Y203">
            <v>0</v>
          </cell>
          <cell r="Z203">
            <v>0</v>
          </cell>
          <cell r="AA203" t="str">
            <v/>
          </cell>
          <cell r="AB203" t="str">
            <v/>
          </cell>
        </row>
        <row r="204">
          <cell r="A204" t="str">
            <v>SU002068</v>
          </cell>
          <cell r="B204" t="str">
            <v>P003005</v>
          </cell>
          <cell r="C204">
            <v>4301070921</v>
          </cell>
          <cell r="D204">
            <v>4607111035905</v>
          </cell>
          <cell r="F204">
            <v>0.9</v>
          </cell>
          <cell r="G204">
            <v>8</v>
          </cell>
          <cell r="H204">
            <v>7.2</v>
          </cell>
          <cell r="I204">
            <v>7.47</v>
          </cell>
          <cell r="J204">
            <v>84</v>
          </cell>
          <cell r="K204" t="str">
            <v>12</v>
          </cell>
          <cell r="L204" t="str">
            <v>Короб, мин. 1</v>
          </cell>
          <cell r="M204" t="str">
            <v>МГ</v>
          </cell>
          <cell r="O204">
            <v>180</v>
          </cell>
          <cell r="P204" t="str">
            <v>Пельмени Отборные из говядины Медвежье ушко 0,9 Псевдозащип Стародворье</v>
          </cell>
          <cell r="U204" t="str">
            <v/>
          </cell>
          <cell r="V204" t="str">
            <v/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  <cell r="AA204" t="str">
            <v/>
          </cell>
          <cell r="AB204" t="str">
            <v/>
          </cell>
        </row>
        <row r="205">
          <cell r="A205" t="str">
            <v>SU002069</v>
          </cell>
          <cell r="B205" t="str">
            <v>P003001</v>
          </cell>
          <cell r="C205">
            <v>4301070917</v>
          </cell>
          <cell r="D205">
            <v>4607111035912</v>
          </cell>
          <cell r="F205">
            <v>0.43</v>
          </cell>
          <cell r="G205">
            <v>16</v>
          </cell>
          <cell r="H205">
            <v>6.88</v>
          </cell>
          <cell r="I205">
            <v>7.19</v>
          </cell>
          <cell r="J205">
            <v>84</v>
          </cell>
          <cell r="K205" t="str">
            <v>12</v>
          </cell>
          <cell r="L205" t="str">
            <v>Короб, мин. 1</v>
          </cell>
          <cell r="M205" t="str">
            <v>МГ</v>
          </cell>
          <cell r="O205">
            <v>180</v>
          </cell>
          <cell r="P205" t="str">
            <v>Пельмени Отборные из свинины и говядины Медвежье ушко 0,43 Псевдозащип Стародворье</v>
          </cell>
          <cell r="U205" t="str">
            <v/>
          </cell>
          <cell r="V205" t="str">
            <v/>
          </cell>
          <cell r="W205" t="str">
            <v>кор</v>
          </cell>
          <cell r="X205">
            <v>0</v>
          </cell>
          <cell r="Y205">
            <v>0</v>
          </cell>
          <cell r="Z205">
            <v>0</v>
          </cell>
          <cell r="AA205" t="str">
            <v/>
          </cell>
          <cell r="AB205" t="str">
            <v/>
          </cell>
        </row>
        <row r="206">
          <cell r="A206" t="str">
            <v>SU002066</v>
          </cell>
          <cell r="B206" t="str">
            <v>P003004</v>
          </cell>
          <cell r="C206">
            <v>4301070920</v>
          </cell>
          <cell r="D206">
            <v>4607111035929</v>
          </cell>
          <cell r="F206">
            <v>0.9</v>
          </cell>
          <cell r="G206">
            <v>8</v>
          </cell>
          <cell r="H206">
            <v>7.2</v>
          </cell>
          <cell r="I206">
            <v>7.47</v>
          </cell>
          <cell r="J206">
            <v>84</v>
          </cell>
          <cell r="K206" t="str">
            <v>12</v>
          </cell>
          <cell r="L206" t="str">
            <v>Слой, мин. 1</v>
          </cell>
          <cell r="M206" t="str">
            <v>МГ</v>
          </cell>
          <cell r="O206">
            <v>180</v>
          </cell>
          <cell r="P206" t="str">
            <v>Пельмени Отборные из свинины и говядины Медвежье ушко 0,9 Псевдозащип Стародворье</v>
          </cell>
          <cell r="U206" t="str">
            <v/>
          </cell>
          <cell r="V206" t="str">
            <v/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  <cell r="AA206" t="str">
            <v/>
          </cell>
          <cell r="AB206" t="str">
            <v/>
          </cell>
        </row>
        <row r="207">
          <cell r="P207" t="str">
            <v>Итого</v>
          </cell>
          <cell r="W207" t="str">
            <v>кор</v>
          </cell>
          <cell r="X207">
            <v>0</v>
          </cell>
          <cell r="Y207">
            <v>0</v>
          </cell>
          <cell r="Z207">
            <v>0</v>
          </cell>
        </row>
        <row r="208">
          <cell r="P208" t="str">
            <v>Итого</v>
          </cell>
          <cell r="W208" t="str">
            <v>кг</v>
          </cell>
          <cell r="X208">
            <v>0</v>
          </cell>
          <cell r="Y208">
            <v>0</v>
          </cell>
        </row>
        <row r="209">
          <cell r="A209" t="str">
            <v>Бордо</v>
          </cell>
        </row>
        <row r="210">
          <cell r="A210" t="str">
            <v>Сосиски замороженные</v>
          </cell>
        </row>
        <row r="211">
          <cell r="A211" t="str">
            <v>SU002678</v>
          </cell>
          <cell r="B211" t="str">
            <v>P003054</v>
          </cell>
          <cell r="C211">
            <v>4301051320</v>
          </cell>
          <cell r="D211">
            <v>4680115881334</v>
          </cell>
          <cell r="F211">
            <v>0.33</v>
          </cell>
          <cell r="G211">
            <v>6</v>
          </cell>
          <cell r="H211">
            <v>1.98</v>
          </cell>
          <cell r="I211">
            <v>2.27</v>
          </cell>
          <cell r="J211">
            <v>156</v>
          </cell>
          <cell r="K211" t="str">
            <v>12</v>
          </cell>
          <cell r="L211" t="str">
            <v>Короб, мин. 1</v>
          </cell>
          <cell r="M211" t="str">
            <v>СК2</v>
          </cell>
          <cell r="O211">
            <v>365</v>
          </cell>
          <cell r="P211" t="str">
            <v>Сосиски «Оригинальные» замороженные Фикс.вес 0,33 п/а ТМ «Стародворье»</v>
          </cell>
          <cell r="U211" t="str">
            <v/>
          </cell>
          <cell r="V211" t="str">
            <v/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  <cell r="AA211" t="str">
            <v/>
          </cell>
          <cell r="AB211" t="str">
            <v/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Сочные</v>
          </cell>
        </row>
        <row r="215">
          <cell r="A215" t="str">
            <v>Пельмени</v>
          </cell>
        </row>
        <row r="216">
          <cell r="A216" t="str">
            <v>SU001859</v>
          </cell>
          <cell r="B216" t="str">
            <v>P004634</v>
          </cell>
          <cell r="C216">
            <v>4301071063</v>
          </cell>
          <cell r="D216">
            <v>4607111039019</v>
          </cell>
          <cell r="F216">
            <v>0.43</v>
          </cell>
          <cell r="G216">
            <v>16</v>
          </cell>
          <cell r="H216">
            <v>6.88</v>
          </cell>
          <cell r="I216">
            <v>7.2060000000000004</v>
          </cell>
          <cell r="J216">
            <v>84</v>
          </cell>
          <cell r="K216" t="str">
            <v>12</v>
          </cell>
          <cell r="L216" t="str">
            <v>Короб, мин. 1</v>
          </cell>
          <cell r="M216" t="str">
            <v>МГ</v>
          </cell>
          <cell r="O216">
            <v>180</v>
          </cell>
          <cell r="P216" t="str">
            <v>Пельмени «Сочные» 0,43 ТМ «Стародворье»</v>
          </cell>
          <cell r="U216" t="str">
            <v/>
          </cell>
          <cell r="V216" t="str">
            <v/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  <cell r="AA216" t="str">
            <v/>
          </cell>
          <cell r="AB216" t="str">
            <v/>
          </cell>
        </row>
        <row r="217">
          <cell r="A217" t="str">
            <v>SU003291</v>
          </cell>
          <cell r="B217" t="str">
            <v>P004009</v>
          </cell>
          <cell r="C217">
            <v>4301071000</v>
          </cell>
          <cell r="D217">
            <v>4607111038708</v>
          </cell>
          <cell r="F217">
            <v>0.8</v>
          </cell>
          <cell r="G217">
            <v>8</v>
          </cell>
          <cell r="H217">
            <v>6.4</v>
          </cell>
          <cell r="I217">
            <v>6.67</v>
          </cell>
          <cell r="J217">
            <v>84</v>
          </cell>
          <cell r="K217" t="str">
            <v>12</v>
          </cell>
          <cell r="L217" t="str">
            <v>Слой, мин. 1</v>
          </cell>
          <cell r="M217" t="str">
            <v>МГ</v>
          </cell>
          <cell r="O217">
            <v>180</v>
          </cell>
          <cell r="P217" t="str">
            <v>Пельмени Сочные Сочные 0,8 Сфера Стародворье</v>
          </cell>
          <cell r="U217" t="str">
            <v/>
          </cell>
          <cell r="V217" t="str">
            <v/>
          </cell>
          <cell r="W217" t="str">
            <v>кор</v>
          </cell>
          <cell r="X217">
            <v>0</v>
          </cell>
          <cell r="Y217">
            <v>0</v>
          </cell>
          <cell r="Z217">
            <v>0</v>
          </cell>
          <cell r="AA217" t="str">
            <v/>
          </cell>
          <cell r="AB217" t="str">
            <v/>
          </cell>
        </row>
        <row r="218">
          <cell r="P218" t="str">
            <v>Итого</v>
          </cell>
          <cell r="W218" t="str">
            <v>кор</v>
          </cell>
          <cell r="X218">
            <v>0</v>
          </cell>
          <cell r="Y218">
            <v>0</v>
          </cell>
          <cell r="Z218">
            <v>0</v>
          </cell>
        </row>
        <row r="219">
          <cell r="P219" t="str">
            <v>Итого</v>
          </cell>
          <cell r="W219" t="str">
            <v>кг</v>
          </cell>
          <cell r="X219">
            <v>0</v>
          </cell>
          <cell r="Y219">
            <v>0</v>
          </cell>
        </row>
        <row r="220">
          <cell r="A220" t="str">
            <v>Колбасный стандарт</v>
          </cell>
        </row>
        <row r="221">
          <cell r="A221" t="str">
            <v>Владимирский Стандарт ЗПФ</v>
          </cell>
        </row>
        <row r="222">
          <cell r="A222" t="str">
            <v>Пельмени</v>
          </cell>
        </row>
        <row r="223">
          <cell r="A223" t="str">
            <v>SU002267</v>
          </cell>
          <cell r="B223" t="str">
            <v>P004241</v>
          </cell>
          <cell r="C223">
            <v>4301071036</v>
          </cell>
          <cell r="D223">
            <v>4607111036162</v>
          </cell>
          <cell r="F223">
            <v>0.8</v>
          </cell>
          <cell r="G223">
            <v>8</v>
          </cell>
          <cell r="H223">
            <v>6.4</v>
          </cell>
          <cell r="I223">
            <v>6.6811999999999996</v>
          </cell>
          <cell r="J223">
            <v>84</v>
          </cell>
          <cell r="K223" t="str">
            <v>12</v>
          </cell>
          <cell r="L223" t="str">
            <v>Короб, мин. 1</v>
          </cell>
          <cell r="M223" t="str">
            <v>МГ</v>
          </cell>
          <cell r="O223">
            <v>90</v>
          </cell>
          <cell r="P223" t="str">
            <v>Пельмени «Владимирский стандарт с говядиной и свининой» флоу-пак 0,8 Сфера ТМ «Владимирский стандарт»</v>
          </cell>
          <cell r="U223" t="str">
            <v/>
          </cell>
          <cell r="V223" t="str">
            <v/>
          </cell>
          <cell r="W223" t="str">
            <v>кор</v>
          </cell>
          <cell r="X223">
            <v>0</v>
          </cell>
          <cell r="Y223">
            <v>0</v>
          </cell>
          <cell r="Z223">
            <v>0</v>
          </cell>
          <cell r="AA223" t="str">
            <v/>
          </cell>
          <cell r="AB223" t="str">
            <v/>
          </cell>
        </row>
        <row r="224">
          <cell r="P224" t="str">
            <v>Итого</v>
          </cell>
          <cell r="W224" t="str">
            <v>кор</v>
          </cell>
          <cell r="X224">
            <v>0</v>
          </cell>
          <cell r="Y224">
            <v>0</v>
          </cell>
          <cell r="Z224">
            <v>0</v>
          </cell>
        </row>
        <row r="225">
          <cell r="P225" t="str">
            <v>Итого</v>
          </cell>
          <cell r="W225" t="str">
            <v>кг</v>
          </cell>
          <cell r="X225">
            <v>0</v>
          </cell>
          <cell r="Y225">
            <v>0</v>
          </cell>
        </row>
        <row r="226">
          <cell r="A226" t="str">
            <v>Особый рецепт</v>
          </cell>
        </row>
        <row r="227">
          <cell r="A227" t="str">
            <v>Любимая ложка</v>
          </cell>
        </row>
        <row r="228">
          <cell r="A228" t="str">
            <v>Пельмени</v>
          </cell>
        </row>
        <row r="229">
          <cell r="A229" t="str">
            <v>SU002268</v>
          </cell>
          <cell r="B229" t="str">
            <v>P004081</v>
          </cell>
          <cell r="C229">
            <v>4301071029</v>
          </cell>
          <cell r="D229">
            <v>4607111035899</v>
          </cell>
          <cell r="F229">
            <v>1</v>
          </cell>
          <cell r="G229">
            <v>5</v>
          </cell>
          <cell r="H229">
            <v>5</v>
          </cell>
          <cell r="I229">
            <v>5.2619999999999996</v>
          </cell>
          <cell r="J229">
            <v>84</v>
          </cell>
          <cell r="K229" t="str">
            <v>12</v>
          </cell>
          <cell r="L229" t="str">
            <v>Палетта, мин. 1</v>
          </cell>
          <cell r="M229" t="str">
            <v>МГ</v>
          </cell>
          <cell r="O229">
            <v>180</v>
          </cell>
          <cell r="P229" t="str">
            <v>Пельмени Со свининой и говядиной Любимая ложка 1,0 Равиоли Особый рецепт</v>
          </cell>
          <cell r="U229" t="str">
            <v/>
          </cell>
          <cell r="V229" t="str">
            <v/>
          </cell>
          <cell r="W229" t="str">
            <v>кор</v>
          </cell>
          <cell r="X229">
            <v>0</v>
          </cell>
          <cell r="Y229">
            <v>0</v>
          </cell>
          <cell r="Z229">
            <v>0</v>
          </cell>
          <cell r="AA229" t="str">
            <v/>
          </cell>
          <cell r="AB229" t="str">
            <v/>
          </cell>
        </row>
        <row r="230">
          <cell r="A230" t="str">
            <v>SU003146</v>
          </cell>
          <cell r="B230" t="str">
            <v>P003732</v>
          </cell>
          <cell r="C230">
            <v>4301070991</v>
          </cell>
          <cell r="D230">
            <v>4607111038180</v>
          </cell>
          <cell r="F230">
            <v>0.4</v>
          </cell>
          <cell r="G230">
            <v>16</v>
          </cell>
          <cell r="H230">
            <v>6.4</v>
          </cell>
          <cell r="I230">
            <v>6.71</v>
          </cell>
          <cell r="J230">
            <v>84</v>
          </cell>
          <cell r="K230" t="str">
            <v>12</v>
          </cell>
          <cell r="L230" t="str">
            <v>Слой, мин. 1</v>
          </cell>
          <cell r="M230" t="str">
            <v>МГ</v>
          </cell>
          <cell r="O230">
            <v>180</v>
          </cell>
          <cell r="P230" t="str">
            <v>Пельмени «Татарские» Фикс.вес 0,4 Классическая форма ТМ «Особый рецепт»</v>
          </cell>
          <cell r="U230" t="str">
            <v/>
          </cell>
          <cell r="V230" t="str">
            <v/>
          </cell>
          <cell r="W230" t="str">
            <v>кор</v>
          </cell>
          <cell r="X230">
            <v>0</v>
          </cell>
          <cell r="Y230">
            <v>0</v>
          </cell>
          <cell r="Z230">
            <v>0</v>
          </cell>
          <cell r="AA230" t="str">
            <v/>
          </cell>
          <cell r="AB230" t="str">
            <v/>
          </cell>
        </row>
        <row r="231">
          <cell r="P231" t="str">
            <v>Итого</v>
          </cell>
          <cell r="W231" t="str">
            <v>кор</v>
          </cell>
          <cell r="X231">
            <v>0</v>
          </cell>
          <cell r="Y231">
            <v>0</v>
          </cell>
          <cell r="Z231">
            <v>0</v>
          </cell>
        </row>
        <row r="232">
          <cell r="P232" t="str">
            <v>Итого</v>
          </cell>
          <cell r="W232" t="str">
            <v>кг</v>
          </cell>
          <cell r="X232">
            <v>0</v>
          </cell>
          <cell r="Y232">
            <v>0</v>
          </cell>
        </row>
        <row r="233">
          <cell r="A233" t="str">
            <v>Владимирский стандарт</v>
          </cell>
        </row>
        <row r="234">
          <cell r="A234" t="str">
            <v>Владимирский Стандарт ПГП</v>
          </cell>
        </row>
        <row r="235">
          <cell r="A235" t="str">
            <v>Снеки</v>
          </cell>
        </row>
        <row r="236">
          <cell r="A236" t="str">
            <v>SU003458</v>
          </cell>
          <cell r="B236" t="str">
            <v>P004385</v>
          </cell>
          <cell r="C236">
            <v>4301135400</v>
          </cell>
          <cell r="D236">
            <v>4607111039361</v>
          </cell>
          <cell r="F236">
            <v>0.25</v>
          </cell>
          <cell r="G236">
            <v>12</v>
          </cell>
          <cell r="H236">
            <v>3</v>
          </cell>
          <cell r="I236">
            <v>3.7035999999999998</v>
          </cell>
          <cell r="J236">
            <v>70</v>
          </cell>
          <cell r="K236" t="str">
            <v>14</v>
          </cell>
          <cell r="L236" t="str">
            <v>Короб, мин. 1</v>
          </cell>
          <cell r="M236" t="str">
            <v>МГ</v>
          </cell>
          <cell r="O236">
            <v>180</v>
          </cell>
          <cell r="P236" t="str">
            <v>Снеки «Мини-пицца Владимирский стандарт с ветчиной и грибами» ф/в 0,25 ТМ «Владимирский стандарт»</v>
          </cell>
          <cell r="U236" t="str">
            <v/>
          </cell>
          <cell r="V236" t="str">
            <v/>
          </cell>
          <cell r="W236" t="str">
            <v>кор</v>
          </cell>
          <cell r="X236">
            <v>0</v>
          </cell>
          <cell r="Y236">
            <v>0</v>
          </cell>
          <cell r="Z236">
            <v>0</v>
          </cell>
          <cell r="AA236" t="str">
            <v/>
          </cell>
          <cell r="AB236" t="str">
            <v/>
          </cell>
        </row>
        <row r="237">
          <cell r="P237" t="str">
            <v>Итого</v>
          </cell>
          <cell r="W237" t="str">
            <v>кор</v>
          </cell>
          <cell r="X237">
            <v>0</v>
          </cell>
          <cell r="Y237">
            <v>0</v>
          </cell>
          <cell r="Z237">
            <v>0</v>
          </cell>
        </row>
        <row r="238">
          <cell r="P238" t="str">
            <v>Итого</v>
          </cell>
          <cell r="W238" t="str">
            <v>кг</v>
          </cell>
          <cell r="X238">
            <v>0</v>
          </cell>
          <cell r="Y238">
            <v>0</v>
          </cell>
        </row>
        <row r="239">
          <cell r="A239" t="str">
            <v>Зареченские продукты</v>
          </cell>
        </row>
        <row r="240">
          <cell r="A240" t="str">
            <v>Зареченские продукты</v>
          </cell>
        </row>
        <row r="241">
          <cell r="A241" t="str">
            <v>Пельмени</v>
          </cell>
        </row>
        <row r="242">
          <cell r="A242" t="str">
            <v>SU003319</v>
          </cell>
          <cell r="B242" t="str">
            <v>P004053</v>
          </cell>
          <cell r="C242">
            <v>4301071014</v>
          </cell>
          <cell r="D242">
            <v>4640242181264</v>
          </cell>
          <cell r="F242">
            <v>0.7</v>
          </cell>
          <cell r="G242">
            <v>10</v>
          </cell>
          <cell r="H242">
            <v>7</v>
          </cell>
          <cell r="I242">
            <v>7.28</v>
          </cell>
          <cell r="J242">
            <v>84</v>
          </cell>
          <cell r="K242" t="str">
            <v>12</v>
          </cell>
          <cell r="L242" t="str">
            <v>Слой, мин. 1</v>
          </cell>
          <cell r="M242" t="str">
            <v>МГ</v>
          </cell>
          <cell r="O242">
            <v>180</v>
          </cell>
          <cell r="P242" t="str">
            <v>Пельмени «Домашние» 0,7 сфера ТМ «Зареченские»</v>
          </cell>
          <cell r="U242" t="str">
            <v/>
          </cell>
          <cell r="V242" t="str">
            <v/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  <cell r="AA242" t="str">
            <v/>
          </cell>
          <cell r="AB242" t="str">
            <v/>
          </cell>
        </row>
        <row r="243">
          <cell r="A243" t="str">
            <v>SU003320</v>
          </cell>
          <cell r="B243" t="str">
            <v>P004060</v>
          </cell>
          <cell r="C243">
            <v>4301071021</v>
          </cell>
          <cell r="D243">
            <v>4640242181325</v>
          </cell>
          <cell r="F243">
            <v>0.7</v>
          </cell>
          <cell r="G243">
            <v>10</v>
          </cell>
          <cell r="H243">
            <v>7</v>
          </cell>
          <cell r="I243">
            <v>7.28</v>
          </cell>
          <cell r="J243">
            <v>84</v>
          </cell>
          <cell r="K243" t="str">
            <v>12</v>
          </cell>
          <cell r="L243" t="str">
            <v>Слой, мин. 1</v>
          </cell>
          <cell r="M243" t="str">
            <v>МГ</v>
          </cell>
          <cell r="O243">
            <v>180</v>
          </cell>
          <cell r="P243" t="str">
            <v>Пельмени «Домашние со сливочным маслом» 0,7 сфера ТМ «Зареченские»</v>
          </cell>
          <cell r="U243" t="str">
            <v/>
          </cell>
          <cell r="V243" t="str">
            <v/>
          </cell>
          <cell r="W243" t="str">
            <v>кор</v>
          </cell>
          <cell r="X243">
            <v>0</v>
          </cell>
          <cell r="Y243">
            <v>0</v>
          </cell>
          <cell r="Z243">
            <v>0</v>
          </cell>
          <cell r="AA243" t="str">
            <v/>
          </cell>
          <cell r="AB243" t="str">
            <v/>
          </cell>
        </row>
        <row r="244">
          <cell r="A244" t="str">
            <v>SU003086</v>
          </cell>
          <cell r="B244" t="str">
            <v>P003803</v>
          </cell>
          <cell r="C244">
            <v>4301070993</v>
          </cell>
          <cell r="D244">
            <v>4640242180670</v>
          </cell>
          <cell r="F244">
            <v>1</v>
          </cell>
          <cell r="G244">
            <v>6</v>
          </cell>
          <cell r="H244">
            <v>6</v>
          </cell>
          <cell r="I244">
            <v>6.23</v>
          </cell>
          <cell r="J244">
            <v>84</v>
          </cell>
          <cell r="K244" t="str">
            <v>12</v>
          </cell>
          <cell r="L244" t="str">
            <v>Слой, мин. 1</v>
          </cell>
          <cell r="M244" t="str">
            <v>МГ</v>
          </cell>
          <cell r="O244">
            <v>180</v>
          </cell>
          <cell r="P244" t="str">
            <v>Пельмени «Жемчужные» 1,0 сфера ТМ «Зареченские»</v>
          </cell>
          <cell r="U244" t="str">
            <v/>
          </cell>
          <cell r="V244" t="str">
            <v/>
          </cell>
          <cell r="W244" t="str">
            <v>кор</v>
          </cell>
          <cell r="X244">
            <v>0</v>
          </cell>
          <cell r="Y244">
            <v>0</v>
          </cell>
          <cell r="Z244">
            <v>0</v>
          </cell>
          <cell r="AA244" t="str">
            <v/>
          </cell>
          <cell r="AB244" t="str">
            <v/>
          </cell>
        </row>
        <row r="245">
          <cell r="P245" t="str">
            <v>Итого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</row>
        <row r="246">
          <cell r="P246" t="str">
            <v>Итого</v>
          </cell>
          <cell r="W246" t="str">
            <v>кг</v>
          </cell>
          <cell r="X246">
            <v>0</v>
          </cell>
          <cell r="Y246">
            <v>0</v>
          </cell>
        </row>
        <row r="247">
          <cell r="A247" t="str">
            <v>Крылья</v>
          </cell>
        </row>
        <row r="248">
          <cell r="A248" t="str">
            <v>SU003024</v>
          </cell>
          <cell r="B248" t="str">
            <v>P003488</v>
          </cell>
          <cell r="C248">
            <v>4301131019</v>
          </cell>
          <cell r="D248">
            <v>4640242180427</v>
          </cell>
          <cell r="F248">
            <v>1.8</v>
          </cell>
          <cell r="G248">
            <v>1</v>
          </cell>
          <cell r="H248">
            <v>1.8</v>
          </cell>
          <cell r="I248">
            <v>1.915</v>
          </cell>
          <cell r="J248">
            <v>234</v>
          </cell>
          <cell r="K248" t="str">
            <v>18</v>
          </cell>
          <cell r="L248" t="str">
            <v>Слой, мин. 1</v>
          </cell>
          <cell r="M248" t="str">
            <v>МГ</v>
          </cell>
          <cell r="O248">
            <v>180</v>
          </cell>
          <cell r="P248" t="str">
            <v>Крылья «Хрустящие крылышки» Весовой ТМ «Зареченские» 1,8 кг</v>
          </cell>
          <cell r="U248" t="str">
            <v/>
          </cell>
          <cell r="V248" t="str">
            <v/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  <cell r="AA248" t="str">
            <v/>
          </cell>
          <cell r="AB248" t="str">
            <v/>
          </cell>
        </row>
        <row r="249">
          <cell r="P249" t="str">
            <v>Итого</v>
          </cell>
          <cell r="W249" t="str">
            <v>кор</v>
          </cell>
          <cell r="X249">
            <v>0</v>
          </cell>
          <cell r="Y249">
            <v>0</v>
          </cell>
          <cell r="Z249">
            <v>0</v>
          </cell>
        </row>
        <row r="250">
          <cell r="P250" t="str">
            <v>Итого</v>
          </cell>
          <cell r="W250" t="str">
            <v>кг</v>
          </cell>
          <cell r="X250">
            <v>0</v>
          </cell>
          <cell r="Y250">
            <v>0</v>
          </cell>
        </row>
        <row r="251">
          <cell r="A251" t="str">
            <v>Наггетсы</v>
          </cell>
        </row>
        <row r="252">
          <cell r="A252" t="str">
            <v>SU003020</v>
          </cell>
          <cell r="B252" t="str">
            <v>P003486</v>
          </cell>
          <cell r="C252">
            <v>4301132080</v>
          </cell>
          <cell r="D252">
            <v>4640242180397</v>
          </cell>
          <cell r="F252">
            <v>1</v>
          </cell>
          <cell r="G252">
            <v>6</v>
          </cell>
          <cell r="H252">
            <v>6</v>
          </cell>
          <cell r="I252">
            <v>6.26</v>
          </cell>
          <cell r="J252">
            <v>84</v>
          </cell>
          <cell r="K252" t="str">
            <v>12</v>
          </cell>
          <cell r="L252" t="str">
            <v>Палетта, мин. 1</v>
          </cell>
          <cell r="M252" t="str">
            <v>МГ</v>
          </cell>
          <cell r="O252">
            <v>180</v>
          </cell>
          <cell r="P252" t="str">
            <v>Наггетсы «Хрустящие» Весовые ТМ «Зареченские» 6 кг</v>
          </cell>
          <cell r="U252" t="str">
            <v/>
          </cell>
          <cell r="V252" t="str">
            <v/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  <cell r="AA252" t="str">
            <v/>
          </cell>
          <cell r="AB252" t="str">
            <v/>
          </cell>
        </row>
        <row r="253">
          <cell r="A253" t="str">
            <v>SU003381</v>
          </cell>
          <cell r="B253" t="str">
            <v>P004190</v>
          </cell>
          <cell r="C253">
            <v>4301132104</v>
          </cell>
          <cell r="D253">
            <v>4640242181219</v>
          </cell>
          <cell r="F253">
            <v>0.3</v>
          </cell>
          <cell r="G253">
            <v>9</v>
          </cell>
          <cell r="H253">
            <v>2.7</v>
          </cell>
          <cell r="I253">
            <v>2.8450000000000002</v>
          </cell>
          <cell r="J253">
            <v>234</v>
          </cell>
          <cell r="K253" t="str">
            <v>18</v>
          </cell>
          <cell r="L253" t="str">
            <v>Слой, мин. 1</v>
          </cell>
          <cell r="M253" t="str">
            <v>МГ</v>
          </cell>
          <cell r="O253">
            <v>180</v>
          </cell>
          <cell r="P253" t="str">
            <v>Наггетсы «Хрустящие» Фикс.вес 0,3 ф/п ТМ «Зареченские»</v>
          </cell>
          <cell r="U253" t="str">
            <v/>
          </cell>
          <cell r="V253" t="str">
            <v/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  <cell r="AA253" t="str">
            <v/>
          </cell>
          <cell r="AB253" t="str">
            <v/>
          </cell>
        </row>
        <row r="254">
          <cell r="P254" t="str">
            <v>Итого</v>
          </cell>
          <cell r="W254" t="str">
            <v>кор</v>
          </cell>
          <cell r="X254">
            <v>0</v>
          </cell>
          <cell r="Y254">
            <v>0</v>
          </cell>
          <cell r="Z254">
            <v>0</v>
          </cell>
        </row>
        <row r="255">
          <cell r="P255" t="str">
            <v>Итого</v>
          </cell>
          <cell r="W255" t="str">
            <v>кг</v>
          </cell>
          <cell r="X255">
            <v>0</v>
          </cell>
          <cell r="Y255">
            <v>0</v>
          </cell>
        </row>
        <row r="256">
          <cell r="A256" t="str">
            <v>Чебуреки</v>
          </cell>
        </row>
        <row r="257">
          <cell r="A257" t="str">
            <v>SU003012</v>
          </cell>
          <cell r="B257" t="str">
            <v>P003478</v>
          </cell>
          <cell r="C257">
            <v>4301136028</v>
          </cell>
          <cell r="D257">
            <v>4640242180304</v>
          </cell>
          <cell r="F257">
            <v>2.7</v>
          </cell>
          <cell r="G257">
            <v>1</v>
          </cell>
          <cell r="H257">
            <v>2.7</v>
          </cell>
          <cell r="I257">
            <v>2.8906000000000001</v>
          </cell>
          <cell r="J257">
            <v>126</v>
          </cell>
          <cell r="K257" t="str">
            <v>14</v>
          </cell>
          <cell r="L257" t="str">
            <v>Слой, мин. 1</v>
          </cell>
          <cell r="M257" t="str">
            <v>МГ</v>
          </cell>
          <cell r="O257">
            <v>180</v>
          </cell>
          <cell r="P257" t="str">
            <v>Чебуреки «Мясные» Весовые ТМ «Зареченские» 2,7 кг</v>
          </cell>
          <cell r="U257" t="str">
            <v/>
          </cell>
          <cell r="V257" t="str">
            <v/>
          </cell>
          <cell r="W257" t="str">
            <v>кор</v>
          </cell>
          <cell r="X257">
            <v>0</v>
          </cell>
          <cell r="Y257">
            <v>0</v>
          </cell>
          <cell r="Z257">
            <v>0</v>
          </cell>
          <cell r="AA257" t="str">
            <v/>
          </cell>
          <cell r="AB257" t="str">
            <v/>
          </cell>
        </row>
        <row r="258">
          <cell r="A258" t="str">
            <v>SU003010</v>
          </cell>
          <cell r="B258" t="str">
            <v>P003476</v>
          </cell>
          <cell r="C258">
            <v>4301136026</v>
          </cell>
          <cell r="D258">
            <v>4640242180236</v>
          </cell>
          <cell r="F258">
            <v>5</v>
          </cell>
          <cell r="G258">
            <v>1</v>
          </cell>
          <cell r="H258">
            <v>5</v>
          </cell>
          <cell r="I258">
            <v>5.2350000000000003</v>
          </cell>
          <cell r="J258">
            <v>84</v>
          </cell>
          <cell r="K258" t="str">
            <v>12</v>
          </cell>
          <cell r="L258" t="str">
            <v>Слой, мин. 1</v>
          </cell>
          <cell r="M258" t="str">
            <v>МГ</v>
          </cell>
          <cell r="O258">
            <v>180</v>
          </cell>
          <cell r="P258" t="str">
            <v>Чебуреки «Сочные» Весовые ТМ «Зареченские» 5 кг</v>
          </cell>
          <cell r="U258" t="str">
            <v/>
          </cell>
          <cell r="V258" t="str">
            <v/>
          </cell>
          <cell r="W258" t="str">
            <v>кор</v>
          </cell>
          <cell r="X258">
            <v>0</v>
          </cell>
          <cell r="Y258">
            <v>0</v>
          </cell>
          <cell r="Z258">
            <v>0</v>
          </cell>
          <cell r="AA258" t="str">
            <v/>
          </cell>
          <cell r="AB258" t="str">
            <v/>
          </cell>
        </row>
        <row r="259">
          <cell r="A259" t="str">
            <v>SU003025</v>
          </cell>
          <cell r="B259" t="str">
            <v>P003495</v>
          </cell>
          <cell r="C259">
            <v>4301136029</v>
          </cell>
          <cell r="D259">
            <v>4640242180410</v>
          </cell>
          <cell r="F259">
            <v>2.2400000000000002</v>
          </cell>
          <cell r="G259">
            <v>1</v>
          </cell>
          <cell r="H259">
            <v>2.2400000000000002</v>
          </cell>
          <cell r="I259">
            <v>2.4319999999999999</v>
          </cell>
          <cell r="J259">
            <v>126</v>
          </cell>
          <cell r="K259" t="str">
            <v>14</v>
          </cell>
          <cell r="L259" t="str">
            <v>Слой, мин. 1</v>
          </cell>
          <cell r="M259" t="str">
            <v>МГ</v>
          </cell>
          <cell r="O259">
            <v>180</v>
          </cell>
          <cell r="P259" t="str">
            <v>Чебуреки «Сочный мегачебурек» Весовой ТМ «Зареченские» 2,24 кг</v>
          </cell>
          <cell r="U259" t="str">
            <v/>
          </cell>
          <cell r="V259" t="str">
            <v/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  <cell r="AA259" t="str">
            <v/>
          </cell>
          <cell r="AB259" t="str">
            <v/>
          </cell>
        </row>
        <row r="260">
          <cell r="P260" t="str">
            <v>Итого</v>
          </cell>
          <cell r="W260" t="str">
            <v>кор</v>
          </cell>
          <cell r="X260">
            <v>0</v>
          </cell>
          <cell r="Y260">
            <v>0</v>
          </cell>
          <cell r="Z260">
            <v>0</v>
          </cell>
        </row>
        <row r="261">
          <cell r="P261" t="str">
            <v>Итого</v>
          </cell>
          <cell r="W261" t="str">
            <v>кг</v>
          </cell>
          <cell r="X261">
            <v>0</v>
          </cell>
          <cell r="Y261">
            <v>0</v>
          </cell>
        </row>
        <row r="262">
          <cell r="A262" t="str">
            <v>Снеки</v>
          </cell>
        </row>
        <row r="263">
          <cell r="A263" t="str">
            <v>SU003436</v>
          </cell>
          <cell r="B263" t="str">
            <v>P004439</v>
          </cell>
          <cell r="C263">
            <v>4301135552</v>
          </cell>
          <cell r="D263">
            <v>4640242181431</v>
          </cell>
          <cell r="F263">
            <v>3.5</v>
          </cell>
          <cell r="G263">
            <v>1</v>
          </cell>
          <cell r="H263">
            <v>3.5</v>
          </cell>
          <cell r="I263">
            <v>3.6920000000000002</v>
          </cell>
          <cell r="J263">
            <v>126</v>
          </cell>
          <cell r="K263" t="str">
            <v>14</v>
          </cell>
          <cell r="L263" t="str">
            <v>Короб, мин. 1</v>
          </cell>
          <cell r="M263" t="str">
            <v>МГ</v>
          </cell>
          <cell r="O263">
            <v>180</v>
          </cell>
          <cell r="P263" t="str">
            <v>Снеки «Мини-чебуречки с картофелем и сочной грудинкой» Весовой ТМ «Зареченские продукты» 3,5 кг</v>
          </cell>
          <cell r="U263" t="str">
            <v/>
          </cell>
          <cell r="V263" t="str">
            <v/>
          </cell>
          <cell r="W263" t="str">
            <v>кор</v>
          </cell>
          <cell r="X263">
            <v>0</v>
          </cell>
          <cell r="Y263">
            <v>0</v>
          </cell>
          <cell r="Z263">
            <v>0</v>
          </cell>
          <cell r="AA263" t="str">
            <v/>
          </cell>
          <cell r="AB263" t="str">
            <v/>
          </cell>
        </row>
        <row r="264">
          <cell r="A264" t="str">
            <v>SU003510</v>
          </cell>
          <cell r="B264" t="str">
            <v>P004457</v>
          </cell>
          <cell r="C264">
            <v>4301135504</v>
          </cell>
          <cell r="D264">
            <v>4640242181554</v>
          </cell>
          <cell r="F264">
            <v>3</v>
          </cell>
          <cell r="G264">
            <v>1</v>
          </cell>
          <cell r="H264">
            <v>3</v>
          </cell>
          <cell r="I264">
            <v>3.1920000000000002</v>
          </cell>
          <cell r="J264">
            <v>126</v>
          </cell>
          <cell r="K264" t="str">
            <v>14</v>
          </cell>
          <cell r="L264" t="str">
            <v>Короб, мин. 1</v>
          </cell>
          <cell r="M264" t="str">
            <v>МГ</v>
          </cell>
          <cell r="O264">
            <v>180</v>
          </cell>
          <cell r="P264" t="str">
            <v>Снеки «Мини-пицца с ветчиной и сыром» Весовые ТМ «Зареченские продукты» 3 кг</v>
          </cell>
          <cell r="U264" t="str">
            <v/>
          </cell>
          <cell r="V264" t="str">
            <v/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  <cell r="AA264" t="str">
            <v/>
          </cell>
          <cell r="AB264" t="str">
            <v/>
          </cell>
        </row>
        <row r="265">
          <cell r="A265" t="str">
            <v>SU003454</v>
          </cell>
          <cell r="B265" t="str">
            <v>P004364</v>
          </cell>
          <cell r="C265">
            <v>4301135394</v>
          </cell>
          <cell r="D265">
            <v>4640242181561</v>
          </cell>
          <cell r="F265">
            <v>3.7</v>
          </cell>
          <cell r="G265">
            <v>1</v>
          </cell>
          <cell r="H265">
            <v>3.7</v>
          </cell>
          <cell r="I265">
            <v>3.8919999999999999</v>
          </cell>
          <cell r="J265">
            <v>126</v>
          </cell>
          <cell r="K265" t="str">
            <v>14</v>
          </cell>
          <cell r="L265" t="str">
            <v>Слой, мин. 1</v>
          </cell>
          <cell r="M265" t="str">
            <v>МГ</v>
          </cell>
          <cell r="O265">
            <v>180</v>
          </cell>
          <cell r="P265" t="str">
            <v>Снеки «Мини-сосиски в тесте» Весовые ТМ «Зареченские» 3,7 кг</v>
          </cell>
          <cell r="U265" t="str">
            <v/>
          </cell>
          <cell r="V265" t="str">
            <v/>
          </cell>
          <cell r="W265" t="str">
            <v>кор</v>
          </cell>
          <cell r="X265">
            <v>0</v>
          </cell>
          <cell r="Y265">
            <v>0</v>
          </cell>
          <cell r="Z265">
            <v>0</v>
          </cell>
          <cell r="AA265" t="str">
            <v/>
          </cell>
          <cell r="AB265" t="str">
            <v/>
          </cell>
        </row>
        <row r="266">
          <cell r="A266" t="str">
            <v>SU003434</v>
          </cell>
          <cell r="B266" t="str">
            <v>P004358</v>
          </cell>
          <cell r="C266">
            <v>4301135374</v>
          </cell>
          <cell r="D266">
            <v>4640242181424</v>
          </cell>
          <cell r="F266">
            <v>5.5</v>
          </cell>
          <cell r="G266">
            <v>1</v>
          </cell>
          <cell r="H266">
            <v>5.5</v>
          </cell>
          <cell r="I266">
            <v>5.7350000000000003</v>
          </cell>
          <cell r="J266">
            <v>84</v>
          </cell>
          <cell r="K266" t="str">
            <v>12</v>
          </cell>
          <cell r="L266" t="str">
            <v>Слой, мин. 1</v>
          </cell>
          <cell r="M266" t="str">
            <v>МГ</v>
          </cell>
          <cell r="O266">
            <v>180</v>
          </cell>
          <cell r="P266" t="str">
            <v>Снеки «Мини-чебуречки с мясом» Весовой ТМ «Зареченские» 5,5 кг</v>
          </cell>
          <cell r="U266" t="str">
            <v/>
          </cell>
          <cell r="V266" t="str">
            <v/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  <cell r="AA266" t="str">
            <v/>
          </cell>
          <cell r="AB266" t="str">
            <v/>
          </cell>
        </row>
        <row r="267">
          <cell r="A267" t="str">
            <v>SU003431</v>
          </cell>
          <cell r="B267" t="str">
            <v>P004279</v>
          </cell>
          <cell r="C267">
            <v>4301135320</v>
          </cell>
          <cell r="D267">
            <v>4640242181592</v>
          </cell>
          <cell r="F267">
            <v>3.5</v>
          </cell>
          <cell r="G267">
            <v>1</v>
          </cell>
          <cell r="H267">
            <v>3.5</v>
          </cell>
          <cell r="I267">
            <v>3.6850000000000001</v>
          </cell>
          <cell r="J267">
            <v>126</v>
          </cell>
          <cell r="K267" t="str">
            <v>14</v>
          </cell>
          <cell r="L267" t="str">
            <v>Короб, мин. 1</v>
          </cell>
          <cell r="M267" t="str">
            <v>МГ</v>
          </cell>
          <cell r="O267">
            <v>180</v>
          </cell>
          <cell r="P267" t="str">
            <v>Снеки «Мини-чебуречки с сыром и ветчиной» Весовые ТМ «Зареченские» 3,5 кг</v>
          </cell>
          <cell r="U267" t="str">
            <v/>
          </cell>
          <cell r="V267" t="str">
            <v/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A267" t="str">
            <v/>
          </cell>
          <cell r="AB267" t="str">
            <v/>
          </cell>
        </row>
        <row r="268">
          <cell r="A268" t="str">
            <v>SU003448</v>
          </cell>
          <cell r="B268" t="str">
            <v>P004394</v>
          </cell>
          <cell r="C268">
            <v>4301135405</v>
          </cell>
          <cell r="D268">
            <v>4640242181523</v>
          </cell>
          <cell r="F268">
            <v>3</v>
          </cell>
          <cell r="G268">
            <v>1</v>
          </cell>
          <cell r="H268">
            <v>3</v>
          </cell>
          <cell r="I268">
            <v>3.1920000000000002</v>
          </cell>
          <cell r="J268">
            <v>126</v>
          </cell>
          <cell r="K268" t="str">
            <v>14</v>
          </cell>
          <cell r="L268" t="str">
            <v>Слой, мин. 1</v>
          </cell>
          <cell r="M268" t="str">
            <v>МГ</v>
          </cell>
          <cell r="O268">
            <v>180</v>
          </cell>
          <cell r="P268" t="str">
            <v>Снеки «Мини-шарики с курочкой и сыром» Весовой ТМ «Зареченские» 3 кг</v>
          </cell>
          <cell r="U268" t="str">
            <v/>
          </cell>
          <cell r="V268" t="str">
            <v/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  <cell r="AA268" t="str">
            <v/>
          </cell>
          <cell r="AB268" t="str">
            <v/>
          </cell>
        </row>
        <row r="269">
          <cell r="A269" t="str">
            <v>SU003446</v>
          </cell>
          <cell r="B269" t="str">
            <v>P004393</v>
          </cell>
          <cell r="C269">
            <v>4301135404</v>
          </cell>
          <cell r="D269">
            <v>4640242181516</v>
          </cell>
          <cell r="F269">
            <v>3.7</v>
          </cell>
          <cell r="G269">
            <v>1</v>
          </cell>
          <cell r="H269">
            <v>3.7</v>
          </cell>
          <cell r="I269">
            <v>3.8919999999999999</v>
          </cell>
          <cell r="J269">
            <v>126</v>
          </cell>
          <cell r="K269" t="str">
            <v>14</v>
          </cell>
          <cell r="L269" t="str">
            <v>Короб, мин. 1</v>
          </cell>
          <cell r="M269" t="str">
            <v>МГ</v>
          </cell>
          <cell r="O269">
            <v>180</v>
          </cell>
          <cell r="P269" t="str">
            <v>Снеки «Пирожки с клубникой и вишней» Весовые ТМ «Зареченские» 3,7 кг</v>
          </cell>
          <cell r="U269" t="str">
            <v/>
          </cell>
          <cell r="V269" t="str">
            <v/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  <cell r="AA269" t="str">
            <v/>
          </cell>
          <cell r="AB269" t="str">
            <v/>
          </cell>
        </row>
        <row r="270">
          <cell r="A270" t="str">
            <v>SU003442</v>
          </cell>
          <cell r="B270" t="str">
            <v>P004391</v>
          </cell>
          <cell r="C270">
            <v>4301135402</v>
          </cell>
          <cell r="D270">
            <v>4640242181493</v>
          </cell>
          <cell r="F270">
            <v>3.7</v>
          </cell>
          <cell r="G270">
            <v>1</v>
          </cell>
          <cell r="H270">
            <v>3.7</v>
          </cell>
          <cell r="I270">
            <v>3.8919999999999999</v>
          </cell>
          <cell r="J270">
            <v>126</v>
          </cell>
          <cell r="K270" t="str">
            <v>14</v>
          </cell>
          <cell r="L270" t="str">
            <v>Короб, мин. 1</v>
          </cell>
          <cell r="M270" t="str">
            <v>МГ</v>
          </cell>
          <cell r="O270">
            <v>180</v>
          </cell>
          <cell r="P270" t="str">
            <v>Снеки «Пирожки с мясом, картофелем и грибами» Весовые ТМ «Зареченские» 3,7 кг</v>
          </cell>
          <cell r="U270" t="str">
            <v/>
          </cell>
          <cell r="V270" t="str">
            <v/>
          </cell>
          <cell r="W270" t="str">
            <v>кор</v>
          </cell>
          <cell r="X270">
            <v>0</v>
          </cell>
          <cell r="Y270">
            <v>0</v>
          </cell>
          <cell r="Z270">
            <v>0</v>
          </cell>
          <cell r="AA270" t="str">
            <v/>
          </cell>
          <cell r="AB270" t="str">
            <v/>
          </cell>
        </row>
        <row r="271">
          <cell r="A271" t="str">
            <v>SU003439</v>
          </cell>
          <cell r="B271" t="str">
            <v>P004359</v>
          </cell>
          <cell r="C271">
            <v>4301135375</v>
          </cell>
          <cell r="D271">
            <v>4640242181486</v>
          </cell>
          <cell r="F271">
            <v>3.7</v>
          </cell>
          <cell r="G271">
            <v>1</v>
          </cell>
          <cell r="H271">
            <v>3.7</v>
          </cell>
          <cell r="I271">
            <v>3.8919999999999999</v>
          </cell>
          <cell r="J271">
            <v>126</v>
          </cell>
          <cell r="K271" t="str">
            <v>14</v>
          </cell>
          <cell r="L271" t="str">
            <v>Слой, мин. 1</v>
          </cell>
          <cell r="M271" t="str">
            <v>МГ</v>
          </cell>
          <cell r="O271">
            <v>180</v>
          </cell>
          <cell r="P271" t="str">
            <v>«Пирожки с мясом» Весовые ТМ «Зареченские» 3,7 кг</v>
          </cell>
          <cell r="U271" t="str">
            <v/>
          </cell>
          <cell r="V271" t="str">
            <v/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  <cell r="AA271" t="str">
            <v/>
          </cell>
          <cell r="AB271" t="str">
            <v/>
          </cell>
        </row>
        <row r="272">
          <cell r="A272" t="str">
            <v>SU003444</v>
          </cell>
          <cell r="B272" t="str">
            <v>P004392</v>
          </cell>
          <cell r="C272">
            <v>4301135403</v>
          </cell>
          <cell r="D272">
            <v>4640242181509</v>
          </cell>
          <cell r="F272">
            <v>3.7</v>
          </cell>
          <cell r="G272">
            <v>1</v>
          </cell>
          <cell r="H272">
            <v>3.7</v>
          </cell>
          <cell r="I272">
            <v>3.8919999999999999</v>
          </cell>
          <cell r="J272">
            <v>126</v>
          </cell>
          <cell r="K272" t="str">
            <v>14</v>
          </cell>
          <cell r="L272" t="str">
            <v>Слой, мин. 1</v>
          </cell>
          <cell r="M272" t="str">
            <v>МГ</v>
          </cell>
          <cell r="O272">
            <v>180</v>
          </cell>
          <cell r="P272" t="str">
            <v>Снеки «Пирожки с яблоком и грушей» Весовой ТМ «Зареченские» 3,7 кг</v>
          </cell>
          <cell r="U272" t="str">
            <v/>
          </cell>
          <cell r="V272" t="str">
            <v/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A272" t="str">
            <v/>
          </cell>
          <cell r="AB272" t="str">
            <v/>
          </cell>
        </row>
        <row r="273">
          <cell r="A273" t="str">
            <v>SU003383</v>
          </cell>
          <cell r="B273" t="str">
            <v>P004191</v>
          </cell>
          <cell r="C273">
            <v>4301135304</v>
          </cell>
          <cell r="D273">
            <v>4640242181240</v>
          </cell>
          <cell r="F273">
            <v>0.3</v>
          </cell>
          <cell r="G273">
            <v>9</v>
          </cell>
          <cell r="H273">
            <v>2.7</v>
          </cell>
          <cell r="I273">
            <v>2.88</v>
          </cell>
          <cell r="J273">
            <v>126</v>
          </cell>
          <cell r="K273" t="str">
            <v>14</v>
          </cell>
          <cell r="L273" t="str">
            <v>Слой, мин. 1</v>
          </cell>
          <cell r="M273" t="str">
            <v>МГ</v>
          </cell>
          <cell r="O273">
            <v>180</v>
          </cell>
          <cell r="P273" t="str">
            <v>Снеки «Мини-пицца с ветчиной и сыром» Фикс.вес 0,3 ф/п ТМ «Зареченские»</v>
          </cell>
          <cell r="U273" t="str">
            <v/>
          </cell>
          <cell r="V273" t="str">
            <v/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A273" t="str">
            <v/>
          </cell>
          <cell r="AB273" t="str">
            <v/>
          </cell>
        </row>
        <row r="274">
          <cell r="A274" t="str">
            <v>SU003382</v>
          </cell>
          <cell r="B274" t="str">
            <v>P004195</v>
          </cell>
          <cell r="C274">
            <v>4301135310</v>
          </cell>
          <cell r="D274">
            <v>4640242181318</v>
          </cell>
          <cell r="F274">
            <v>0.3</v>
          </cell>
          <cell r="G274">
            <v>9</v>
          </cell>
          <cell r="H274">
            <v>2.7</v>
          </cell>
          <cell r="I274">
            <v>2.988</v>
          </cell>
          <cell r="J274">
            <v>126</v>
          </cell>
          <cell r="K274" t="str">
            <v>14</v>
          </cell>
          <cell r="L274" t="str">
            <v>Слой, мин. 1</v>
          </cell>
          <cell r="M274" t="str">
            <v>МГ</v>
          </cell>
          <cell r="O274">
            <v>180</v>
          </cell>
          <cell r="P274" t="str">
            <v>Снеки «Мини-сосиски в тесте» Фикс.вес 0,3 ф/п ТМ «Зареченские»</v>
          </cell>
          <cell r="U274" t="str">
            <v/>
          </cell>
          <cell r="V274" t="str">
            <v/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  <cell r="AA274" t="str">
            <v/>
          </cell>
          <cell r="AB274" t="str">
            <v/>
          </cell>
        </row>
        <row r="275">
          <cell r="A275" t="str">
            <v>SU003377</v>
          </cell>
          <cell r="B275" t="str">
            <v>P004193</v>
          </cell>
          <cell r="C275">
            <v>4301135306</v>
          </cell>
          <cell r="D275">
            <v>4640242181578</v>
          </cell>
          <cell r="F275">
            <v>0.3</v>
          </cell>
          <cell r="G275">
            <v>9</v>
          </cell>
          <cell r="H275">
            <v>2.7</v>
          </cell>
          <cell r="I275">
            <v>2.8450000000000002</v>
          </cell>
          <cell r="J275">
            <v>234</v>
          </cell>
          <cell r="K275" t="str">
            <v>18</v>
          </cell>
          <cell r="L275" t="str">
            <v>Слой, мин. 1</v>
          </cell>
          <cell r="M275" t="str">
            <v>МГ</v>
          </cell>
          <cell r="O275">
            <v>180</v>
          </cell>
          <cell r="P275" t="str">
            <v>Снеки «Мини-чебуречки с мясом» Фикс.вес 0,3 ф/п ТМ «Зареченские»</v>
          </cell>
          <cell r="U275" t="str">
            <v/>
          </cell>
          <cell r="V275" t="str">
            <v/>
          </cell>
          <cell r="W275" t="str">
            <v>кор</v>
          </cell>
          <cell r="X275">
            <v>0</v>
          </cell>
          <cell r="Y275">
            <v>0</v>
          </cell>
          <cell r="Z275">
            <v>0</v>
          </cell>
          <cell r="AA275" t="str">
            <v/>
          </cell>
          <cell r="AB275" t="str">
            <v/>
          </cell>
        </row>
        <row r="276">
          <cell r="A276" t="str">
            <v>SU003376</v>
          </cell>
          <cell r="B276" t="str">
            <v>P004194</v>
          </cell>
          <cell r="C276">
            <v>4301135305</v>
          </cell>
          <cell r="D276">
            <v>4640242181394</v>
          </cell>
          <cell r="F276">
            <v>0.3</v>
          </cell>
          <cell r="G276">
            <v>9</v>
          </cell>
          <cell r="H276">
            <v>2.7</v>
          </cell>
          <cell r="I276">
            <v>2.8450000000000002</v>
          </cell>
          <cell r="J276">
            <v>234</v>
          </cell>
          <cell r="K276" t="str">
            <v>18</v>
          </cell>
          <cell r="L276" t="str">
            <v>Слой, мин. 1</v>
          </cell>
          <cell r="M276" t="str">
            <v>МГ</v>
          </cell>
          <cell r="O276">
            <v>180</v>
          </cell>
          <cell r="P276" t="str">
            <v>Снеки «Мини-чебуречки с сыром и ветчиной» Фикс.вес 0,3 ф/п ТМ «Зареченские»</v>
          </cell>
          <cell r="U276" t="str">
            <v/>
          </cell>
          <cell r="V276" t="str">
            <v/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A276" t="str">
            <v/>
          </cell>
          <cell r="AB276" t="str">
            <v/>
          </cell>
        </row>
        <row r="277">
          <cell r="A277" t="str">
            <v>SU003378</v>
          </cell>
          <cell r="B277" t="str">
            <v>P004196</v>
          </cell>
          <cell r="C277">
            <v>4301135309</v>
          </cell>
          <cell r="D277">
            <v>4640242181332</v>
          </cell>
          <cell r="F277">
            <v>0.3</v>
          </cell>
          <cell r="G277">
            <v>9</v>
          </cell>
          <cell r="H277">
            <v>2.7</v>
          </cell>
          <cell r="I277">
            <v>2.9079999999999999</v>
          </cell>
          <cell r="J277">
            <v>234</v>
          </cell>
          <cell r="K277" t="str">
            <v>18</v>
          </cell>
          <cell r="L277" t="str">
            <v>Слой, мин. 1</v>
          </cell>
          <cell r="M277" t="str">
            <v>МГ</v>
          </cell>
          <cell r="O277">
            <v>180</v>
          </cell>
          <cell r="P277" t="str">
            <v>Снеки «Пирожки с мясом» Фикс.вес 0,3 ф/п ТМ «Зареченские»</v>
          </cell>
          <cell r="U277" t="str">
            <v/>
          </cell>
          <cell r="V277" t="str">
            <v/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A277" t="str">
            <v/>
          </cell>
          <cell r="AB277" t="str">
            <v/>
          </cell>
        </row>
        <row r="278">
          <cell r="A278" t="str">
            <v>SU003379</v>
          </cell>
          <cell r="B278" t="str">
            <v>P004197</v>
          </cell>
          <cell r="C278">
            <v>4301135308</v>
          </cell>
          <cell r="D278">
            <v>4640242181349</v>
          </cell>
          <cell r="F278">
            <v>0.3</v>
          </cell>
          <cell r="G278">
            <v>9</v>
          </cell>
          <cell r="H278">
            <v>2.7</v>
          </cell>
          <cell r="I278">
            <v>2.9079999999999999</v>
          </cell>
          <cell r="J278">
            <v>234</v>
          </cell>
          <cell r="K278" t="str">
            <v>18</v>
          </cell>
          <cell r="L278" t="str">
            <v>Слой, мин. 1</v>
          </cell>
          <cell r="M278" t="str">
            <v>МГ</v>
          </cell>
          <cell r="O278">
            <v>180</v>
          </cell>
          <cell r="P278" t="str">
            <v>Снеки «Пирожки с мясом, картофелем и грибами» Фикс.вес 0,3 ф/п ТМ «Зареченские»</v>
          </cell>
          <cell r="U278" t="str">
            <v/>
          </cell>
          <cell r="V278" t="str">
            <v/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A278" t="str">
            <v/>
          </cell>
          <cell r="AB278" t="str">
            <v/>
          </cell>
        </row>
        <row r="279">
          <cell r="A279" t="str">
            <v>SU003380</v>
          </cell>
          <cell r="B279" t="str">
            <v>P004192</v>
          </cell>
          <cell r="C279">
            <v>4301135307</v>
          </cell>
          <cell r="D279">
            <v>4640242181370</v>
          </cell>
          <cell r="F279">
            <v>0.3</v>
          </cell>
          <cell r="G279">
            <v>9</v>
          </cell>
          <cell r="H279">
            <v>2.7</v>
          </cell>
          <cell r="I279">
            <v>2.9079999999999999</v>
          </cell>
          <cell r="J279">
            <v>234</v>
          </cell>
          <cell r="K279" t="str">
            <v>18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«Пирожки с яблоком и грушей» Фикс.вес 0,3 ф/п ТМ «Зареченские»</v>
          </cell>
          <cell r="U279" t="str">
            <v/>
          </cell>
          <cell r="V279" t="str">
            <v/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A279" t="str">
            <v/>
          </cell>
          <cell r="AB279" t="str">
            <v/>
          </cell>
        </row>
        <row r="280">
          <cell r="A280" t="str">
            <v>SU002766</v>
          </cell>
          <cell r="B280" t="str">
            <v>P004236</v>
          </cell>
          <cell r="C280">
            <v>4301135318</v>
          </cell>
          <cell r="D280">
            <v>4607111037480</v>
          </cell>
          <cell r="F280">
            <v>1</v>
          </cell>
          <cell r="G280">
            <v>4</v>
          </cell>
          <cell r="H280">
            <v>4</v>
          </cell>
          <cell r="I280">
            <v>4.2724000000000002</v>
          </cell>
          <cell r="J280">
            <v>84</v>
          </cell>
          <cell r="K280" t="str">
            <v>12</v>
          </cell>
          <cell r="L280" t="str">
            <v>Короб, мин. 1</v>
          </cell>
          <cell r="M280" t="str">
            <v>МГ</v>
          </cell>
          <cell r="O280">
            <v>180</v>
          </cell>
          <cell r="P280" t="str">
            <v>Снеки «Смак-мени с картофелем и сочной грудинкой» Фикс.вес 1 ТМ «Зареченские»</v>
          </cell>
          <cell r="U280" t="str">
            <v/>
          </cell>
          <cell r="V280" t="str">
            <v/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A280" t="str">
            <v/>
          </cell>
          <cell r="AB280" t="str">
            <v/>
          </cell>
        </row>
        <row r="281">
          <cell r="A281" t="str">
            <v>SU002767</v>
          </cell>
          <cell r="B281" t="str">
            <v>P004238</v>
          </cell>
          <cell r="C281">
            <v>4301135319</v>
          </cell>
          <cell r="D281">
            <v>4607111037473</v>
          </cell>
          <cell r="F281">
            <v>1</v>
          </cell>
          <cell r="G281">
            <v>4</v>
          </cell>
          <cell r="H281">
            <v>4</v>
          </cell>
          <cell r="I281">
            <v>4.2300000000000004</v>
          </cell>
          <cell r="J281">
            <v>84</v>
          </cell>
          <cell r="K281" t="str">
            <v>12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Смак-мени с мясом ТМ Зареченские ТС Зареченские продукты ф/п ф/в 1,0</v>
          </cell>
          <cell r="U281" t="str">
            <v/>
          </cell>
          <cell r="V281" t="str">
            <v/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A281" t="str">
            <v/>
          </cell>
          <cell r="AB281" t="str">
            <v/>
          </cell>
        </row>
        <row r="282">
          <cell r="A282" t="str">
            <v>SU003085</v>
          </cell>
          <cell r="B282" t="str">
            <v>P003651</v>
          </cell>
          <cell r="C282">
            <v>4301135198</v>
          </cell>
          <cell r="D282">
            <v>4640242180663</v>
          </cell>
          <cell r="F282">
            <v>0.9</v>
          </cell>
          <cell r="G282">
            <v>4</v>
          </cell>
          <cell r="H282">
            <v>3.6</v>
          </cell>
          <cell r="I282">
            <v>3.83</v>
          </cell>
          <cell r="J282">
            <v>84</v>
          </cell>
          <cell r="K282" t="str">
            <v>12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«Смаколадьи с яблоком и грушей» ф/в 0,9 ТМ «Зареченские»</v>
          </cell>
          <cell r="U282" t="str">
            <v/>
          </cell>
          <cell r="V282" t="str">
            <v/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A282" t="str">
            <v/>
          </cell>
          <cell r="AB282" t="str">
            <v/>
          </cell>
        </row>
        <row r="283">
          <cell r="P283" t="str">
            <v>Итого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</row>
        <row r="284">
          <cell r="P284" t="str">
            <v>Итого</v>
          </cell>
          <cell r="W284" t="str">
            <v>кг</v>
          </cell>
          <cell r="X284">
            <v>0</v>
          </cell>
          <cell r="Y284">
            <v>0</v>
          </cell>
        </row>
        <row r="285">
          <cell r="P285" t="str">
            <v>ИТОГО НЕТТО</v>
          </cell>
          <cell r="W285" t="str">
            <v>кг</v>
          </cell>
          <cell r="X285">
            <v>0</v>
          </cell>
          <cell r="Y285">
            <v>0</v>
          </cell>
        </row>
        <row r="286">
          <cell r="P286" t="str">
            <v>ИТОГО БРУТТО</v>
          </cell>
          <cell r="W286" t="str">
            <v>кг</v>
          </cell>
          <cell r="X286">
            <v>0</v>
          </cell>
          <cell r="Y286">
            <v>0</v>
          </cell>
        </row>
        <row r="287">
          <cell r="P287" t="str">
            <v>Кол-во паллет</v>
          </cell>
          <cell r="W287" t="str">
            <v>шт</v>
          </cell>
          <cell r="X287">
            <v>0</v>
          </cell>
          <cell r="Y287">
            <v>0</v>
          </cell>
        </row>
        <row r="288">
          <cell r="P288" t="str">
            <v>Вес брутто  с паллетами</v>
          </cell>
          <cell r="W288" t="str">
            <v>кг</v>
          </cell>
          <cell r="X288">
            <v>0</v>
          </cell>
          <cell r="Y288">
            <v>0</v>
          </cell>
        </row>
        <row r="289">
          <cell r="P289" t="str">
            <v>Кол-во коробок</v>
          </cell>
          <cell r="W289" t="str">
            <v>шт</v>
          </cell>
          <cell r="X289">
            <v>0</v>
          </cell>
          <cell r="Y289">
            <v>0</v>
          </cell>
        </row>
        <row r="290">
          <cell r="P290" t="str">
            <v>Объем заказа</v>
          </cell>
          <cell r="W290" t="str">
            <v>м3</v>
          </cell>
          <cell r="Z290">
            <v>0</v>
          </cell>
        </row>
        <row r="292">
          <cell r="A292" t="str">
            <v>ТОРГОВАЯ МАРКА</v>
          </cell>
          <cell r="B292" t="str">
            <v>Ядрена копоть</v>
          </cell>
          <cell r="C292" t="str">
            <v>Горячая штучка</v>
          </cell>
          <cell r="D292" t="str">
            <v>Горячая штучка</v>
          </cell>
          <cell r="E292" t="str">
            <v>Горячая штучка</v>
          </cell>
          <cell r="F292" t="str">
            <v>Горячая штучка</v>
          </cell>
          <cell r="G292" t="str">
            <v>Горячая штучка</v>
          </cell>
          <cell r="H292" t="str">
            <v>Горячая штучка</v>
          </cell>
          <cell r="I292" t="str">
            <v>Горячая штучка</v>
          </cell>
          <cell r="J292" t="str">
            <v>Горячая штучка</v>
          </cell>
          <cell r="K292" t="str">
            <v>Горячая штучка</v>
          </cell>
          <cell r="L292" t="str">
            <v>Горячая штучка</v>
          </cell>
          <cell r="M292" t="str">
            <v>Горячая штучка</v>
          </cell>
          <cell r="O292" t="str">
            <v>Горячая штучка</v>
          </cell>
          <cell r="P292" t="str">
            <v>Горячая штучка</v>
          </cell>
          <cell r="Q292" t="str">
            <v>Горячая штучка</v>
          </cell>
          <cell r="R292" t="str">
            <v>Горячая штучка</v>
          </cell>
          <cell r="S292" t="str">
            <v>Горячая штучка</v>
          </cell>
          <cell r="T292" t="str">
            <v>No Name</v>
          </cell>
          <cell r="U292" t="str">
            <v>No Name</v>
          </cell>
          <cell r="V292" t="str">
            <v>Вязанка</v>
          </cell>
          <cell r="W292" t="str">
            <v>Вязанка</v>
          </cell>
          <cell r="X292" t="str">
            <v>Стародворье</v>
          </cell>
          <cell r="Y292" t="str">
            <v>Стародворье</v>
          </cell>
          <cell r="Z292" t="str">
            <v>Стародворье</v>
          </cell>
          <cell r="AA292" t="str">
            <v>Стародворье</v>
          </cell>
          <cell r="AB292" t="str">
            <v>Стародворье</v>
          </cell>
        </row>
        <row r="293">
          <cell r="A293" t="str">
            <v>СЕРИЯ</v>
          </cell>
          <cell r="B293" t="str">
            <v>Ядрена копоть</v>
          </cell>
          <cell r="C293" t="str">
            <v>Наггетсы ГШ</v>
          </cell>
          <cell r="D293" t="str">
            <v>Grandmeni</v>
          </cell>
          <cell r="E293" t="str">
            <v>Чебупай</v>
          </cell>
          <cell r="F293" t="str">
            <v>Бигбули ГШ</v>
          </cell>
          <cell r="G293" t="str">
            <v>Бульмени вес ГШ</v>
          </cell>
          <cell r="H293" t="str">
            <v>Бельмеши</v>
          </cell>
          <cell r="I293" t="str">
            <v>Крылышки ГШ</v>
          </cell>
          <cell r="J293" t="str">
            <v>Чебупели</v>
          </cell>
          <cell r="K293" t="str">
            <v>Чебуреки ГШ</v>
          </cell>
          <cell r="L293" t="str">
            <v>Бульмени ГШ</v>
          </cell>
          <cell r="M293" t="str">
            <v>Чебупицца</v>
          </cell>
          <cell r="O293" t="str">
            <v>Хотстеры</v>
          </cell>
          <cell r="P293" t="str">
            <v>Круггетсы</v>
          </cell>
          <cell r="Q293" t="str">
            <v>Пекерсы</v>
          </cell>
          <cell r="R293" t="str">
            <v>Супермени</v>
          </cell>
          <cell r="S293" t="str">
            <v>Чебуманы</v>
          </cell>
          <cell r="T293" t="str">
            <v>Зареченские продукты</v>
          </cell>
          <cell r="U293" t="str">
            <v>No Name ЗПФ</v>
          </cell>
          <cell r="V293" t="str">
            <v>Сливушка</v>
          </cell>
          <cell r="W293" t="str">
            <v>Сливушки</v>
          </cell>
          <cell r="X293" t="str">
            <v>Мясорубская</v>
          </cell>
          <cell r="Y293" t="str">
            <v>Медвежьи ушки</v>
          </cell>
          <cell r="Z293" t="str">
            <v>Медвежье ушко</v>
          </cell>
          <cell r="AA293" t="str">
            <v>Бордо</v>
          </cell>
          <cell r="AB293" t="str">
            <v>Сочные</v>
          </cell>
        </row>
        <row r="295">
          <cell r="A295" t="str">
            <v>ИТОГО, кг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</row>
        <row r="297">
          <cell r="A297" t="str">
            <v>ЗПФ, кг</v>
          </cell>
          <cell r="B297" t="str">
            <v xml:space="preserve">ПГП, кг </v>
          </cell>
          <cell r="C297" t="str">
            <v>КИЗ, кг</v>
          </cell>
        </row>
        <row r="298">
          <cell r="A298">
            <v>0</v>
          </cell>
          <cell r="B298">
            <v>0</v>
          </cell>
          <cell r="C298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02.10.2024 - 09.10.2024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14,10,</v>
          </cell>
          <cell r="P5" t="str">
            <v>14,10,</v>
          </cell>
        </row>
        <row r="6">
          <cell r="E6">
            <v>47750.16</v>
          </cell>
          <cell r="F6">
            <v>46402.3</v>
          </cell>
          <cell r="I6">
            <v>48372.117000000006</v>
          </cell>
          <cell r="J6">
            <v>-621.95699999999999</v>
          </cell>
          <cell r="K6">
            <v>0</v>
          </cell>
          <cell r="L6">
            <v>0</v>
          </cell>
          <cell r="M6">
            <v>0</v>
          </cell>
          <cell r="N6">
            <v>8108</v>
          </cell>
          <cell r="O6">
            <v>7862.0320000000002</v>
          </cell>
          <cell r="P6">
            <v>19420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-21.6</v>
          </cell>
          <cell r="D7">
            <v>5.4</v>
          </cell>
          <cell r="E7">
            <v>108</v>
          </cell>
          <cell r="F7">
            <v>-132.30000000000001</v>
          </cell>
          <cell r="G7">
            <v>0</v>
          </cell>
          <cell r="H7" t="e">
            <v>#N/A</v>
          </cell>
          <cell r="I7">
            <v>116.101</v>
          </cell>
          <cell r="J7">
            <v>-8.1009999999999991</v>
          </cell>
          <cell r="O7">
            <v>21.6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-157</v>
          </cell>
          <cell r="D8">
            <v>17</v>
          </cell>
          <cell r="E8">
            <v>338</v>
          </cell>
          <cell r="F8">
            <v>-490</v>
          </cell>
          <cell r="G8">
            <v>0</v>
          </cell>
          <cell r="H8">
            <v>0</v>
          </cell>
          <cell r="I8">
            <v>362</v>
          </cell>
          <cell r="J8">
            <v>-24</v>
          </cell>
          <cell r="O8">
            <v>67.599999999999994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526</v>
          </cell>
          <cell r="D9">
            <v>520</v>
          </cell>
          <cell r="E9">
            <v>436</v>
          </cell>
          <cell r="F9">
            <v>589</v>
          </cell>
          <cell r="G9">
            <v>1</v>
          </cell>
          <cell r="H9">
            <v>180</v>
          </cell>
          <cell r="I9">
            <v>455</v>
          </cell>
          <cell r="J9">
            <v>-19</v>
          </cell>
          <cell r="O9">
            <v>87.2</v>
          </cell>
          <cell r="P9">
            <v>150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1501</v>
          </cell>
          <cell r="D10">
            <v>4280</v>
          </cell>
          <cell r="E10">
            <v>2785</v>
          </cell>
          <cell r="F10">
            <v>2911</v>
          </cell>
          <cell r="G10" t="str">
            <v>пуд,яб</v>
          </cell>
          <cell r="H10">
            <v>180</v>
          </cell>
          <cell r="I10">
            <v>2843</v>
          </cell>
          <cell r="J10">
            <v>-58</v>
          </cell>
          <cell r="N10">
            <v>720</v>
          </cell>
          <cell r="O10">
            <v>317</v>
          </cell>
          <cell r="P10">
            <v>50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1266</v>
          </cell>
          <cell r="D11">
            <v>4795</v>
          </cell>
          <cell r="E11">
            <v>3973</v>
          </cell>
          <cell r="F11">
            <v>2043</v>
          </cell>
          <cell r="G11" t="str">
            <v>пуд</v>
          </cell>
          <cell r="H11">
            <v>180</v>
          </cell>
          <cell r="I11">
            <v>4015</v>
          </cell>
          <cell r="J11">
            <v>-42</v>
          </cell>
          <cell r="N11">
            <v>900</v>
          </cell>
          <cell r="O11">
            <v>314.60000000000002</v>
          </cell>
          <cell r="P11">
            <v>600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531</v>
          </cell>
          <cell r="D12">
            <v>339</v>
          </cell>
          <cell r="E12">
            <v>399</v>
          </cell>
          <cell r="F12">
            <v>467</v>
          </cell>
          <cell r="G12">
            <v>1</v>
          </cell>
          <cell r="H12">
            <v>180</v>
          </cell>
          <cell r="I12">
            <v>390</v>
          </cell>
          <cell r="J12">
            <v>9</v>
          </cell>
          <cell r="O12">
            <v>79.8</v>
          </cell>
          <cell r="P12">
            <v>210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393</v>
          </cell>
          <cell r="D13">
            <v>546</v>
          </cell>
          <cell r="E13">
            <v>591</v>
          </cell>
          <cell r="F13">
            <v>305</v>
          </cell>
          <cell r="G13">
            <v>1</v>
          </cell>
          <cell r="H13">
            <v>180</v>
          </cell>
          <cell r="I13">
            <v>624</v>
          </cell>
          <cell r="J13">
            <v>-33</v>
          </cell>
          <cell r="O13">
            <v>118.2</v>
          </cell>
          <cell r="P13">
            <v>700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537</v>
          </cell>
          <cell r="D14">
            <v>2367</v>
          </cell>
          <cell r="E14">
            <v>2409</v>
          </cell>
          <cell r="F14">
            <v>461</v>
          </cell>
          <cell r="G14" t="str">
            <v>пуд</v>
          </cell>
          <cell r="H14">
            <v>180</v>
          </cell>
          <cell r="I14">
            <v>2417</v>
          </cell>
          <cell r="J14">
            <v>-8</v>
          </cell>
          <cell r="N14">
            <v>1200</v>
          </cell>
          <cell r="O14">
            <v>241.8</v>
          </cell>
          <cell r="P14">
            <v>1000</v>
          </cell>
        </row>
        <row r="15">
          <cell r="A15" t="str">
            <v>Мини-пицца с ветчиной и сыром 0,3кг ТМ Зареченские  ПОКОМ</v>
          </cell>
          <cell r="B15" t="str">
            <v>шт</v>
          </cell>
          <cell r="C15">
            <v>131</v>
          </cell>
          <cell r="E15">
            <v>25</v>
          </cell>
          <cell r="F15">
            <v>106</v>
          </cell>
          <cell r="G15" t="str">
            <v>нов</v>
          </cell>
          <cell r="H15" t="e">
            <v>#N/A</v>
          </cell>
          <cell r="I15">
            <v>25</v>
          </cell>
          <cell r="J15">
            <v>0</v>
          </cell>
          <cell r="O15">
            <v>5</v>
          </cell>
        </row>
        <row r="16">
          <cell r="A16" t="str">
            <v>Мини-сосиски в тесте 0,3кг ТМ Зареченские  ПОКОМ</v>
          </cell>
          <cell r="B16" t="str">
            <v>шт</v>
          </cell>
          <cell r="E16">
            <v>2</v>
          </cell>
          <cell r="F16">
            <v>-2</v>
          </cell>
          <cell r="G16" t="str">
            <v>нов</v>
          </cell>
          <cell r="H16" t="e">
            <v>#N/A</v>
          </cell>
          <cell r="I16">
            <v>2</v>
          </cell>
          <cell r="J16">
            <v>0</v>
          </cell>
          <cell r="O16">
            <v>0.4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259</v>
          </cell>
          <cell r="D17">
            <v>373.7</v>
          </cell>
          <cell r="E17">
            <v>199.1</v>
          </cell>
          <cell r="F17">
            <v>415.1</v>
          </cell>
          <cell r="G17" t="str">
            <v>рот2</v>
          </cell>
          <cell r="H17" t="e">
            <v>#N/A</v>
          </cell>
          <cell r="I17">
            <v>213.90100000000001</v>
          </cell>
          <cell r="J17">
            <v>-14.801000000000016</v>
          </cell>
          <cell r="O17">
            <v>39.82</v>
          </cell>
        </row>
        <row r="18">
          <cell r="A18" t="str">
            <v>Мини-чебуречки с мясом  0,3кг ТМ Зареченские  ПОКОМ</v>
          </cell>
          <cell r="B18" t="str">
            <v>шт</v>
          </cell>
          <cell r="C18">
            <v>2</v>
          </cell>
          <cell r="D18">
            <v>1</v>
          </cell>
          <cell r="E18">
            <v>3</v>
          </cell>
          <cell r="G18" t="str">
            <v>нов</v>
          </cell>
          <cell r="H18" t="e">
            <v>#N/A</v>
          </cell>
          <cell r="I18">
            <v>3</v>
          </cell>
          <cell r="J18">
            <v>0</v>
          </cell>
          <cell r="O18">
            <v>0.6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66</v>
          </cell>
          <cell r="D19">
            <v>269.5</v>
          </cell>
          <cell r="E19">
            <v>143</v>
          </cell>
          <cell r="F19">
            <v>187</v>
          </cell>
          <cell r="G19" t="str">
            <v>рот1</v>
          </cell>
          <cell r="H19" t="e">
            <v>#N/A</v>
          </cell>
          <cell r="I19">
            <v>142.5</v>
          </cell>
          <cell r="J19">
            <v>0.5</v>
          </cell>
          <cell r="O19">
            <v>28.6</v>
          </cell>
          <cell r="P19">
            <v>60</v>
          </cell>
        </row>
        <row r="20">
          <cell r="A20" t="str">
            <v>Мини-чебуречки с сыром и ветчиной 0,3кг ТМ Зареченские  ПОКОМ</v>
          </cell>
          <cell r="B20" t="str">
            <v>шт</v>
          </cell>
          <cell r="C20">
            <v>148</v>
          </cell>
          <cell r="D20">
            <v>3</v>
          </cell>
          <cell r="E20">
            <v>53</v>
          </cell>
          <cell r="F20">
            <v>97</v>
          </cell>
          <cell r="G20" t="str">
            <v>нов</v>
          </cell>
          <cell r="H20" t="e">
            <v>#N/A</v>
          </cell>
          <cell r="I20">
            <v>65</v>
          </cell>
          <cell r="J20">
            <v>-12</v>
          </cell>
          <cell r="O20">
            <v>10.6</v>
          </cell>
        </row>
        <row r="21">
          <cell r="A21" t="str">
            <v>Мини-шарики с курочкой и сыром ТМ Зареченские ВЕС  ПОКОМ</v>
          </cell>
          <cell r="B21" t="str">
            <v>кг</v>
          </cell>
          <cell r="C21">
            <v>78</v>
          </cell>
          <cell r="D21">
            <v>129</v>
          </cell>
          <cell r="E21">
            <v>164</v>
          </cell>
          <cell r="F21">
            <v>38</v>
          </cell>
          <cell r="G21">
            <v>0</v>
          </cell>
          <cell r="H21" t="e">
            <v>#N/A</v>
          </cell>
          <cell r="I21">
            <v>167</v>
          </cell>
          <cell r="J21">
            <v>-3</v>
          </cell>
          <cell r="O21">
            <v>32.799999999999997</v>
          </cell>
          <cell r="P21">
            <v>240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1623</v>
          </cell>
          <cell r="D22">
            <v>4645</v>
          </cell>
          <cell r="E22">
            <v>2815</v>
          </cell>
          <cell r="F22">
            <v>3325</v>
          </cell>
          <cell r="G22" t="str">
            <v>пуд</v>
          </cell>
          <cell r="H22">
            <v>180</v>
          </cell>
          <cell r="I22">
            <v>2852</v>
          </cell>
          <cell r="J22">
            <v>-37</v>
          </cell>
          <cell r="O22">
            <v>563</v>
          </cell>
          <cell r="P22">
            <v>1460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1236</v>
          </cell>
          <cell r="D23">
            <v>2755</v>
          </cell>
          <cell r="E23">
            <v>1726</v>
          </cell>
          <cell r="F23">
            <v>2196</v>
          </cell>
          <cell r="G23" t="str">
            <v>яб</v>
          </cell>
          <cell r="H23">
            <v>180</v>
          </cell>
          <cell r="I23">
            <v>1798</v>
          </cell>
          <cell r="J23">
            <v>-72</v>
          </cell>
          <cell r="O23">
            <v>345.2</v>
          </cell>
          <cell r="P23">
            <v>740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1105</v>
          </cell>
          <cell r="D24">
            <v>3904</v>
          </cell>
          <cell r="E24">
            <v>1922</v>
          </cell>
          <cell r="F24">
            <v>3043</v>
          </cell>
          <cell r="G24">
            <v>1</v>
          </cell>
          <cell r="H24">
            <v>180</v>
          </cell>
          <cell r="I24">
            <v>1925</v>
          </cell>
          <cell r="J24">
            <v>-3</v>
          </cell>
          <cell r="O24">
            <v>384.4</v>
          </cell>
          <cell r="P24">
            <v>230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513</v>
          </cell>
          <cell r="D25">
            <v>1041</v>
          </cell>
          <cell r="E25">
            <v>747</v>
          </cell>
          <cell r="F25">
            <v>787</v>
          </cell>
          <cell r="G25">
            <v>1</v>
          </cell>
          <cell r="H25" t="e">
            <v>#N/A</v>
          </cell>
          <cell r="I25">
            <v>768</v>
          </cell>
          <cell r="J25">
            <v>-21</v>
          </cell>
          <cell r="O25">
            <v>149.4</v>
          </cell>
          <cell r="P25">
            <v>480</v>
          </cell>
        </row>
        <row r="26">
          <cell r="A26" t="str">
            <v>Наггетсы Хрустящие 0,3кг ТМ Зареченские  ПОКОМ</v>
          </cell>
          <cell r="B26" t="str">
            <v>шт</v>
          </cell>
          <cell r="C26">
            <v>193</v>
          </cell>
          <cell r="D26">
            <v>5</v>
          </cell>
          <cell r="E26">
            <v>97</v>
          </cell>
          <cell r="F26">
            <v>93</v>
          </cell>
          <cell r="G26" t="str">
            <v>нов</v>
          </cell>
          <cell r="H26" t="e">
            <v>#N/A</v>
          </cell>
          <cell r="I26">
            <v>106</v>
          </cell>
          <cell r="J26">
            <v>-9</v>
          </cell>
          <cell r="O26">
            <v>19.399999999999999</v>
          </cell>
          <cell r="P26">
            <v>70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685</v>
          </cell>
          <cell r="D27">
            <v>378</v>
          </cell>
          <cell r="E27">
            <v>600</v>
          </cell>
          <cell r="F27">
            <v>385</v>
          </cell>
          <cell r="G27">
            <v>1</v>
          </cell>
          <cell r="H27" t="e">
            <v>#N/A</v>
          </cell>
          <cell r="I27">
            <v>764</v>
          </cell>
          <cell r="J27">
            <v>-164</v>
          </cell>
          <cell r="O27">
            <v>120</v>
          </cell>
          <cell r="P27">
            <v>600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448</v>
          </cell>
          <cell r="D28">
            <v>104</v>
          </cell>
          <cell r="E28">
            <v>349</v>
          </cell>
          <cell r="F28">
            <v>199</v>
          </cell>
          <cell r="G28" t="str">
            <v>яб</v>
          </cell>
          <cell r="H28">
            <v>180</v>
          </cell>
          <cell r="I28">
            <v>346</v>
          </cell>
          <cell r="J28">
            <v>3</v>
          </cell>
          <cell r="O28">
            <v>69.8</v>
          </cell>
          <cell r="P28">
            <v>390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64</v>
          </cell>
          <cell r="D29">
            <v>197</v>
          </cell>
          <cell r="E29">
            <v>77</v>
          </cell>
          <cell r="F29">
            <v>182</v>
          </cell>
          <cell r="G29">
            <v>1</v>
          </cell>
          <cell r="H29" t="e">
            <v>#N/A</v>
          </cell>
          <cell r="I29">
            <v>67</v>
          </cell>
          <cell r="J29">
            <v>10</v>
          </cell>
          <cell r="O29">
            <v>15.4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669</v>
          </cell>
          <cell r="D30">
            <v>964</v>
          </cell>
          <cell r="E30">
            <v>975</v>
          </cell>
          <cell r="F30">
            <v>650</v>
          </cell>
          <cell r="G30">
            <v>1</v>
          </cell>
          <cell r="H30" t="e">
            <v>#N/A</v>
          </cell>
          <cell r="I30">
            <v>982</v>
          </cell>
          <cell r="J30">
            <v>-7</v>
          </cell>
          <cell r="O30">
            <v>195</v>
          </cell>
          <cell r="P30">
            <v>800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160</v>
          </cell>
          <cell r="D31">
            <v>580</v>
          </cell>
          <cell r="E31">
            <v>195</v>
          </cell>
          <cell r="F31">
            <v>535</v>
          </cell>
          <cell r="G31">
            <v>0</v>
          </cell>
          <cell r="H31" t="e">
            <v>#N/A</v>
          </cell>
          <cell r="I31">
            <v>200</v>
          </cell>
          <cell r="J31">
            <v>-5</v>
          </cell>
          <cell r="O31">
            <v>39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241</v>
          </cell>
          <cell r="D32">
            <v>689</v>
          </cell>
          <cell r="E32">
            <v>315</v>
          </cell>
          <cell r="F32">
            <v>597</v>
          </cell>
          <cell r="G32">
            <v>1</v>
          </cell>
          <cell r="H32">
            <v>150</v>
          </cell>
          <cell r="I32">
            <v>321</v>
          </cell>
          <cell r="J32">
            <v>-6</v>
          </cell>
          <cell r="N32">
            <v>160</v>
          </cell>
          <cell r="O32">
            <v>63</v>
          </cell>
          <cell r="P32">
            <v>20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482</v>
          </cell>
          <cell r="D33">
            <v>618</v>
          </cell>
          <cell r="E33">
            <v>911</v>
          </cell>
          <cell r="F33">
            <v>128</v>
          </cell>
          <cell r="G33">
            <v>0</v>
          </cell>
          <cell r="H33" t="e">
            <v>#N/A</v>
          </cell>
          <cell r="I33">
            <v>862</v>
          </cell>
          <cell r="J33">
            <v>49</v>
          </cell>
          <cell r="O33">
            <v>182.2</v>
          </cell>
          <cell r="P33">
            <v>900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128</v>
          </cell>
          <cell r="D34">
            <v>593</v>
          </cell>
          <cell r="E34">
            <v>224</v>
          </cell>
          <cell r="F34">
            <v>486</v>
          </cell>
          <cell r="G34">
            <v>1</v>
          </cell>
          <cell r="H34" t="e">
            <v>#N/A</v>
          </cell>
          <cell r="I34">
            <v>231</v>
          </cell>
          <cell r="J34">
            <v>-7</v>
          </cell>
          <cell r="O34">
            <v>44.8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424</v>
          </cell>
          <cell r="D35">
            <v>969</v>
          </cell>
          <cell r="E35">
            <v>259</v>
          </cell>
          <cell r="F35">
            <v>1129</v>
          </cell>
          <cell r="G35">
            <v>1</v>
          </cell>
          <cell r="H35" t="e">
            <v>#N/A</v>
          </cell>
          <cell r="I35">
            <v>256</v>
          </cell>
          <cell r="J35">
            <v>3</v>
          </cell>
          <cell r="O35">
            <v>51.8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2137</v>
          </cell>
          <cell r="D36">
            <v>1990</v>
          </cell>
          <cell r="E36">
            <v>2159</v>
          </cell>
          <cell r="F36">
            <v>1912</v>
          </cell>
          <cell r="G36" t="str">
            <v>пуд</v>
          </cell>
          <cell r="H36">
            <v>150</v>
          </cell>
          <cell r="I36">
            <v>2202</v>
          </cell>
          <cell r="J36">
            <v>-43</v>
          </cell>
          <cell r="N36">
            <v>640</v>
          </cell>
          <cell r="O36">
            <v>399.8</v>
          </cell>
          <cell r="P36">
            <v>1100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1410</v>
          </cell>
          <cell r="D37">
            <v>1419</v>
          </cell>
          <cell r="E37">
            <v>1275</v>
          </cell>
          <cell r="F37">
            <v>1477</v>
          </cell>
          <cell r="G37">
            <v>1</v>
          </cell>
          <cell r="H37">
            <v>150</v>
          </cell>
          <cell r="I37">
            <v>1155</v>
          </cell>
          <cell r="J37">
            <v>120</v>
          </cell>
          <cell r="O37">
            <v>255</v>
          </cell>
          <cell r="P37">
            <v>700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301.3</v>
          </cell>
          <cell r="D38">
            <v>494.5</v>
          </cell>
          <cell r="E38">
            <v>324</v>
          </cell>
          <cell r="F38">
            <v>434</v>
          </cell>
          <cell r="G38">
            <v>0</v>
          </cell>
          <cell r="H38" t="e">
            <v>#N/A</v>
          </cell>
          <cell r="I38">
            <v>220.40100000000001</v>
          </cell>
          <cell r="J38">
            <v>103.59899999999999</v>
          </cell>
          <cell r="O38">
            <v>64.8</v>
          </cell>
          <cell r="P38">
            <v>150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1191.9000000000001</v>
          </cell>
          <cell r="D39">
            <v>1695</v>
          </cell>
          <cell r="E39">
            <v>1172.7</v>
          </cell>
          <cell r="F39">
            <v>1684.2</v>
          </cell>
          <cell r="G39">
            <v>0</v>
          </cell>
          <cell r="H39" t="e">
            <v>#N/A</v>
          </cell>
          <cell r="I39">
            <v>1204.3</v>
          </cell>
          <cell r="J39">
            <v>-31.599999999999909</v>
          </cell>
          <cell r="O39">
            <v>234.54000000000002</v>
          </cell>
          <cell r="P39">
            <v>320</v>
          </cell>
        </row>
        <row r="40">
          <cell r="A40" t="str">
            <v>Пельмени Бульмени со сливочным маслом Горячая штучка 0,9 кг  ПОКОМ</v>
          </cell>
          <cell r="B40" t="str">
            <v>шт</v>
          </cell>
          <cell r="C40">
            <v>1860</v>
          </cell>
          <cell r="D40">
            <v>4161</v>
          </cell>
          <cell r="E40">
            <v>2994</v>
          </cell>
          <cell r="F40">
            <v>2923</v>
          </cell>
          <cell r="G40" t="str">
            <v>пуд,яб</v>
          </cell>
          <cell r="H40">
            <v>150</v>
          </cell>
          <cell r="I40">
            <v>3068</v>
          </cell>
          <cell r="J40">
            <v>-74</v>
          </cell>
          <cell r="N40">
            <v>960</v>
          </cell>
          <cell r="O40">
            <v>502.8</v>
          </cell>
          <cell r="P40">
            <v>1100</v>
          </cell>
        </row>
        <row r="41">
          <cell r="A41" t="str">
            <v>Пельмени Бульмени со сливочным маслом ТМ Горячая шт. 0,43 кг  ПОКОМ</v>
          </cell>
          <cell r="B41" t="str">
            <v>шт</v>
          </cell>
          <cell r="C41">
            <v>395</v>
          </cell>
          <cell r="D41">
            <v>2536</v>
          </cell>
          <cell r="E41">
            <v>1041</v>
          </cell>
          <cell r="F41">
            <v>1538</v>
          </cell>
          <cell r="G41">
            <v>1</v>
          </cell>
          <cell r="H41">
            <v>150</v>
          </cell>
          <cell r="I41">
            <v>1070</v>
          </cell>
          <cell r="J41">
            <v>-29</v>
          </cell>
          <cell r="O41">
            <v>208.2</v>
          </cell>
          <cell r="P41">
            <v>240</v>
          </cell>
        </row>
        <row r="42">
          <cell r="A42" t="str">
            <v>Пельмени Домашние с говядиной и свининой 0,7кг, сфера ТМ Зареченские  ПОКОМ</v>
          </cell>
          <cell r="B42" t="str">
            <v>шт</v>
          </cell>
          <cell r="C42">
            <v>139</v>
          </cell>
          <cell r="D42">
            <v>5</v>
          </cell>
          <cell r="E42">
            <v>20</v>
          </cell>
          <cell r="F42">
            <v>120</v>
          </cell>
          <cell r="G42">
            <v>1</v>
          </cell>
          <cell r="H42" t="e">
            <v>#N/A</v>
          </cell>
          <cell r="I42">
            <v>24</v>
          </cell>
          <cell r="J42">
            <v>-4</v>
          </cell>
          <cell r="O42">
            <v>4</v>
          </cell>
        </row>
        <row r="43">
          <cell r="A43" t="str">
            <v>Пельмени Домашние со сливочным маслом 0,7кг, сфера ТМ Зареченские  ПОКОМ</v>
          </cell>
          <cell r="B43" t="str">
            <v>шт</v>
          </cell>
          <cell r="C43">
            <v>119</v>
          </cell>
          <cell r="D43">
            <v>125</v>
          </cell>
          <cell r="E43">
            <v>58</v>
          </cell>
          <cell r="F43">
            <v>179</v>
          </cell>
          <cell r="G43">
            <v>1</v>
          </cell>
          <cell r="H43" t="e">
            <v>#N/A</v>
          </cell>
          <cell r="I43">
            <v>63</v>
          </cell>
          <cell r="J43">
            <v>-5</v>
          </cell>
          <cell r="O43">
            <v>11.6</v>
          </cell>
        </row>
        <row r="44">
          <cell r="A44" t="str">
            <v>Пельмени Жемчужные сфера 1,0кг ТМ Зареченские  ПОКОМ</v>
          </cell>
          <cell r="B44" t="str">
            <v>шт</v>
          </cell>
          <cell r="C44">
            <v>93</v>
          </cell>
          <cell r="D44">
            <v>3</v>
          </cell>
          <cell r="E44">
            <v>26</v>
          </cell>
          <cell r="F44">
            <v>64</v>
          </cell>
          <cell r="G44" t="str">
            <v>нов</v>
          </cell>
          <cell r="H44" t="e">
            <v>#N/A</v>
          </cell>
          <cell r="I44">
            <v>32</v>
          </cell>
          <cell r="J44">
            <v>-6</v>
          </cell>
          <cell r="O44">
            <v>5.2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491</v>
          </cell>
          <cell r="D45">
            <v>778</v>
          </cell>
          <cell r="E45">
            <v>244</v>
          </cell>
          <cell r="F45">
            <v>1012</v>
          </cell>
          <cell r="G45">
            <v>1</v>
          </cell>
          <cell r="H45" t="e">
            <v>#N/A</v>
          </cell>
          <cell r="I45">
            <v>254</v>
          </cell>
          <cell r="J45">
            <v>-10</v>
          </cell>
          <cell r="O45">
            <v>48.8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-2</v>
          </cell>
          <cell r="D46">
            <v>108</v>
          </cell>
          <cell r="E46">
            <v>180</v>
          </cell>
          <cell r="F46">
            <v>-84</v>
          </cell>
          <cell r="G46">
            <v>1</v>
          </cell>
          <cell r="H46" t="e">
            <v>#N/A</v>
          </cell>
          <cell r="I46">
            <v>214</v>
          </cell>
          <cell r="J46">
            <v>-34</v>
          </cell>
          <cell r="O46">
            <v>36</v>
          </cell>
          <cell r="P46">
            <v>300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172</v>
          </cell>
          <cell r="D47">
            <v>124</v>
          </cell>
          <cell r="E47">
            <v>99</v>
          </cell>
          <cell r="F47">
            <v>192</v>
          </cell>
          <cell r="G47">
            <v>1</v>
          </cell>
          <cell r="H47" t="e">
            <v>#N/A</v>
          </cell>
          <cell r="I47">
            <v>100</v>
          </cell>
          <cell r="J47">
            <v>-1</v>
          </cell>
          <cell r="O47">
            <v>19.8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1295</v>
          </cell>
          <cell r="D48">
            <v>1470</v>
          </cell>
          <cell r="E48">
            <v>1256</v>
          </cell>
          <cell r="F48">
            <v>1492</v>
          </cell>
          <cell r="G48">
            <v>1</v>
          </cell>
          <cell r="H48" t="e">
            <v>#N/A</v>
          </cell>
          <cell r="I48">
            <v>1219</v>
          </cell>
          <cell r="J48">
            <v>37</v>
          </cell>
          <cell r="O48">
            <v>251.2</v>
          </cell>
          <cell r="P48">
            <v>650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557</v>
          </cell>
          <cell r="D49">
            <v>687</v>
          </cell>
          <cell r="E49">
            <v>493</v>
          </cell>
          <cell r="F49">
            <v>581</v>
          </cell>
          <cell r="G49">
            <v>1</v>
          </cell>
          <cell r="H49">
            <v>180</v>
          </cell>
          <cell r="I49">
            <v>162</v>
          </cell>
          <cell r="J49">
            <v>331</v>
          </cell>
          <cell r="O49">
            <v>98.6</v>
          </cell>
          <cell r="P49">
            <v>250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310</v>
          </cell>
          <cell r="D50">
            <v>845</v>
          </cell>
          <cell r="E50">
            <v>535</v>
          </cell>
          <cell r="F50">
            <v>610</v>
          </cell>
          <cell r="G50">
            <v>1</v>
          </cell>
          <cell r="H50">
            <v>90</v>
          </cell>
          <cell r="I50">
            <v>540</v>
          </cell>
          <cell r="J50">
            <v>-5</v>
          </cell>
          <cell r="O50">
            <v>107</v>
          </cell>
          <cell r="P50">
            <v>300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487</v>
          </cell>
          <cell r="D51">
            <v>1122</v>
          </cell>
          <cell r="E51">
            <v>578</v>
          </cell>
          <cell r="F51">
            <v>993</v>
          </cell>
          <cell r="G51">
            <v>1</v>
          </cell>
          <cell r="H51">
            <v>120</v>
          </cell>
          <cell r="I51">
            <v>616</v>
          </cell>
          <cell r="J51">
            <v>-38</v>
          </cell>
          <cell r="O51">
            <v>115.6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69</v>
          </cell>
          <cell r="D52">
            <v>98</v>
          </cell>
          <cell r="E52">
            <v>61</v>
          </cell>
          <cell r="F52">
            <v>104</v>
          </cell>
          <cell r="G52">
            <v>1</v>
          </cell>
          <cell r="H52" t="e">
            <v>#N/A</v>
          </cell>
          <cell r="I52">
            <v>64</v>
          </cell>
          <cell r="J52">
            <v>-3</v>
          </cell>
          <cell r="O52">
            <v>12.2</v>
          </cell>
        </row>
        <row r="53">
          <cell r="A53" t="str">
            <v>Пельмени Татарские 0,4кг ТМ Особый рецепт  ПОКОМ</v>
          </cell>
          <cell r="B53" t="str">
            <v>шт</v>
          </cell>
          <cell r="C53">
            <v>76</v>
          </cell>
          <cell r="D53">
            <v>195</v>
          </cell>
          <cell r="E53">
            <v>71</v>
          </cell>
          <cell r="F53">
            <v>197</v>
          </cell>
          <cell r="G53" t="str">
            <v>ноа</v>
          </cell>
          <cell r="H53" t="e">
            <v>#N/A</v>
          </cell>
          <cell r="I53">
            <v>74</v>
          </cell>
          <cell r="J53">
            <v>-3</v>
          </cell>
          <cell r="O53">
            <v>14.2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14</v>
          </cell>
          <cell r="E54">
            <v>17</v>
          </cell>
          <cell r="F54">
            <v>-2</v>
          </cell>
          <cell r="G54" t="str">
            <v>нов</v>
          </cell>
          <cell r="H54" t="e">
            <v>#N/A</v>
          </cell>
          <cell r="I54">
            <v>20</v>
          </cell>
          <cell r="J54">
            <v>-3</v>
          </cell>
          <cell r="O54">
            <v>3.4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125.8</v>
          </cell>
          <cell r="D55">
            <v>181.3</v>
          </cell>
          <cell r="E55">
            <v>214.6</v>
          </cell>
          <cell r="F55">
            <v>74</v>
          </cell>
          <cell r="G55" t="str">
            <v>рот</v>
          </cell>
          <cell r="H55" t="e">
            <v>#N/A</v>
          </cell>
          <cell r="I55">
            <v>233.113</v>
          </cell>
          <cell r="J55">
            <v>-18.513000000000005</v>
          </cell>
          <cell r="O55">
            <v>42.92</v>
          </cell>
          <cell r="P55">
            <v>200</v>
          </cell>
        </row>
        <row r="56">
          <cell r="A56" t="str">
            <v>Пирожки с мясом, картофелем и грибами 0,3кг ТМ Зареченские  ПОКОМ</v>
          </cell>
          <cell r="B56" t="str">
            <v>шт</v>
          </cell>
          <cell r="C56">
            <v>174</v>
          </cell>
          <cell r="D56">
            <v>1</v>
          </cell>
          <cell r="E56">
            <v>27</v>
          </cell>
          <cell r="F56">
            <v>147</v>
          </cell>
          <cell r="G56">
            <v>0</v>
          </cell>
          <cell r="H56">
            <v>0</v>
          </cell>
          <cell r="I56">
            <v>27</v>
          </cell>
          <cell r="J56">
            <v>0</v>
          </cell>
          <cell r="O56">
            <v>5.4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24</v>
          </cell>
          <cell r="E57">
            <v>7</v>
          </cell>
          <cell r="F57">
            <v>17</v>
          </cell>
          <cell r="G57" t="str">
            <v>в30,05</v>
          </cell>
          <cell r="H57" t="e">
            <v>#N/A</v>
          </cell>
          <cell r="I57">
            <v>7</v>
          </cell>
          <cell r="J57">
            <v>0</v>
          </cell>
          <cell r="O57">
            <v>1.4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55.5</v>
          </cell>
          <cell r="E58">
            <v>29.6</v>
          </cell>
          <cell r="F58">
            <v>25.9</v>
          </cell>
          <cell r="G58" t="str">
            <v>рот3</v>
          </cell>
          <cell r="H58" t="e">
            <v>#N/A</v>
          </cell>
          <cell r="I58">
            <v>28.911000000000001</v>
          </cell>
          <cell r="J58">
            <v>0.68900000000000006</v>
          </cell>
          <cell r="O58">
            <v>5.92</v>
          </cell>
        </row>
        <row r="59">
          <cell r="A59" t="str">
            <v>Смаколадьи с яблоком и грушей ТМ Зареченские,0,9 кг ПОКОМ</v>
          </cell>
          <cell r="B59" t="str">
            <v>шт</v>
          </cell>
          <cell r="C59">
            <v>10</v>
          </cell>
          <cell r="E59">
            <v>0</v>
          </cell>
          <cell r="F59">
            <v>10</v>
          </cell>
          <cell r="G59" t="str">
            <v>в30,05</v>
          </cell>
          <cell r="H59" t="e">
            <v>#N/A</v>
          </cell>
          <cell r="I59">
            <v>2</v>
          </cell>
          <cell r="J59">
            <v>-2</v>
          </cell>
          <cell r="O59">
            <v>0</v>
          </cell>
        </row>
        <row r="60">
          <cell r="A60" t="str">
            <v>Сосисоны в темпуре ВЕС  ПОКОМ</v>
          </cell>
          <cell r="B60" t="str">
            <v>кг</v>
          </cell>
          <cell r="C60">
            <v>34.200000000000003</v>
          </cell>
          <cell r="E60">
            <v>14.4</v>
          </cell>
          <cell r="F60">
            <v>19.8</v>
          </cell>
          <cell r="G60">
            <v>1</v>
          </cell>
          <cell r="H60" t="e">
            <v>#N/A</v>
          </cell>
          <cell r="I60">
            <v>15.8</v>
          </cell>
          <cell r="J60">
            <v>-1.4000000000000004</v>
          </cell>
          <cell r="O60">
            <v>2.88</v>
          </cell>
        </row>
        <row r="61">
          <cell r="A61" t="str">
            <v>Сочный мегачебурек ТМ Зареченские ВЕС ПОКОМ</v>
          </cell>
          <cell r="B61" t="str">
            <v>кг</v>
          </cell>
          <cell r="C61">
            <v>82.88</v>
          </cell>
          <cell r="D61">
            <v>208.32</v>
          </cell>
          <cell r="E61">
            <v>266.56</v>
          </cell>
          <cell r="F61">
            <v>11.2</v>
          </cell>
          <cell r="G61">
            <v>0</v>
          </cell>
          <cell r="H61" t="e">
            <v>#N/A</v>
          </cell>
          <cell r="I61">
            <v>302.49</v>
          </cell>
          <cell r="J61">
            <v>-35.930000000000007</v>
          </cell>
          <cell r="O61">
            <v>53.311999999999998</v>
          </cell>
          <cell r="P61">
            <v>200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5</v>
          </cell>
          <cell r="D62">
            <v>300</v>
          </cell>
          <cell r="E62">
            <v>40</v>
          </cell>
          <cell r="F62">
            <v>265</v>
          </cell>
          <cell r="G62">
            <v>1</v>
          </cell>
          <cell r="H62">
            <v>180</v>
          </cell>
          <cell r="I62">
            <v>65</v>
          </cell>
          <cell r="J62">
            <v>-25</v>
          </cell>
          <cell r="O62">
            <v>8</v>
          </cell>
        </row>
        <row r="63">
          <cell r="A63" t="str">
            <v>Хотстеры с сыром 0,25кг ТМ Горячая штучка  ПОКОМ</v>
          </cell>
          <cell r="B63" t="str">
            <v>шт</v>
          </cell>
          <cell r="C63">
            <v>329</v>
          </cell>
          <cell r="D63">
            <v>351</v>
          </cell>
          <cell r="E63">
            <v>416</v>
          </cell>
          <cell r="F63">
            <v>251</v>
          </cell>
          <cell r="G63" t="str">
            <v>нов</v>
          </cell>
          <cell r="H63" t="e">
            <v>#N/A</v>
          </cell>
          <cell r="I63">
            <v>423</v>
          </cell>
          <cell r="J63">
            <v>-7</v>
          </cell>
          <cell r="O63">
            <v>83.2</v>
          </cell>
          <cell r="P63">
            <v>400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1399</v>
          </cell>
          <cell r="D64">
            <v>2401</v>
          </cell>
          <cell r="E64">
            <v>1508</v>
          </cell>
          <cell r="F64">
            <v>2241</v>
          </cell>
          <cell r="G64" t="str">
            <v>пуд,яб</v>
          </cell>
          <cell r="H64">
            <v>180</v>
          </cell>
          <cell r="I64">
            <v>1550</v>
          </cell>
          <cell r="J64">
            <v>-42</v>
          </cell>
          <cell r="N64">
            <v>720</v>
          </cell>
          <cell r="O64">
            <v>229.6</v>
          </cell>
          <cell r="P64">
            <v>60</v>
          </cell>
        </row>
        <row r="65">
          <cell r="A65" t="str">
            <v>Хрустящие крылышки острые к пиву ТМ Горячая штучка 0,3кг зам  ПОКОМ</v>
          </cell>
          <cell r="B65" t="str">
            <v>шт</v>
          </cell>
          <cell r="C65">
            <v>472</v>
          </cell>
          <cell r="D65">
            <v>364</v>
          </cell>
          <cell r="E65">
            <v>459</v>
          </cell>
          <cell r="F65">
            <v>353</v>
          </cell>
          <cell r="G65">
            <v>1</v>
          </cell>
          <cell r="H65">
            <v>180</v>
          </cell>
          <cell r="I65">
            <v>466</v>
          </cell>
          <cell r="J65">
            <v>-7</v>
          </cell>
          <cell r="O65">
            <v>91.8</v>
          </cell>
          <cell r="P65">
            <v>400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625</v>
          </cell>
          <cell r="D66">
            <v>540</v>
          </cell>
          <cell r="E66">
            <v>455</v>
          </cell>
          <cell r="F66">
            <v>682</v>
          </cell>
          <cell r="G66">
            <v>1</v>
          </cell>
          <cell r="H66">
            <v>180</v>
          </cell>
          <cell r="I66">
            <v>569</v>
          </cell>
          <cell r="J66">
            <v>-114</v>
          </cell>
          <cell r="O66">
            <v>91</v>
          </cell>
          <cell r="P66">
            <v>100</v>
          </cell>
        </row>
        <row r="67">
          <cell r="A67" t="str">
            <v>Хрустящие крылышки ТМ Зареченские ТС Зареченские продукты. ВЕС ПОКОМ</v>
          </cell>
          <cell r="B67" t="str">
            <v>кг</v>
          </cell>
          <cell r="C67">
            <v>36</v>
          </cell>
          <cell r="D67">
            <v>1.8</v>
          </cell>
          <cell r="E67">
            <v>10.8</v>
          </cell>
          <cell r="F67">
            <v>27</v>
          </cell>
          <cell r="G67" t="str">
            <v>нов</v>
          </cell>
          <cell r="H67" t="e">
            <v>#N/A</v>
          </cell>
          <cell r="I67">
            <v>10.8</v>
          </cell>
          <cell r="J67">
            <v>0</v>
          </cell>
          <cell r="O67">
            <v>2.16</v>
          </cell>
        </row>
        <row r="68">
          <cell r="A68" t="str">
            <v>Чебупай сочное яблоко ТМ Горячая штучка 0,2 кг зам.  ПОКОМ</v>
          </cell>
          <cell r="B68" t="str">
            <v>шт</v>
          </cell>
          <cell r="C68">
            <v>203</v>
          </cell>
          <cell r="D68">
            <v>255</v>
          </cell>
          <cell r="E68">
            <v>176</v>
          </cell>
          <cell r="F68">
            <v>268</v>
          </cell>
          <cell r="G68">
            <v>1</v>
          </cell>
          <cell r="H68">
            <v>365</v>
          </cell>
          <cell r="I68">
            <v>191</v>
          </cell>
          <cell r="J68">
            <v>-15</v>
          </cell>
          <cell r="O68">
            <v>35.200000000000003</v>
          </cell>
          <cell r="P68">
            <v>60</v>
          </cell>
        </row>
        <row r="69">
          <cell r="A69" t="str">
            <v>Чебупай спелая вишня ТМ Горячая штучка 0,2 кг зам.  ПОКОМ</v>
          </cell>
          <cell r="B69" t="str">
            <v>шт</v>
          </cell>
          <cell r="C69">
            <v>180</v>
          </cell>
          <cell r="D69">
            <v>562</v>
          </cell>
          <cell r="E69">
            <v>346</v>
          </cell>
          <cell r="F69">
            <v>369</v>
          </cell>
          <cell r="G69">
            <v>1</v>
          </cell>
          <cell r="H69">
            <v>365</v>
          </cell>
          <cell r="I69">
            <v>375</v>
          </cell>
          <cell r="J69">
            <v>-29</v>
          </cell>
          <cell r="O69">
            <v>69.2</v>
          </cell>
          <cell r="P69">
            <v>220</v>
          </cell>
        </row>
        <row r="70">
          <cell r="A70" t="str">
            <v>Чебупели Foodgital 0,25кг ТМ Горячая штучка  ПОКОМ</v>
          </cell>
          <cell r="B70" t="str">
            <v>шт</v>
          </cell>
          <cell r="C70">
            <v>391</v>
          </cell>
          <cell r="D70">
            <v>2</v>
          </cell>
          <cell r="E70">
            <v>63</v>
          </cell>
          <cell r="F70">
            <v>318</v>
          </cell>
          <cell r="G70">
            <v>0</v>
          </cell>
          <cell r="H70" t="e">
            <v>#N/A</v>
          </cell>
          <cell r="I70">
            <v>76</v>
          </cell>
          <cell r="J70">
            <v>-13</v>
          </cell>
          <cell r="O70">
            <v>12.6</v>
          </cell>
        </row>
        <row r="71">
          <cell r="A71" t="str">
            <v>Чебупели Курочка гриль ТМ Горячая штучка, 0,3 кг зам  ПОКОМ</v>
          </cell>
          <cell r="B71" t="str">
            <v>шт</v>
          </cell>
          <cell r="C71">
            <v>311</v>
          </cell>
          <cell r="D71">
            <v>202</v>
          </cell>
          <cell r="E71">
            <v>240</v>
          </cell>
          <cell r="F71">
            <v>271</v>
          </cell>
          <cell r="G71">
            <v>1</v>
          </cell>
          <cell r="H71">
            <v>180</v>
          </cell>
          <cell r="I71">
            <v>242</v>
          </cell>
          <cell r="J71">
            <v>-2</v>
          </cell>
          <cell r="O71">
            <v>48</v>
          </cell>
          <cell r="P71">
            <v>150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1568</v>
          </cell>
          <cell r="D72">
            <v>3748</v>
          </cell>
          <cell r="E72">
            <v>3166</v>
          </cell>
          <cell r="F72">
            <v>2097</v>
          </cell>
          <cell r="G72">
            <v>1</v>
          </cell>
          <cell r="H72">
            <v>180</v>
          </cell>
          <cell r="I72">
            <v>3205</v>
          </cell>
          <cell r="J72">
            <v>-39</v>
          </cell>
          <cell r="N72">
            <v>1608</v>
          </cell>
          <cell r="O72">
            <v>345.2</v>
          </cell>
          <cell r="P72">
            <v>800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1600</v>
          </cell>
          <cell r="D73">
            <v>5639</v>
          </cell>
          <cell r="E73">
            <v>4482</v>
          </cell>
          <cell r="F73">
            <v>2659</v>
          </cell>
          <cell r="G73">
            <v>1</v>
          </cell>
          <cell r="H73">
            <v>180</v>
          </cell>
          <cell r="I73">
            <v>4552</v>
          </cell>
          <cell r="J73">
            <v>-70</v>
          </cell>
          <cell r="N73">
            <v>1200</v>
          </cell>
          <cell r="O73">
            <v>656.4</v>
          </cell>
          <cell r="P73">
            <v>2400</v>
          </cell>
        </row>
        <row r="74">
          <cell r="A74" t="str">
            <v>Чебуреки Мясные вес 2,7 кг ТМ Зареченские ВЕС ПОКОМ</v>
          </cell>
          <cell r="B74" t="str">
            <v>кг</v>
          </cell>
          <cell r="C74">
            <v>10.8</v>
          </cell>
          <cell r="D74">
            <v>2.7</v>
          </cell>
          <cell r="E74">
            <v>5.4</v>
          </cell>
          <cell r="F74">
            <v>5.4</v>
          </cell>
          <cell r="G74">
            <v>1</v>
          </cell>
          <cell r="H74" t="e">
            <v>#N/A</v>
          </cell>
          <cell r="I74">
            <v>10.8</v>
          </cell>
          <cell r="J74">
            <v>-5.4</v>
          </cell>
          <cell r="O74">
            <v>1.08</v>
          </cell>
          <cell r="P74">
            <v>20</v>
          </cell>
        </row>
        <row r="75">
          <cell r="A75" t="str">
            <v>Чебуреки сочные ВЕС ТМ Зареченские  ПОКОМ</v>
          </cell>
          <cell r="B75" t="str">
            <v>кг</v>
          </cell>
          <cell r="C75">
            <v>160</v>
          </cell>
          <cell r="D75">
            <v>375</v>
          </cell>
          <cell r="E75">
            <v>380</v>
          </cell>
          <cell r="F75">
            <v>135</v>
          </cell>
          <cell r="G75">
            <v>1</v>
          </cell>
          <cell r="H75" t="e">
            <v>#N/A</v>
          </cell>
          <cell r="I75">
            <v>400</v>
          </cell>
          <cell r="J75">
            <v>-20</v>
          </cell>
          <cell r="O75">
            <v>76</v>
          </cell>
          <cell r="P75">
            <v>600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03.10.2024 - 09.10.2024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580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1068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1326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582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1800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1800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2400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160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480</v>
          </cell>
        </row>
        <row r="24">
          <cell r="A24" t="str">
            <v>Хотстеры ТМ Горячая штучка ТС Хотстеры 0,25 кг зам  ПОКОМ</v>
          </cell>
          <cell r="D24">
            <v>360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1440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28516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7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2.33203125" style="1" customWidth="1"/>
    <col min="2" max="2" width="4.332031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5" style="22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2.1640625" style="5" customWidth="1"/>
    <col min="34" max="37" width="0" style="5" hidden="1" customWidth="1"/>
    <col min="38" max="16384" width="10.5" style="5"/>
  </cols>
  <sheetData>
    <row r="1" spans="1:37" s="1" customFormat="1" ht="9.9499999999999993" customHeight="1" x14ac:dyDescent="0.2">
      <c r="Y1" s="20"/>
    </row>
    <row r="2" spans="1:37" s="1" customFormat="1" ht="12.95" customHeight="1" outlineLevel="1" x14ac:dyDescent="0.2">
      <c r="A2" s="2" t="s">
        <v>0</v>
      </c>
      <c r="Y2" s="20"/>
    </row>
    <row r="3" spans="1:37" s="1" customFormat="1" ht="9.9499999999999993" customHeight="1" x14ac:dyDescent="0.2">
      <c r="Y3" s="20"/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79</v>
      </c>
      <c r="H4" s="10" t="s">
        <v>80</v>
      </c>
      <c r="I4" s="10" t="s">
        <v>81</v>
      </c>
      <c r="J4" s="10" t="s">
        <v>82</v>
      </c>
      <c r="K4" s="10" t="s">
        <v>83</v>
      </c>
      <c r="L4" s="10" t="s">
        <v>83</v>
      </c>
      <c r="M4" s="10" t="s">
        <v>83</v>
      </c>
      <c r="N4" s="1" t="s">
        <v>84</v>
      </c>
      <c r="O4" s="1" t="s">
        <v>85</v>
      </c>
      <c r="P4" s="11" t="s">
        <v>83</v>
      </c>
      <c r="Q4" s="1" t="s">
        <v>86</v>
      </c>
      <c r="R4" s="1" t="s">
        <v>87</v>
      </c>
      <c r="S4" s="1" t="s">
        <v>85</v>
      </c>
      <c r="T4" s="1" t="s">
        <v>85</v>
      </c>
      <c r="U4" s="1" t="s">
        <v>88</v>
      </c>
      <c r="V4" s="1" t="s">
        <v>89</v>
      </c>
      <c r="W4" s="12" t="s">
        <v>90</v>
      </c>
      <c r="X4" s="13" t="s">
        <v>91</v>
      </c>
      <c r="Y4" s="21" t="s">
        <v>102</v>
      </c>
      <c r="Z4" s="15" t="s">
        <v>97</v>
      </c>
      <c r="AA4" s="11" t="s">
        <v>92</v>
      </c>
      <c r="AB4" s="1" t="s">
        <v>93</v>
      </c>
      <c r="AC4" s="11" t="s">
        <v>94</v>
      </c>
      <c r="AD4" s="1" t="s">
        <v>95</v>
      </c>
      <c r="AE4" s="1" t="s">
        <v>96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6" t="s">
        <v>98</v>
      </c>
      <c r="P5" s="16" t="s">
        <v>98</v>
      </c>
      <c r="S5" s="16" t="s">
        <v>99</v>
      </c>
      <c r="T5" s="16" t="s">
        <v>100</v>
      </c>
      <c r="U5" s="16" t="s">
        <v>101</v>
      </c>
    </row>
    <row r="6" spans="1:37" ht="11.1" customHeight="1" x14ac:dyDescent="0.2">
      <c r="A6" s="6"/>
      <c r="B6" s="6"/>
      <c r="C6" s="3"/>
      <c r="D6" s="3"/>
      <c r="E6" s="9">
        <f>SUM(E7:E102)</f>
        <v>47303.759999999995</v>
      </c>
      <c r="F6" s="9">
        <f>SUM(F7:F102)</f>
        <v>47024.600000000006</v>
      </c>
      <c r="I6" s="9">
        <f>SUM(I7:I102)</f>
        <v>48372.117000000006</v>
      </c>
      <c r="J6" s="9">
        <f t="shared" ref="J6:P6" si="0">SUM(J7:J102)</f>
        <v>-1068.3570000000002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8108</v>
      </c>
      <c r="O6" s="9">
        <f t="shared" si="0"/>
        <v>7772.7519999999995</v>
      </c>
      <c r="P6" s="9">
        <f t="shared" si="0"/>
        <v>19420</v>
      </c>
      <c r="S6" s="9">
        <f t="shared" ref="S6" si="1">SUM(S7:S102)</f>
        <v>8443.1660000000011</v>
      </c>
      <c r="T6" s="9">
        <f t="shared" ref="T6" si="2">SUM(T7:T102)</f>
        <v>7113.8680000000004</v>
      </c>
      <c r="U6" s="9">
        <f t="shared" ref="U6" si="3">SUM(U7:U102)</f>
        <v>7935.8</v>
      </c>
      <c r="V6" s="9">
        <f t="shared" ref="V6" si="4">SUM(V7:V102)</f>
        <v>8440</v>
      </c>
      <c r="Z6" s="9">
        <f t="shared" ref="Z6" si="5">SUM(Z7:Z102)</f>
        <v>3016</v>
      </c>
      <c r="AA6" s="9">
        <f t="shared" ref="AA6" si="6">SUM(AA7:AA102)</f>
        <v>27528</v>
      </c>
      <c r="AE6" s="9">
        <f t="shared" ref="AE6" si="7">SUM(AE7:AE102)</f>
        <v>13220.599999999999</v>
      </c>
    </row>
    <row r="7" spans="1:37" s="1" customFormat="1" ht="21.95" customHeight="1" outlineLevel="1" x14ac:dyDescent="0.2">
      <c r="A7" s="7" t="s">
        <v>10</v>
      </c>
      <c r="B7" s="7" t="s">
        <v>8</v>
      </c>
      <c r="C7" s="8">
        <v>-21.6</v>
      </c>
      <c r="D7" s="8">
        <v>5.4</v>
      </c>
      <c r="E7" s="8">
        <v>108</v>
      </c>
      <c r="F7" s="8">
        <v>-132.30000000000001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116.101</v>
      </c>
      <c r="J7" s="14">
        <f>E7-I7</f>
        <v>-8.1009999999999991</v>
      </c>
      <c r="K7" s="14"/>
      <c r="L7" s="14"/>
      <c r="M7" s="14"/>
      <c r="N7" s="14"/>
      <c r="O7" s="14">
        <f>(E7-V7)/5</f>
        <v>21.6</v>
      </c>
      <c r="P7" s="17"/>
      <c r="Q7" s="18">
        <f>(F7+P7)/O7</f>
        <v>-6.125</v>
      </c>
      <c r="R7" s="14">
        <f>F7/O7</f>
        <v>-6.125</v>
      </c>
      <c r="S7" s="14">
        <f>VLOOKUP(A:A,[1]TDSheet!$A:$T,20,0)</f>
        <v>23.673999999999999</v>
      </c>
      <c r="T7" s="14">
        <f>VLOOKUP(A:A,[1]TDSheet!$A:$O,15,0)</f>
        <v>21.6</v>
      </c>
      <c r="U7" s="14">
        <f>VLOOKUP(A:A,[3]TDSheet!$A:$D,4,0)</f>
        <v>24.3</v>
      </c>
      <c r="V7" s="14">
        <v>0</v>
      </c>
      <c r="W7" s="14">
        <f>VLOOKUP(A:A,[1]TDSheet!$A:$W,23,0)</f>
        <v>0</v>
      </c>
      <c r="X7" s="14">
        <f>VLOOKUP(A:A,[1]TDSheet!$A:$X,24,0)</f>
        <v>0</v>
      </c>
      <c r="Y7" s="20">
        <v>0</v>
      </c>
      <c r="Z7" s="14">
        <f>MROUND(AC7,X7)</f>
        <v>0</v>
      </c>
      <c r="AA7" s="14">
        <f>P7+N7</f>
        <v>0</v>
      </c>
      <c r="AB7" s="14" t="e">
        <f>VLOOKUP(A:A,[1]TDSheet!$A:$Z,26,0)</f>
        <v>#N/A</v>
      </c>
      <c r="AC7" s="14">
        <v>0</v>
      </c>
      <c r="AD7" s="19">
        <f>VLOOKUP(A:A,[1]TDSheet!$A:$AB,28,0)</f>
        <v>0</v>
      </c>
      <c r="AE7" s="14">
        <f>Z7*Y7*AD7</f>
        <v>0</v>
      </c>
      <c r="AF7" s="14"/>
      <c r="AG7" s="14"/>
      <c r="AH7" s="1" t="e">
        <f>VLOOKUP(A7,[4]Лист1!$A:$B,2,0)</f>
        <v>#N/A</v>
      </c>
      <c r="AI7" s="1" t="e">
        <f>VLOOKUP(AH7,'[5]Бланк заказа'!$A:$AB,6,0)</f>
        <v>#N/A</v>
      </c>
      <c r="AJ7" s="1" t="e">
        <f>VLOOKUP(AH7,'[5]Бланк заказа'!$A:$AB,7,0)</f>
        <v>#N/A</v>
      </c>
      <c r="AK7" s="1" t="e">
        <f>IF(AJ7=1,AI7,AJ7)</f>
        <v>#N/A</v>
      </c>
    </row>
    <row r="8" spans="1:37" s="1" customFormat="1" ht="21.95" customHeight="1" outlineLevel="1" x14ac:dyDescent="0.2">
      <c r="A8" s="7" t="s">
        <v>44</v>
      </c>
      <c r="B8" s="7" t="s">
        <v>9</v>
      </c>
      <c r="C8" s="8">
        <v>-157</v>
      </c>
      <c r="D8" s="8">
        <v>17</v>
      </c>
      <c r="E8" s="8">
        <v>338</v>
      </c>
      <c r="F8" s="8">
        <v>-490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362</v>
      </c>
      <c r="J8" s="14">
        <f t="shared" ref="J8:J71" si="8">E8-I8</f>
        <v>-24</v>
      </c>
      <c r="K8" s="14"/>
      <c r="L8" s="14"/>
      <c r="M8" s="14"/>
      <c r="N8" s="14"/>
      <c r="O8" s="14">
        <f t="shared" ref="O8:O71" si="9">(E8-V8)/5</f>
        <v>67.599999999999994</v>
      </c>
      <c r="P8" s="17"/>
      <c r="Q8" s="18">
        <f t="shared" ref="Q8:Q71" si="10">(F8+P8)/O8</f>
        <v>-7.2485207100591724</v>
      </c>
      <c r="R8" s="14">
        <f t="shared" ref="R8:R71" si="11">F8/O8</f>
        <v>-7.2485207100591724</v>
      </c>
      <c r="S8" s="14">
        <f>VLOOKUP(A:A,[1]TDSheet!$A:$T,20,0)</f>
        <v>74.400000000000006</v>
      </c>
      <c r="T8" s="14">
        <f>VLOOKUP(A:A,[1]TDSheet!$A:$O,15,0)</f>
        <v>64</v>
      </c>
      <c r="U8" s="14">
        <f>VLOOKUP(A:A,[3]TDSheet!$A:$D,4,0)</f>
        <v>57</v>
      </c>
      <c r="V8" s="14">
        <v>0</v>
      </c>
      <c r="W8" s="14">
        <f>VLOOKUP(A:A,[1]TDSheet!$A:$W,23,0)</f>
        <v>0</v>
      </c>
      <c r="X8" s="14">
        <f>VLOOKUP(A:A,[1]TDSheet!$A:$X,24,0)</f>
        <v>0</v>
      </c>
      <c r="Y8" s="20">
        <v>0</v>
      </c>
      <c r="Z8" s="14">
        <f t="shared" ref="Z8:Z71" si="12">MROUND(AC8,X8)</f>
        <v>0</v>
      </c>
      <c r="AA8" s="14">
        <f t="shared" ref="AA8:AA71" si="13">P8+N8</f>
        <v>0</v>
      </c>
      <c r="AB8" s="14">
        <f>VLOOKUP(A:A,[1]TDSheet!$A:$Z,26,0)</f>
        <v>0</v>
      </c>
      <c r="AC8" s="14">
        <v>0</v>
      </c>
      <c r="AD8" s="19">
        <f>VLOOKUP(A:A,[1]TDSheet!$A:$AB,28,0)</f>
        <v>0</v>
      </c>
      <c r="AE8" s="14">
        <f t="shared" ref="AE8:AE71" si="14">Z8*Y8*AD8</f>
        <v>0</v>
      </c>
      <c r="AF8" s="14"/>
      <c r="AG8" s="14"/>
      <c r="AH8" s="1" t="e">
        <f>VLOOKUP(A8,[4]Лист1!$A:$B,2,0)</f>
        <v>#N/A</v>
      </c>
      <c r="AI8" s="1" t="e">
        <f>VLOOKUP(AH8,'[5]Бланк заказа'!$A:$AB,6,0)</f>
        <v>#N/A</v>
      </c>
      <c r="AJ8" s="1" t="e">
        <f>VLOOKUP(AH8,'[5]Бланк заказа'!$A:$AB,7,0)</f>
        <v>#N/A</v>
      </c>
      <c r="AK8" s="1" t="e">
        <f t="shared" ref="AK8:AK71" si="15">IF(AJ8=1,AI8,AJ8)</f>
        <v>#N/A</v>
      </c>
    </row>
    <row r="9" spans="1:37" s="1" customFormat="1" ht="11.1" customHeight="1" outlineLevel="1" x14ac:dyDescent="0.2">
      <c r="A9" s="7" t="s">
        <v>11</v>
      </c>
      <c r="B9" s="7" t="s">
        <v>9</v>
      </c>
      <c r="C9" s="8">
        <v>526</v>
      </c>
      <c r="D9" s="8">
        <v>520</v>
      </c>
      <c r="E9" s="8">
        <v>436</v>
      </c>
      <c r="F9" s="8">
        <v>589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455</v>
      </c>
      <c r="J9" s="14">
        <f t="shared" si="8"/>
        <v>-19</v>
      </c>
      <c r="K9" s="14"/>
      <c r="L9" s="14"/>
      <c r="M9" s="14"/>
      <c r="N9" s="14"/>
      <c r="O9" s="14">
        <f t="shared" si="9"/>
        <v>87.2</v>
      </c>
      <c r="P9" s="17">
        <f>VLOOKUP(A:A,[6]TDSheet!$A:$P,16,0)</f>
        <v>150</v>
      </c>
      <c r="Q9" s="18">
        <f t="shared" si="10"/>
        <v>8.4747706422018343</v>
      </c>
      <c r="R9" s="14">
        <f t="shared" si="11"/>
        <v>6.7545871559633026</v>
      </c>
      <c r="S9" s="14">
        <f>VLOOKUP(A:A,[1]TDSheet!$A:$T,20,0)</f>
        <v>97.4</v>
      </c>
      <c r="T9" s="14">
        <f>VLOOKUP(A:A,[1]TDSheet!$A:$O,15,0)</f>
        <v>79.2</v>
      </c>
      <c r="U9" s="14">
        <f>VLOOKUP(A:A,[3]TDSheet!$A:$D,4,0)</f>
        <v>83</v>
      </c>
      <c r="V9" s="14">
        <v>0</v>
      </c>
      <c r="W9" s="14">
        <f>VLOOKUP(A:A,[1]TDSheet!$A:$W,23,0)</f>
        <v>70</v>
      </c>
      <c r="X9" s="14">
        <f>VLOOKUP(A:A,[1]TDSheet!$A:$X,24,0)</f>
        <v>14</v>
      </c>
      <c r="Y9" s="20">
        <v>12</v>
      </c>
      <c r="Z9" s="14">
        <f t="shared" si="12"/>
        <v>14</v>
      </c>
      <c r="AA9" s="14">
        <f t="shared" si="13"/>
        <v>150</v>
      </c>
      <c r="AB9" s="14">
        <f>VLOOKUP(A:A,[1]TDSheet!$A:$Z,26,0)</f>
        <v>0</v>
      </c>
      <c r="AC9" s="14">
        <f>AA9/12</f>
        <v>12.5</v>
      </c>
      <c r="AD9" s="19">
        <f>VLOOKUP(A:A,[1]TDSheet!$A:$AB,28,0)</f>
        <v>0.3</v>
      </c>
      <c r="AE9" s="14">
        <f t="shared" si="14"/>
        <v>50.4</v>
      </c>
      <c r="AF9" s="14"/>
      <c r="AG9" s="14"/>
      <c r="AH9" s="1" t="str">
        <f>VLOOKUP(A9,[4]Лист1!$A:$B,2,0)</f>
        <v>SU002568</v>
      </c>
      <c r="AI9" s="1">
        <f>VLOOKUP(AH9,'[5]Бланк заказа'!$A:$AB,6,0)</f>
        <v>0.3</v>
      </c>
      <c r="AJ9" s="1">
        <f>VLOOKUP(AH9,'[5]Бланк заказа'!$A:$AB,7,0)</f>
        <v>12</v>
      </c>
      <c r="AK9" s="1">
        <f t="shared" si="15"/>
        <v>12</v>
      </c>
    </row>
    <row r="10" spans="1:37" s="1" customFormat="1" ht="11.1" customHeight="1" outlineLevel="1" x14ac:dyDescent="0.2">
      <c r="A10" s="7" t="s">
        <v>12</v>
      </c>
      <c r="B10" s="7" t="s">
        <v>9</v>
      </c>
      <c r="C10" s="8">
        <v>1501</v>
      </c>
      <c r="D10" s="8">
        <v>4280</v>
      </c>
      <c r="E10" s="8">
        <v>2785</v>
      </c>
      <c r="F10" s="8">
        <v>2911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2843</v>
      </c>
      <c r="J10" s="14">
        <f t="shared" si="8"/>
        <v>-58</v>
      </c>
      <c r="K10" s="14"/>
      <c r="L10" s="14"/>
      <c r="M10" s="14"/>
      <c r="N10" s="14">
        <v>720</v>
      </c>
      <c r="O10" s="14">
        <f t="shared" si="9"/>
        <v>317</v>
      </c>
      <c r="P10" s="17">
        <f>VLOOKUP(A:A,[6]TDSheet!$A:$P,16,0)</f>
        <v>50</v>
      </c>
      <c r="Q10" s="18">
        <f t="shared" si="10"/>
        <v>9.3406940063091479</v>
      </c>
      <c r="R10" s="14">
        <f t="shared" si="11"/>
        <v>9.1829652996845432</v>
      </c>
      <c r="S10" s="14">
        <f>VLOOKUP(A:A,[1]TDSheet!$A:$T,20,0)</f>
        <v>468.4</v>
      </c>
      <c r="T10" s="14">
        <f>VLOOKUP(A:A,[1]TDSheet!$A:$O,15,0)</f>
        <v>370.8</v>
      </c>
      <c r="U10" s="14">
        <f>VLOOKUP(A:A,[3]TDSheet!$A:$D,4,0)</f>
        <v>255</v>
      </c>
      <c r="V10" s="14">
        <f>VLOOKUP(A:A,[7]TDSheet!$A:$D,4,0)</f>
        <v>1200</v>
      </c>
      <c r="W10" s="14">
        <f>VLOOKUP(A:A,[1]TDSheet!$A:$W,23,0)</f>
        <v>70</v>
      </c>
      <c r="X10" s="14">
        <f>VLOOKUP(A:A,[1]TDSheet!$A:$X,24,0)</f>
        <v>14</v>
      </c>
      <c r="Y10" s="20">
        <v>12</v>
      </c>
      <c r="Z10" s="14">
        <f t="shared" si="12"/>
        <v>70</v>
      </c>
      <c r="AA10" s="14">
        <f t="shared" si="13"/>
        <v>770</v>
      </c>
      <c r="AB10" s="14" t="str">
        <f>VLOOKUP(A:A,[1]TDSheet!$A:$Z,26,0)</f>
        <v>апр яб</v>
      </c>
      <c r="AC10" s="14">
        <f>AA10/12</f>
        <v>64.166666666666671</v>
      </c>
      <c r="AD10" s="19">
        <f>VLOOKUP(A:A,[1]TDSheet!$A:$AB,28,0)</f>
        <v>0.3</v>
      </c>
      <c r="AE10" s="14">
        <f>Z10*Y10*AD10</f>
        <v>252</v>
      </c>
      <c r="AF10" s="14"/>
      <c r="AG10" s="14"/>
      <c r="AH10" s="1" t="str">
        <f>VLOOKUP(A10,[4]Лист1!$A:$B,2,0)</f>
        <v>SU000419</v>
      </c>
      <c r="AI10" s="1">
        <f>VLOOKUP(AH10,'[5]Бланк заказа'!$A:$AB,6,0)</f>
        <v>0.3</v>
      </c>
      <c r="AJ10" s="1">
        <f>VLOOKUP(AH10,'[5]Бланк заказа'!$A:$AB,7,0)</f>
        <v>12</v>
      </c>
      <c r="AK10" s="1">
        <f t="shared" si="15"/>
        <v>12</v>
      </c>
    </row>
    <row r="11" spans="1:37" s="1" customFormat="1" ht="11.1" customHeight="1" outlineLevel="1" x14ac:dyDescent="0.2">
      <c r="A11" s="7" t="s">
        <v>13</v>
      </c>
      <c r="B11" s="7" t="s">
        <v>9</v>
      </c>
      <c r="C11" s="8">
        <v>1266</v>
      </c>
      <c r="D11" s="8">
        <v>4795</v>
      </c>
      <c r="E11" s="8">
        <v>3973</v>
      </c>
      <c r="F11" s="8">
        <v>2043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4015</v>
      </c>
      <c r="J11" s="14">
        <f t="shared" si="8"/>
        <v>-42</v>
      </c>
      <c r="K11" s="14"/>
      <c r="L11" s="14"/>
      <c r="M11" s="14"/>
      <c r="N11" s="14">
        <v>900</v>
      </c>
      <c r="O11" s="14">
        <f t="shared" si="9"/>
        <v>314.60000000000002</v>
      </c>
      <c r="P11" s="17">
        <f>VLOOKUP(A:A,[6]TDSheet!$A:$P,16,0)</f>
        <v>600</v>
      </c>
      <c r="Q11" s="18">
        <f t="shared" si="10"/>
        <v>8.4011443102352192</v>
      </c>
      <c r="R11" s="14">
        <f t="shared" si="11"/>
        <v>6.4939605848696749</v>
      </c>
      <c r="S11" s="14">
        <f>VLOOKUP(A:A,[1]TDSheet!$A:$T,20,0)</f>
        <v>326.8</v>
      </c>
      <c r="T11" s="14">
        <f>VLOOKUP(A:A,[1]TDSheet!$A:$O,15,0)</f>
        <v>276.39999999999998</v>
      </c>
      <c r="U11" s="14">
        <f>VLOOKUP(A:A,[3]TDSheet!$A:$D,4,0)</f>
        <v>314</v>
      </c>
      <c r="V11" s="14">
        <f>VLOOKUP(A:A,[7]TDSheet!$A:$D,4,0)</f>
        <v>2400</v>
      </c>
      <c r="W11" s="14">
        <f>VLOOKUP(A:A,[1]TDSheet!$A:$W,23,0)</f>
        <v>70</v>
      </c>
      <c r="X11" s="14">
        <f>VLOOKUP(A:A,[1]TDSheet!$A:$X,24,0)</f>
        <v>14</v>
      </c>
      <c r="Y11" s="20">
        <v>12</v>
      </c>
      <c r="Z11" s="14">
        <f t="shared" si="12"/>
        <v>126</v>
      </c>
      <c r="AA11" s="14">
        <f t="shared" si="13"/>
        <v>1500</v>
      </c>
      <c r="AB11" s="14">
        <f>VLOOKUP(A:A,[1]TDSheet!$A:$Z,26,0)</f>
        <v>0</v>
      </c>
      <c r="AC11" s="14">
        <f>AA11/12</f>
        <v>125</v>
      </c>
      <c r="AD11" s="19">
        <f>VLOOKUP(A:A,[1]TDSheet!$A:$AB,28,0)</f>
        <v>0.3</v>
      </c>
      <c r="AE11" s="14">
        <f t="shared" si="14"/>
        <v>453.59999999999997</v>
      </c>
      <c r="AF11" s="14"/>
      <c r="AG11" s="14"/>
      <c r="AH11" s="1" t="str">
        <f>VLOOKUP(A11,[4]Лист1!$A:$B,2,0)</f>
        <v>SU002559</v>
      </c>
      <c r="AI11" s="1">
        <f>VLOOKUP(AH11,'[5]Бланк заказа'!$A:$AB,6,0)</f>
        <v>0.3</v>
      </c>
      <c r="AJ11" s="1">
        <f>VLOOKUP(AH11,'[5]Бланк заказа'!$A:$AB,7,0)</f>
        <v>12</v>
      </c>
      <c r="AK11" s="1">
        <f t="shared" si="15"/>
        <v>12</v>
      </c>
    </row>
    <row r="12" spans="1:37" s="1" customFormat="1" ht="11.1" customHeight="1" outlineLevel="1" x14ac:dyDescent="0.2">
      <c r="A12" s="7" t="s">
        <v>14</v>
      </c>
      <c r="B12" s="7" t="s">
        <v>9</v>
      </c>
      <c r="C12" s="8">
        <v>531</v>
      </c>
      <c r="D12" s="8">
        <v>339</v>
      </c>
      <c r="E12" s="8">
        <v>399</v>
      </c>
      <c r="F12" s="8">
        <v>467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390</v>
      </c>
      <c r="J12" s="14">
        <f t="shared" si="8"/>
        <v>9</v>
      </c>
      <c r="K12" s="14"/>
      <c r="L12" s="14"/>
      <c r="M12" s="14"/>
      <c r="N12" s="14"/>
      <c r="O12" s="14">
        <f t="shared" si="9"/>
        <v>79.8</v>
      </c>
      <c r="P12" s="17">
        <f>VLOOKUP(A:A,[6]TDSheet!$A:$P,16,0)</f>
        <v>210</v>
      </c>
      <c r="Q12" s="18">
        <f t="shared" si="10"/>
        <v>8.4837092731829582</v>
      </c>
      <c r="R12" s="14">
        <f t="shared" si="11"/>
        <v>5.852130325814537</v>
      </c>
      <c r="S12" s="14">
        <f>VLOOKUP(A:A,[1]TDSheet!$A:$T,20,0)</f>
        <v>81.8</v>
      </c>
      <c r="T12" s="14">
        <f>VLOOKUP(A:A,[1]TDSheet!$A:$O,15,0)</f>
        <v>54.4</v>
      </c>
      <c r="U12" s="14">
        <f>VLOOKUP(A:A,[3]TDSheet!$A:$D,4,0)</f>
        <v>100</v>
      </c>
      <c r="V12" s="14">
        <v>0</v>
      </c>
      <c r="W12" s="14">
        <f>VLOOKUP(A:A,[1]TDSheet!$A:$W,23,0)</f>
        <v>126</v>
      </c>
      <c r="X12" s="14">
        <f>VLOOKUP(A:A,[1]TDSheet!$A:$X,24,0)</f>
        <v>14</v>
      </c>
      <c r="Y12" s="20">
        <v>24</v>
      </c>
      <c r="Z12" s="14">
        <f t="shared" si="12"/>
        <v>14</v>
      </c>
      <c r="AA12" s="14">
        <f t="shared" si="13"/>
        <v>210</v>
      </c>
      <c r="AB12" s="14">
        <f>VLOOKUP(A:A,[1]TDSheet!$A:$Z,26,0)</f>
        <v>0</v>
      </c>
      <c r="AC12" s="14">
        <f>AA12/24</f>
        <v>8.75</v>
      </c>
      <c r="AD12" s="19">
        <f>VLOOKUP(A:A,[1]TDSheet!$A:$AB,28,0)</f>
        <v>0.09</v>
      </c>
      <c r="AE12" s="14">
        <f t="shared" si="14"/>
        <v>30.24</v>
      </c>
      <c r="AF12" s="14"/>
      <c r="AG12" s="14"/>
      <c r="AH12" s="1" t="str">
        <f>VLOOKUP(A12,[4]Лист1!$A:$B,2,0)</f>
        <v>SU002573</v>
      </c>
      <c r="AI12" s="1">
        <f>VLOOKUP(AH12,'[5]Бланк заказа'!$A:$AB,6,0)</f>
        <v>0.09</v>
      </c>
      <c r="AJ12" s="1">
        <f>VLOOKUP(AH12,'[5]Бланк заказа'!$A:$AB,7,0)</f>
        <v>24</v>
      </c>
      <c r="AK12" s="1">
        <f t="shared" si="15"/>
        <v>24</v>
      </c>
    </row>
    <row r="13" spans="1:37" s="1" customFormat="1" ht="11.1" customHeight="1" outlineLevel="1" x14ac:dyDescent="0.2">
      <c r="A13" s="7" t="s">
        <v>15</v>
      </c>
      <c r="B13" s="7" t="s">
        <v>9</v>
      </c>
      <c r="C13" s="8">
        <v>393</v>
      </c>
      <c r="D13" s="8">
        <v>546</v>
      </c>
      <c r="E13" s="8">
        <v>591</v>
      </c>
      <c r="F13" s="8">
        <v>305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624</v>
      </c>
      <c r="J13" s="14">
        <f t="shared" si="8"/>
        <v>-33</v>
      </c>
      <c r="K13" s="14"/>
      <c r="L13" s="14"/>
      <c r="M13" s="14"/>
      <c r="N13" s="14"/>
      <c r="O13" s="14">
        <f t="shared" si="9"/>
        <v>118.2</v>
      </c>
      <c r="P13" s="17">
        <f>VLOOKUP(A:A,[6]TDSheet!$A:$P,16,0)</f>
        <v>700</v>
      </c>
      <c r="Q13" s="18">
        <f t="shared" si="10"/>
        <v>8.5025380710659899</v>
      </c>
      <c r="R13" s="14">
        <f t="shared" si="11"/>
        <v>2.5803722504230118</v>
      </c>
      <c r="S13" s="14">
        <f>VLOOKUP(A:A,[1]TDSheet!$A:$T,20,0)</f>
        <v>131.6</v>
      </c>
      <c r="T13" s="14">
        <f>VLOOKUP(A:A,[1]TDSheet!$A:$O,15,0)</f>
        <v>103</v>
      </c>
      <c r="U13" s="14">
        <f>VLOOKUP(A:A,[3]TDSheet!$A:$D,4,0)</f>
        <v>104</v>
      </c>
      <c r="V13" s="14">
        <v>0</v>
      </c>
      <c r="W13" s="14">
        <f>VLOOKUP(A:A,[1]TDSheet!$A:$W,23,0)</f>
        <v>70</v>
      </c>
      <c r="X13" s="14">
        <f>VLOOKUP(A:A,[1]TDSheet!$A:$X,24,0)</f>
        <v>14</v>
      </c>
      <c r="Y13" s="20">
        <v>12</v>
      </c>
      <c r="Z13" s="14">
        <f t="shared" si="12"/>
        <v>56</v>
      </c>
      <c r="AA13" s="14">
        <f t="shared" si="13"/>
        <v>700</v>
      </c>
      <c r="AB13" s="14" t="str">
        <f>VLOOKUP(A:A,[1]TDSheet!$A:$Z,26,0)</f>
        <v>апр яб</v>
      </c>
      <c r="AC13" s="14">
        <f>AA13/12</f>
        <v>58.333333333333336</v>
      </c>
      <c r="AD13" s="19">
        <f>VLOOKUP(A:A,[1]TDSheet!$A:$AB,28,0)</f>
        <v>0.25</v>
      </c>
      <c r="AE13" s="14">
        <f t="shared" si="14"/>
        <v>168</v>
      </c>
      <c r="AF13" s="14"/>
      <c r="AG13" s="14"/>
      <c r="AH13" s="1" t="str">
        <f>VLOOKUP(A13,[4]Лист1!$A:$B,2,0)</f>
        <v>SU000194</v>
      </c>
      <c r="AI13" s="1">
        <f>VLOOKUP(AH13,'[5]Бланк заказа'!$A:$AB,6,0)</f>
        <v>0.25</v>
      </c>
      <c r="AJ13" s="1">
        <f>VLOOKUP(AH13,'[5]Бланк заказа'!$A:$AB,7,0)</f>
        <v>12</v>
      </c>
      <c r="AK13" s="1">
        <f t="shared" si="15"/>
        <v>12</v>
      </c>
    </row>
    <row r="14" spans="1:37" s="1" customFormat="1" ht="11.1" customHeight="1" outlineLevel="1" x14ac:dyDescent="0.2">
      <c r="A14" s="7" t="s">
        <v>16</v>
      </c>
      <c r="B14" s="7" t="s">
        <v>9</v>
      </c>
      <c r="C14" s="8">
        <v>537</v>
      </c>
      <c r="D14" s="8">
        <v>2367</v>
      </c>
      <c r="E14" s="8">
        <v>2409</v>
      </c>
      <c r="F14" s="8">
        <v>461</v>
      </c>
      <c r="G14" s="1" t="str">
        <f>VLOOKUP(A:A,[1]TDSheet!$A:$G,7,0)</f>
        <v>пуд</v>
      </c>
      <c r="H14" s="1">
        <f>VLOOKUP(A:A,[1]TDSheet!$A:$H,8,0)</f>
        <v>180</v>
      </c>
      <c r="I14" s="14">
        <f>VLOOKUP(A:A,[2]TDSheet!$A:$F,6,0)</f>
        <v>2417</v>
      </c>
      <c r="J14" s="14">
        <f t="shared" si="8"/>
        <v>-8</v>
      </c>
      <c r="K14" s="14"/>
      <c r="L14" s="14"/>
      <c r="M14" s="14"/>
      <c r="N14" s="14">
        <v>1200</v>
      </c>
      <c r="O14" s="14">
        <f t="shared" si="9"/>
        <v>241.8</v>
      </c>
      <c r="P14" s="17">
        <f>VLOOKUP(A:A,[6]TDSheet!$A:$P,16,0)</f>
        <v>1000</v>
      </c>
      <c r="Q14" s="18">
        <f t="shared" si="10"/>
        <v>6.0421836228287837</v>
      </c>
      <c r="R14" s="14">
        <f t="shared" si="11"/>
        <v>1.9065343258891645</v>
      </c>
      <c r="S14" s="14">
        <f>VLOOKUP(A:A,[1]TDSheet!$A:$T,20,0)</f>
        <v>162</v>
      </c>
      <c r="T14" s="14">
        <f>VLOOKUP(A:A,[1]TDSheet!$A:$O,15,0)</f>
        <v>141.19999999999999</v>
      </c>
      <c r="U14" s="14">
        <f>VLOOKUP(A:A,[3]TDSheet!$A:$D,4,0)</f>
        <v>241</v>
      </c>
      <c r="V14" s="14">
        <f>VLOOKUP(A:A,[7]TDSheet!$A:$D,4,0)</f>
        <v>1200</v>
      </c>
      <c r="W14" s="14">
        <f>VLOOKUP(A:A,[1]TDSheet!$A:$W,23,0)</f>
        <v>70</v>
      </c>
      <c r="X14" s="14">
        <f>VLOOKUP(A:A,[1]TDSheet!$A:$X,24,0)</f>
        <v>14</v>
      </c>
      <c r="Y14" s="20">
        <v>12</v>
      </c>
      <c r="Z14" s="14">
        <f t="shared" si="12"/>
        <v>182</v>
      </c>
      <c r="AA14" s="14">
        <f t="shared" si="13"/>
        <v>2200</v>
      </c>
      <c r="AB14" s="14" t="str">
        <f>VLOOKUP(A:A,[1]TDSheet!$A:$Z,26,0)</f>
        <v>апр яб</v>
      </c>
      <c r="AC14" s="14">
        <f>AA14/12</f>
        <v>183.33333333333334</v>
      </c>
      <c r="AD14" s="19">
        <f>VLOOKUP(A:A,[1]TDSheet!$A:$AB,28,0)</f>
        <v>0.25</v>
      </c>
      <c r="AE14" s="14">
        <f t="shared" si="14"/>
        <v>546</v>
      </c>
      <c r="AF14" s="14"/>
      <c r="AG14" s="14"/>
      <c r="AH14" s="1" t="str">
        <f>VLOOKUP(A14,[4]Лист1!$A:$B,2,0)</f>
        <v>SU000195</v>
      </c>
      <c r="AI14" s="1">
        <f>VLOOKUP(AH14,'[5]Бланк заказа'!$A:$AB,6,0)</f>
        <v>0.25</v>
      </c>
      <c r="AJ14" s="1">
        <f>VLOOKUP(AH14,'[5]Бланк заказа'!$A:$AB,7,0)</f>
        <v>12</v>
      </c>
      <c r="AK14" s="1">
        <f t="shared" si="15"/>
        <v>12</v>
      </c>
    </row>
    <row r="15" spans="1:37" s="1" customFormat="1" ht="11.1" customHeight="1" outlineLevel="1" x14ac:dyDescent="0.2">
      <c r="A15" s="7" t="s">
        <v>45</v>
      </c>
      <c r="B15" s="7" t="s">
        <v>9</v>
      </c>
      <c r="C15" s="8">
        <v>131</v>
      </c>
      <c r="D15" s="8"/>
      <c r="E15" s="8">
        <v>25</v>
      </c>
      <c r="F15" s="8">
        <v>106</v>
      </c>
      <c r="G15" s="1" t="str">
        <f>VLOOKUP(A:A,[1]TDSheet!$A:$G,7,0)</f>
        <v>нов</v>
      </c>
      <c r="H15" s="1" t="e">
        <f>VLOOKUP(A:A,[1]TDSheet!$A:$H,8,0)</f>
        <v>#N/A</v>
      </c>
      <c r="I15" s="14">
        <f>VLOOKUP(A:A,[2]TDSheet!$A:$F,6,0)</f>
        <v>25</v>
      </c>
      <c r="J15" s="14">
        <f t="shared" si="8"/>
        <v>0</v>
      </c>
      <c r="K15" s="14"/>
      <c r="L15" s="14"/>
      <c r="M15" s="14"/>
      <c r="N15" s="14"/>
      <c r="O15" s="14">
        <f t="shared" si="9"/>
        <v>5</v>
      </c>
      <c r="P15" s="17"/>
      <c r="Q15" s="18">
        <f t="shared" si="10"/>
        <v>21.2</v>
      </c>
      <c r="R15" s="14">
        <f t="shared" si="11"/>
        <v>21.2</v>
      </c>
      <c r="S15" s="14">
        <f>VLOOKUP(A:A,[1]TDSheet!$A:$T,20,0)</f>
        <v>8</v>
      </c>
      <c r="T15" s="14">
        <f>VLOOKUP(A:A,[1]TDSheet!$A:$O,15,0)</f>
        <v>7</v>
      </c>
      <c r="U15" s="14">
        <f>VLOOKUP(A:A,[3]TDSheet!$A:$D,4,0)</f>
        <v>4</v>
      </c>
      <c r="V15" s="14">
        <v>0</v>
      </c>
      <c r="W15" s="14">
        <f>VLOOKUP(A:A,[1]TDSheet!$A:$W,23,0)</f>
        <v>126</v>
      </c>
      <c r="X15" s="14">
        <f>VLOOKUP(A:A,[1]TDSheet!$A:$X,24,0)</f>
        <v>14</v>
      </c>
      <c r="Y15" s="20">
        <v>9</v>
      </c>
      <c r="Z15" s="14">
        <f t="shared" si="12"/>
        <v>0</v>
      </c>
      <c r="AA15" s="14">
        <f t="shared" si="13"/>
        <v>0</v>
      </c>
      <c r="AB15" s="14" t="str">
        <f>VLOOKUP(A:A,[1]TDSheet!$A:$Z,26,0)</f>
        <v>увел</v>
      </c>
      <c r="AC15" s="14">
        <f>AA15/9</f>
        <v>0</v>
      </c>
      <c r="AD15" s="19">
        <f>VLOOKUP(A:A,[1]TDSheet!$A:$AB,28,0)</f>
        <v>0.3</v>
      </c>
      <c r="AE15" s="14">
        <f t="shared" si="14"/>
        <v>0</v>
      </c>
      <c r="AF15" s="14"/>
      <c r="AG15" s="14"/>
      <c r="AH15" s="1" t="str">
        <f>VLOOKUP(A15,[4]Лист1!$A:$B,2,0)</f>
        <v>SU003383</v>
      </c>
      <c r="AI15" s="1">
        <f>VLOOKUP(AH15,'[5]Бланк заказа'!$A:$AB,6,0)</f>
        <v>0.3</v>
      </c>
      <c r="AJ15" s="1">
        <f>VLOOKUP(AH15,'[5]Бланк заказа'!$A:$AB,7,0)</f>
        <v>9</v>
      </c>
      <c r="AK15" s="1">
        <f t="shared" si="15"/>
        <v>9</v>
      </c>
    </row>
    <row r="16" spans="1:37" s="1" customFormat="1" ht="11.1" customHeight="1" outlineLevel="1" x14ac:dyDescent="0.2">
      <c r="A16" s="7" t="s">
        <v>46</v>
      </c>
      <c r="B16" s="7" t="s">
        <v>9</v>
      </c>
      <c r="C16" s="8"/>
      <c r="D16" s="8"/>
      <c r="E16" s="8">
        <v>2</v>
      </c>
      <c r="F16" s="8">
        <v>-2</v>
      </c>
      <c r="G16" s="1" t="str">
        <f>VLOOKUP(A:A,[1]TDSheet!$A:$G,7,0)</f>
        <v>нов</v>
      </c>
      <c r="H16" s="1" t="e">
        <f>VLOOKUP(A:A,[1]TDSheet!$A:$H,8,0)</f>
        <v>#N/A</v>
      </c>
      <c r="I16" s="14">
        <f>VLOOKUP(A:A,[2]TDSheet!$A:$F,6,0)</f>
        <v>2</v>
      </c>
      <c r="J16" s="14">
        <f t="shared" si="8"/>
        <v>0</v>
      </c>
      <c r="K16" s="14"/>
      <c r="L16" s="14"/>
      <c r="M16" s="14"/>
      <c r="N16" s="14"/>
      <c r="O16" s="14">
        <f t="shared" si="9"/>
        <v>0.4</v>
      </c>
      <c r="P16" s="17"/>
      <c r="Q16" s="18">
        <f t="shared" si="10"/>
        <v>-5</v>
      </c>
      <c r="R16" s="14">
        <f t="shared" si="11"/>
        <v>-5</v>
      </c>
      <c r="S16" s="14">
        <f>VLOOKUP(A:A,[1]TDSheet!$A:$T,20,0)</f>
        <v>2.2000000000000002</v>
      </c>
      <c r="T16" s="14">
        <f>VLOOKUP(A:A,[1]TDSheet!$A:$O,15,0)</f>
        <v>0.6</v>
      </c>
      <c r="U16" s="14">
        <v>0</v>
      </c>
      <c r="V16" s="14">
        <v>0</v>
      </c>
      <c r="W16" s="14">
        <f>VLOOKUP(A:A,[1]TDSheet!$A:$W,23,0)</f>
        <v>126</v>
      </c>
      <c r="X16" s="14">
        <f>VLOOKUP(A:A,[1]TDSheet!$A:$X,24,0)</f>
        <v>14</v>
      </c>
      <c r="Y16" s="20">
        <v>9</v>
      </c>
      <c r="Z16" s="14">
        <f t="shared" si="12"/>
        <v>0</v>
      </c>
      <c r="AA16" s="14">
        <f t="shared" si="13"/>
        <v>0</v>
      </c>
      <c r="AB16" s="14" t="str">
        <f>VLOOKUP(A:A,[1]TDSheet!$A:$Z,26,0)</f>
        <v>увел</v>
      </c>
      <c r="AC16" s="14">
        <f>AA16/9</f>
        <v>0</v>
      </c>
      <c r="AD16" s="19">
        <f>VLOOKUP(A:A,[1]TDSheet!$A:$AB,28,0)</f>
        <v>0.3</v>
      </c>
      <c r="AE16" s="14">
        <f t="shared" si="14"/>
        <v>0</v>
      </c>
      <c r="AF16" s="14"/>
      <c r="AG16" s="14"/>
      <c r="AH16" s="1" t="str">
        <f>VLOOKUP(A16,[4]Лист1!$A:$B,2,0)</f>
        <v>SU003382</v>
      </c>
      <c r="AI16" s="1">
        <f>VLOOKUP(AH16,'[5]Бланк заказа'!$A:$AB,6,0)</f>
        <v>0.3</v>
      </c>
      <c r="AJ16" s="1">
        <f>VLOOKUP(AH16,'[5]Бланк заказа'!$A:$AB,7,0)</f>
        <v>9</v>
      </c>
      <c r="AK16" s="1">
        <f t="shared" si="15"/>
        <v>9</v>
      </c>
    </row>
    <row r="17" spans="1:37" s="1" customFormat="1" ht="11.1" customHeight="1" outlineLevel="1" x14ac:dyDescent="0.2">
      <c r="A17" s="7" t="s">
        <v>47</v>
      </c>
      <c r="B17" s="7" t="s">
        <v>8</v>
      </c>
      <c r="C17" s="8">
        <v>259</v>
      </c>
      <c r="D17" s="8">
        <v>373.7</v>
      </c>
      <c r="E17" s="8">
        <v>199.1</v>
      </c>
      <c r="F17" s="8">
        <v>415.1</v>
      </c>
      <c r="G17" s="1" t="str">
        <f>VLOOKUP(A:A,[1]TDSheet!$A:$G,7,0)</f>
        <v>рот2</v>
      </c>
      <c r="H17" s="1" t="e">
        <f>VLOOKUP(A:A,[1]TDSheet!$A:$H,8,0)</f>
        <v>#N/A</v>
      </c>
      <c r="I17" s="14">
        <f>VLOOKUP(A:A,[2]TDSheet!$A:$F,6,0)</f>
        <v>213.90100000000001</v>
      </c>
      <c r="J17" s="14">
        <f t="shared" si="8"/>
        <v>-14.801000000000016</v>
      </c>
      <c r="K17" s="14"/>
      <c r="L17" s="14"/>
      <c r="M17" s="14"/>
      <c r="N17" s="14"/>
      <c r="O17" s="14">
        <f t="shared" si="9"/>
        <v>39.82</v>
      </c>
      <c r="P17" s="17"/>
      <c r="Q17" s="18">
        <f t="shared" si="10"/>
        <v>10.424409844299348</v>
      </c>
      <c r="R17" s="14">
        <f t="shared" si="11"/>
        <v>10.424409844299348</v>
      </c>
      <c r="S17" s="14">
        <f>VLOOKUP(A:A,[1]TDSheet!$A:$T,20,0)</f>
        <v>40.700000000000003</v>
      </c>
      <c r="T17" s="14">
        <f>VLOOKUP(A:A,[1]TDSheet!$A:$O,15,0)</f>
        <v>48.839999999999996</v>
      </c>
      <c r="U17" s="14">
        <f>VLOOKUP(A:A,[3]TDSheet!$A:$D,4,0)</f>
        <v>77.7</v>
      </c>
      <c r="V17" s="14">
        <v>0</v>
      </c>
      <c r="W17" s="14">
        <f>VLOOKUP(A:A,[1]TDSheet!$A:$W,23,0)</f>
        <v>126</v>
      </c>
      <c r="X17" s="14">
        <f>VLOOKUP(A:A,[1]TDSheet!$A:$X,24,0)</f>
        <v>14</v>
      </c>
      <c r="Y17" s="20">
        <v>3.7</v>
      </c>
      <c r="Z17" s="14">
        <f t="shared" si="12"/>
        <v>0</v>
      </c>
      <c r="AA17" s="14">
        <f t="shared" si="13"/>
        <v>0</v>
      </c>
      <c r="AB17" s="14" t="e">
        <f>VLOOKUP(A:A,[1]TDSheet!$A:$Z,26,0)</f>
        <v>#N/A</v>
      </c>
      <c r="AC17" s="14">
        <f>AA17/3.7</f>
        <v>0</v>
      </c>
      <c r="AD17" s="19">
        <f>VLOOKUP(A:A,[1]TDSheet!$A:$AB,28,0)</f>
        <v>1</v>
      </c>
      <c r="AE17" s="14">
        <f t="shared" si="14"/>
        <v>0</v>
      </c>
      <c r="AF17" s="14"/>
      <c r="AG17" s="14"/>
      <c r="AH17" s="1" t="str">
        <f>VLOOKUP(A17,[4]Лист1!$A:$B,2,0)</f>
        <v>SU003454</v>
      </c>
      <c r="AI17" s="1">
        <f>VLOOKUP(AH17,'[5]Бланк заказа'!$A:$AB,6,0)</f>
        <v>3.7</v>
      </c>
      <c r="AJ17" s="1">
        <f>VLOOKUP(AH17,'[5]Бланк заказа'!$A:$AB,7,0)</f>
        <v>1</v>
      </c>
      <c r="AK17" s="1">
        <f t="shared" si="15"/>
        <v>3.7</v>
      </c>
    </row>
    <row r="18" spans="1:37" s="1" customFormat="1" ht="11.1" customHeight="1" outlineLevel="1" x14ac:dyDescent="0.2">
      <c r="A18" s="7" t="s">
        <v>48</v>
      </c>
      <c r="B18" s="7" t="s">
        <v>9</v>
      </c>
      <c r="C18" s="8">
        <v>2</v>
      </c>
      <c r="D18" s="8">
        <v>1</v>
      </c>
      <c r="E18" s="8">
        <v>3</v>
      </c>
      <c r="F18" s="8"/>
      <c r="G18" s="1" t="str">
        <f>VLOOKUP(A:A,[1]TDSheet!$A:$G,7,0)</f>
        <v>нов</v>
      </c>
      <c r="H18" s="1" t="e">
        <f>VLOOKUP(A:A,[1]TDSheet!$A:$H,8,0)</f>
        <v>#N/A</v>
      </c>
      <c r="I18" s="14">
        <f>VLOOKUP(A:A,[2]TDSheet!$A:$F,6,0)</f>
        <v>3</v>
      </c>
      <c r="J18" s="14">
        <f t="shared" si="8"/>
        <v>0</v>
      </c>
      <c r="K18" s="14"/>
      <c r="L18" s="14"/>
      <c r="M18" s="14"/>
      <c r="N18" s="14"/>
      <c r="O18" s="14">
        <f t="shared" si="9"/>
        <v>0.6</v>
      </c>
      <c r="P18" s="17"/>
      <c r="Q18" s="18">
        <f t="shared" si="10"/>
        <v>0</v>
      </c>
      <c r="R18" s="14">
        <f t="shared" si="11"/>
        <v>0</v>
      </c>
      <c r="S18" s="14">
        <f>VLOOKUP(A:A,[1]TDSheet!$A:$T,20,0)</f>
        <v>2</v>
      </c>
      <c r="T18" s="14">
        <f>VLOOKUP(A:A,[1]TDSheet!$A:$O,15,0)</f>
        <v>1.2</v>
      </c>
      <c r="U18" s="14">
        <v>0</v>
      </c>
      <c r="V18" s="14">
        <v>0</v>
      </c>
      <c r="W18" s="14">
        <f>VLOOKUP(A:A,[1]TDSheet!$A:$W,23,0)</f>
        <v>234</v>
      </c>
      <c r="X18" s="14">
        <f>VLOOKUP(A:A,[1]TDSheet!$A:$X,24,0)</f>
        <v>18</v>
      </c>
      <c r="Y18" s="20">
        <v>9</v>
      </c>
      <c r="Z18" s="14">
        <f t="shared" si="12"/>
        <v>0</v>
      </c>
      <c r="AA18" s="14">
        <f t="shared" si="13"/>
        <v>0</v>
      </c>
      <c r="AB18" s="14" t="str">
        <f>VLOOKUP(A:A,[1]TDSheet!$A:$Z,26,0)</f>
        <v>увел</v>
      </c>
      <c r="AC18" s="14">
        <f>AA18/9</f>
        <v>0</v>
      </c>
      <c r="AD18" s="19">
        <f>VLOOKUP(A:A,[1]TDSheet!$A:$AB,28,0)</f>
        <v>0.3</v>
      </c>
      <c r="AE18" s="14">
        <f t="shared" si="14"/>
        <v>0</v>
      </c>
      <c r="AF18" s="14"/>
      <c r="AG18" s="14"/>
      <c r="AH18" s="1" t="str">
        <f>VLOOKUP(A18,[4]Лист1!$A:$B,2,0)</f>
        <v>SU003377</v>
      </c>
      <c r="AI18" s="1">
        <f>VLOOKUP(AH18,'[5]Бланк заказа'!$A:$AB,6,0)</f>
        <v>0.3</v>
      </c>
      <c r="AJ18" s="1">
        <f>VLOOKUP(AH18,'[5]Бланк заказа'!$A:$AB,7,0)</f>
        <v>9</v>
      </c>
      <c r="AK18" s="1">
        <f t="shared" si="15"/>
        <v>9</v>
      </c>
    </row>
    <row r="19" spans="1:37" s="1" customFormat="1" ht="11.1" customHeight="1" outlineLevel="1" x14ac:dyDescent="0.2">
      <c r="A19" s="7" t="s">
        <v>49</v>
      </c>
      <c r="B19" s="7" t="s">
        <v>8</v>
      </c>
      <c r="C19" s="8">
        <v>66</v>
      </c>
      <c r="D19" s="8">
        <v>269.5</v>
      </c>
      <c r="E19" s="8">
        <v>143</v>
      </c>
      <c r="F19" s="8">
        <v>187</v>
      </c>
      <c r="G19" s="1" t="str">
        <f>VLOOKUP(A:A,[1]TDSheet!$A:$G,7,0)</f>
        <v>рот1</v>
      </c>
      <c r="H19" s="1" t="e">
        <f>VLOOKUP(A:A,[1]TDSheet!$A:$H,8,0)</f>
        <v>#N/A</v>
      </c>
      <c r="I19" s="14">
        <f>VLOOKUP(A:A,[2]TDSheet!$A:$F,6,0)</f>
        <v>142.5</v>
      </c>
      <c r="J19" s="14">
        <f t="shared" si="8"/>
        <v>0.5</v>
      </c>
      <c r="K19" s="14"/>
      <c r="L19" s="14"/>
      <c r="M19" s="14"/>
      <c r="N19" s="14"/>
      <c r="O19" s="14">
        <f t="shared" si="9"/>
        <v>28.6</v>
      </c>
      <c r="P19" s="17">
        <f>VLOOKUP(A:A,[6]TDSheet!$A:$P,16,0)</f>
        <v>60</v>
      </c>
      <c r="Q19" s="18">
        <f t="shared" si="10"/>
        <v>8.6363636363636367</v>
      </c>
      <c r="R19" s="14">
        <f t="shared" si="11"/>
        <v>6.5384615384615383</v>
      </c>
      <c r="S19" s="14">
        <f>VLOOKUP(A:A,[1]TDSheet!$A:$T,20,0)</f>
        <v>26.4</v>
      </c>
      <c r="T19" s="14">
        <f>VLOOKUP(A:A,[1]TDSheet!$A:$O,15,0)</f>
        <v>23.1</v>
      </c>
      <c r="U19" s="14">
        <f>VLOOKUP(A:A,[3]TDSheet!$A:$D,4,0)</f>
        <v>49.5</v>
      </c>
      <c r="V19" s="14">
        <v>0</v>
      </c>
      <c r="W19" s="14">
        <f>VLOOKUP(A:A,[1]TDSheet!$A:$W,23,0)</f>
        <v>84</v>
      </c>
      <c r="X19" s="14">
        <f>VLOOKUP(A:A,[1]TDSheet!$A:$X,24,0)</f>
        <v>12</v>
      </c>
      <c r="Y19" s="20">
        <v>5.5</v>
      </c>
      <c r="Z19" s="14">
        <f t="shared" si="12"/>
        <v>12</v>
      </c>
      <c r="AA19" s="14">
        <f t="shared" si="13"/>
        <v>60</v>
      </c>
      <c r="AB19" s="14" t="e">
        <f>VLOOKUP(A:A,[1]TDSheet!$A:$Z,26,0)</f>
        <v>#N/A</v>
      </c>
      <c r="AC19" s="14">
        <f>AA19/5.5</f>
        <v>10.909090909090908</v>
      </c>
      <c r="AD19" s="19">
        <f>VLOOKUP(A:A,[1]TDSheet!$A:$AB,28,0)</f>
        <v>1</v>
      </c>
      <c r="AE19" s="14">
        <f t="shared" si="14"/>
        <v>66</v>
      </c>
      <c r="AF19" s="14"/>
      <c r="AG19" s="14"/>
      <c r="AH19" s="1" t="str">
        <f>VLOOKUP(A19,[4]Лист1!$A:$B,2,0)</f>
        <v>SU003434</v>
      </c>
      <c r="AI19" s="1">
        <f>VLOOKUP(AH19,'[5]Бланк заказа'!$A:$AB,6,0)</f>
        <v>5.5</v>
      </c>
      <c r="AJ19" s="1">
        <f>VLOOKUP(AH19,'[5]Бланк заказа'!$A:$AB,7,0)</f>
        <v>1</v>
      </c>
      <c r="AK19" s="1">
        <f t="shared" si="15"/>
        <v>5.5</v>
      </c>
    </row>
    <row r="20" spans="1:37" s="1" customFormat="1" ht="11.1" customHeight="1" outlineLevel="1" x14ac:dyDescent="0.2">
      <c r="A20" s="7" t="s">
        <v>50</v>
      </c>
      <c r="B20" s="7" t="s">
        <v>9</v>
      </c>
      <c r="C20" s="8">
        <v>148</v>
      </c>
      <c r="D20" s="8">
        <v>3</v>
      </c>
      <c r="E20" s="8">
        <v>53</v>
      </c>
      <c r="F20" s="8">
        <v>97</v>
      </c>
      <c r="G20" s="1" t="str">
        <f>VLOOKUP(A:A,[1]TDSheet!$A:$G,7,0)</f>
        <v>нов</v>
      </c>
      <c r="H20" s="1" t="e">
        <f>VLOOKUP(A:A,[1]TDSheet!$A:$H,8,0)</f>
        <v>#N/A</v>
      </c>
      <c r="I20" s="14">
        <f>VLOOKUP(A:A,[2]TDSheet!$A:$F,6,0)</f>
        <v>65</v>
      </c>
      <c r="J20" s="14">
        <f t="shared" si="8"/>
        <v>-12</v>
      </c>
      <c r="K20" s="14"/>
      <c r="L20" s="14"/>
      <c r="M20" s="14"/>
      <c r="N20" s="14"/>
      <c r="O20" s="14">
        <f t="shared" si="9"/>
        <v>10.6</v>
      </c>
      <c r="P20" s="17"/>
      <c r="Q20" s="18">
        <f t="shared" si="10"/>
        <v>9.1509433962264151</v>
      </c>
      <c r="R20" s="14">
        <f t="shared" si="11"/>
        <v>9.1509433962264151</v>
      </c>
      <c r="S20" s="14">
        <f>VLOOKUP(A:A,[1]TDSheet!$A:$T,20,0)</f>
        <v>10.6</v>
      </c>
      <c r="T20" s="14">
        <f>VLOOKUP(A:A,[1]TDSheet!$A:$O,15,0)</f>
        <v>12.2</v>
      </c>
      <c r="U20" s="14">
        <f>VLOOKUP(A:A,[3]TDSheet!$A:$D,4,0)</f>
        <v>7</v>
      </c>
      <c r="V20" s="14">
        <v>0</v>
      </c>
      <c r="W20" s="14">
        <f>VLOOKUP(A:A,[1]TDSheet!$A:$W,23,0)</f>
        <v>234</v>
      </c>
      <c r="X20" s="14">
        <f>VLOOKUP(A:A,[1]TDSheet!$A:$X,24,0)</f>
        <v>18</v>
      </c>
      <c r="Y20" s="20">
        <v>9</v>
      </c>
      <c r="Z20" s="14">
        <f t="shared" si="12"/>
        <v>0</v>
      </c>
      <c r="AA20" s="14">
        <f t="shared" si="13"/>
        <v>0</v>
      </c>
      <c r="AB20" s="14" t="str">
        <f>VLOOKUP(A:A,[1]TDSheet!$A:$Z,26,0)</f>
        <v>увел</v>
      </c>
      <c r="AC20" s="14">
        <f>AA20/9</f>
        <v>0</v>
      </c>
      <c r="AD20" s="19">
        <f>VLOOKUP(A:A,[1]TDSheet!$A:$AB,28,0)</f>
        <v>0.3</v>
      </c>
      <c r="AE20" s="14">
        <f t="shared" si="14"/>
        <v>0</v>
      </c>
      <c r="AF20" s="14"/>
      <c r="AG20" s="14"/>
      <c r="AH20" s="1" t="str">
        <f>VLOOKUP(A20,[4]Лист1!$A:$B,2,0)</f>
        <v>SU003376</v>
      </c>
      <c r="AI20" s="1">
        <f>VLOOKUP(AH20,'[5]Бланк заказа'!$A:$AB,6,0)</f>
        <v>0.3</v>
      </c>
      <c r="AJ20" s="1">
        <f>VLOOKUP(AH20,'[5]Бланк заказа'!$A:$AB,7,0)</f>
        <v>9</v>
      </c>
      <c r="AK20" s="1">
        <f t="shared" si="15"/>
        <v>9</v>
      </c>
    </row>
    <row r="21" spans="1:37" s="1" customFormat="1" ht="11.1" customHeight="1" outlineLevel="1" x14ac:dyDescent="0.2">
      <c r="A21" s="7" t="s">
        <v>51</v>
      </c>
      <c r="B21" s="7" t="s">
        <v>8</v>
      </c>
      <c r="C21" s="8">
        <v>78</v>
      </c>
      <c r="D21" s="8">
        <v>129</v>
      </c>
      <c r="E21" s="8">
        <v>164</v>
      </c>
      <c r="F21" s="8">
        <v>38</v>
      </c>
      <c r="G21" s="1">
        <f>VLOOKUP(A:A,[1]TDSheet!$A:$G,7,0)</f>
        <v>0</v>
      </c>
      <c r="H21" s="1" t="e">
        <f>VLOOKUP(A:A,[1]TDSheet!$A:$H,8,0)</f>
        <v>#N/A</v>
      </c>
      <c r="I21" s="14">
        <f>VLOOKUP(A:A,[2]TDSheet!$A:$F,6,0)</f>
        <v>167</v>
      </c>
      <c r="J21" s="14">
        <f t="shared" si="8"/>
        <v>-3</v>
      </c>
      <c r="K21" s="14"/>
      <c r="L21" s="14"/>
      <c r="M21" s="14"/>
      <c r="N21" s="14"/>
      <c r="O21" s="14">
        <f t="shared" si="9"/>
        <v>32.799999999999997</v>
      </c>
      <c r="P21" s="17">
        <f>VLOOKUP(A:A,[6]TDSheet!$A:$P,16,0)</f>
        <v>240</v>
      </c>
      <c r="Q21" s="18">
        <f t="shared" si="10"/>
        <v>8.4756097560975618</v>
      </c>
      <c r="R21" s="14">
        <f t="shared" si="11"/>
        <v>1.1585365853658538</v>
      </c>
      <c r="S21" s="14">
        <f>VLOOKUP(A:A,[1]TDSheet!$A:$T,20,0)</f>
        <v>33.739999999999995</v>
      </c>
      <c r="T21" s="14">
        <f>VLOOKUP(A:A,[1]TDSheet!$A:$O,15,0)</f>
        <v>31.2</v>
      </c>
      <c r="U21" s="14">
        <f>VLOOKUP(A:A,[3]TDSheet!$A:$D,4,0)</f>
        <v>35</v>
      </c>
      <c r="V21" s="14">
        <v>0</v>
      </c>
      <c r="W21" s="14">
        <f>VLOOKUP(A:A,[1]TDSheet!$A:$W,23,0)</f>
        <v>126</v>
      </c>
      <c r="X21" s="14">
        <f>VLOOKUP(A:A,[1]TDSheet!$A:$X,24,0)</f>
        <v>14</v>
      </c>
      <c r="Y21" s="20">
        <v>3</v>
      </c>
      <c r="Z21" s="14">
        <f t="shared" si="12"/>
        <v>84</v>
      </c>
      <c r="AA21" s="14">
        <f t="shared" si="13"/>
        <v>240</v>
      </c>
      <c r="AB21" s="14" t="e">
        <f>VLOOKUP(A:A,[1]TDSheet!$A:$Z,26,0)</f>
        <v>#N/A</v>
      </c>
      <c r="AC21" s="14">
        <f>AA21/3</f>
        <v>80</v>
      </c>
      <c r="AD21" s="19">
        <f>VLOOKUP(A:A,[1]TDSheet!$A:$AB,28,0)</f>
        <v>1</v>
      </c>
      <c r="AE21" s="14">
        <f t="shared" si="14"/>
        <v>252</v>
      </c>
      <c r="AF21" s="14"/>
      <c r="AG21" s="14"/>
      <c r="AH21" s="1" t="str">
        <f>VLOOKUP(A21,[4]Лист1!$A:$B,2,0)</f>
        <v>SU003448</v>
      </c>
      <c r="AI21" s="1">
        <f>VLOOKUP(AH21,'[5]Бланк заказа'!$A:$AB,6,0)</f>
        <v>3</v>
      </c>
      <c r="AJ21" s="1">
        <f>VLOOKUP(AH21,'[5]Бланк заказа'!$A:$AB,7,0)</f>
        <v>1</v>
      </c>
      <c r="AK21" s="1">
        <f t="shared" si="15"/>
        <v>3</v>
      </c>
    </row>
    <row r="22" spans="1:37" s="1" customFormat="1" ht="11.1" customHeight="1" outlineLevel="1" x14ac:dyDescent="0.2">
      <c r="A22" s="7" t="s">
        <v>17</v>
      </c>
      <c r="B22" s="7" t="s">
        <v>9</v>
      </c>
      <c r="C22" s="8">
        <v>1623</v>
      </c>
      <c r="D22" s="8">
        <v>4645</v>
      </c>
      <c r="E22" s="8">
        <v>2815</v>
      </c>
      <c r="F22" s="8">
        <v>3325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2852</v>
      </c>
      <c r="J22" s="14">
        <f t="shared" si="8"/>
        <v>-37</v>
      </c>
      <c r="K22" s="14"/>
      <c r="L22" s="14"/>
      <c r="M22" s="14"/>
      <c r="N22" s="14"/>
      <c r="O22" s="14">
        <f t="shared" si="9"/>
        <v>563</v>
      </c>
      <c r="P22" s="17">
        <f>VLOOKUP(A:A,[6]TDSheet!$A:$P,16,0)</f>
        <v>1460</v>
      </c>
      <c r="Q22" s="18">
        <f t="shared" si="10"/>
        <v>8.4991119005328599</v>
      </c>
      <c r="R22" s="14">
        <f t="shared" si="11"/>
        <v>5.9058614564831258</v>
      </c>
      <c r="S22" s="14">
        <f>VLOOKUP(A:A,[1]TDSheet!$A:$T,20,0)</f>
        <v>546</v>
      </c>
      <c r="T22" s="14">
        <f>VLOOKUP(A:A,[1]TDSheet!$A:$O,15,0)</f>
        <v>524</v>
      </c>
      <c r="U22" s="14">
        <f>VLOOKUP(A:A,[3]TDSheet!$A:$D,4,0)</f>
        <v>683</v>
      </c>
      <c r="V22" s="14">
        <v>0</v>
      </c>
      <c r="W22" s="14">
        <f>VLOOKUP(A:A,[1]TDSheet!$A:$W,23,0)</f>
        <v>70</v>
      </c>
      <c r="X22" s="14">
        <f>VLOOKUP(A:A,[1]TDSheet!$A:$X,24,0)</f>
        <v>14</v>
      </c>
      <c r="Y22" s="20">
        <v>12</v>
      </c>
      <c r="Z22" s="14">
        <f t="shared" si="12"/>
        <v>126</v>
      </c>
      <c r="AA22" s="14">
        <f t="shared" si="13"/>
        <v>1460</v>
      </c>
      <c r="AB22" s="14" t="str">
        <f>VLOOKUP(A:A,[1]TDSheet!$A:$Z,26,0)</f>
        <v>апр яб</v>
      </c>
      <c r="AC22" s="14">
        <f>AA22/12</f>
        <v>121.66666666666667</v>
      </c>
      <c r="AD22" s="19">
        <f>VLOOKUP(A:A,[1]TDSheet!$A:$AB,28,0)</f>
        <v>0.25</v>
      </c>
      <c r="AE22" s="14">
        <f t="shared" si="14"/>
        <v>378</v>
      </c>
      <c r="AF22" s="14"/>
      <c r="AG22" s="14"/>
      <c r="AH22" s="1" t="str">
        <f>VLOOKUP(A22,[4]Лист1!$A:$B,2,0)</f>
        <v>SU002514</v>
      </c>
      <c r="AI22" s="1">
        <f>VLOOKUP(AH22,'[5]Бланк заказа'!$A:$AB,6,0)</f>
        <v>0.25</v>
      </c>
      <c r="AJ22" s="1">
        <f>VLOOKUP(AH22,'[5]Бланк заказа'!$A:$AB,7,0)</f>
        <v>12</v>
      </c>
      <c r="AK22" s="1">
        <f t="shared" si="15"/>
        <v>12</v>
      </c>
    </row>
    <row r="23" spans="1:37" s="1" customFormat="1" ht="11.1" customHeight="1" outlineLevel="1" x14ac:dyDescent="0.2">
      <c r="A23" s="7" t="s">
        <v>18</v>
      </c>
      <c r="B23" s="7" t="s">
        <v>9</v>
      </c>
      <c r="C23" s="8">
        <v>1236</v>
      </c>
      <c r="D23" s="8">
        <v>2755</v>
      </c>
      <c r="E23" s="8">
        <v>1726</v>
      </c>
      <c r="F23" s="8">
        <v>2196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1798</v>
      </c>
      <c r="J23" s="14">
        <f t="shared" si="8"/>
        <v>-72</v>
      </c>
      <c r="K23" s="14"/>
      <c r="L23" s="14"/>
      <c r="M23" s="14"/>
      <c r="N23" s="14"/>
      <c r="O23" s="14">
        <f t="shared" si="9"/>
        <v>345.2</v>
      </c>
      <c r="P23" s="17">
        <f>VLOOKUP(A:A,[6]TDSheet!$A:$P,16,0)</f>
        <v>740</v>
      </c>
      <c r="Q23" s="18">
        <f t="shared" si="10"/>
        <v>8.50521436848204</v>
      </c>
      <c r="R23" s="14">
        <f t="shared" si="11"/>
        <v>6.3615295480880647</v>
      </c>
      <c r="S23" s="14">
        <f>VLOOKUP(A:A,[1]TDSheet!$A:$T,20,0)</f>
        <v>341</v>
      </c>
      <c r="T23" s="14">
        <f>VLOOKUP(A:A,[1]TDSheet!$A:$O,15,0)</f>
        <v>319.8</v>
      </c>
      <c r="U23" s="14">
        <f>VLOOKUP(A:A,[3]TDSheet!$A:$D,4,0)</f>
        <v>366</v>
      </c>
      <c r="V23" s="14">
        <v>0</v>
      </c>
      <c r="W23" s="14">
        <f>VLOOKUP(A:A,[1]TDSheet!$A:$W,23,0)</f>
        <v>126</v>
      </c>
      <c r="X23" s="14">
        <f>VLOOKUP(A:A,[1]TDSheet!$A:$X,24,0)</f>
        <v>14</v>
      </c>
      <c r="Y23" s="20">
        <v>6</v>
      </c>
      <c r="Z23" s="14">
        <f t="shared" si="12"/>
        <v>126</v>
      </c>
      <c r="AA23" s="14">
        <f t="shared" si="13"/>
        <v>740</v>
      </c>
      <c r="AB23" s="14" t="str">
        <f>VLOOKUP(A:A,[1]TDSheet!$A:$Z,26,0)</f>
        <v>апр яб</v>
      </c>
      <c r="AC23" s="14">
        <f>AA23/6</f>
        <v>123.33333333333333</v>
      </c>
      <c r="AD23" s="19">
        <f>VLOOKUP(A:A,[1]TDSheet!$A:$AB,28,0)</f>
        <v>0.25</v>
      </c>
      <c r="AE23" s="14">
        <f t="shared" si="14"/>
        <v>189</v>
      </c>
      <c r="AF23" s="14"/>
      <c r="AG23" s="14"/>
      <c r="AH23" s="1" t="str">
        <f>VLOOKUP(A23,[4]Лист1!$A:$B,2,0)</f>
        <v>SU002763</v>
      </c>
      <c r="AI23" s="1">
        <f>VLOOKUP(AH23,'[5]Бланк заказа'!$A:$AB,6,0)</f>
        <v>0.25</v>
      </c>
      <c r="AJ23" s="1">
        <f>VLOOKUP(AH23,'[5]Бланк заказа'!$A:$AB,7,0)</f>
        <v>6</v>
      </c>
      <c r="AK23" s="1">
        <f t="shared" si="15"/>
        <v>6</v>
      </c>
    </row>
    <row r="24" spans="1:37" s="1" customFormat="1" ht="11.1" customHeight="1" outlineLevel="1" x14ac:dyDescent="0.2">
      <c r="A24" s="7" t="s">
        <v>19</v>
      </c>
      <c r="B24" s="7" t="s">
        <v>9</v>
      </c>
      <c r="C24" s="8">
        <v>1105</v>
      </c>
      <c r="D24" s="8">
        <v>3904</v>
      </c>
      <c r="E24" s="8">
        <v>1922</v>
      </c>
      <c r="F24" s="8">
        <v>3043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1925</v>
      </c>
      <c r="J24" s="14">
        <f t="shared" si="8"/>
        <v>-3</v>
      </c>
      <c r="K24" s="14"/>
      <c r="L24" s="14"/>
      <c r="M24" s="14"/>
      <c r="N24" s="14"/>
      <c r="O24" s="14">
        <f t="shared" si="9"/>
        <v>384.4</v>
      </c>
      <c r="P24" s="17">
        <f>VLOOKUP(A:A,[6]TDSheet!$A:$P,16,0)</f>
        <v>230</v>
      </c>
      <c r="Q24" s="18">
        <f t="shared" si="10"/>
        <v>8.5145681581685757</v>
      </c>
      <c r="R24" s="14">
        <f t="shared" si="11"/>
        <v>7.9162330905306977</v>
      </c>
      <c r="S24" s="14">
        <f>VLOOKUP(A:A,[1]TDSheet!$A:$T,20,0)</f>
        <v>418.2</v>
      </c>
      <c r="T24" s="14">
        <f>VLOOKUP(A:A,[1]TDSheet!$A:$O,15,0)</f>
        <v>414.8</v>
      </c>
      <c r="U24" s="14">
        <f>VLOOKUP(A:A,[3]TDSheet!$A:$D,4,0)</f>
        <v>421</v>
      </c>
      <c r="V24" s="14">
        <v>0</v>
      </c>
      <c r="W24" s="14">
        <f>VLOOKUP(A:A,[1]TDSheet!$A:$W,23,0)</f>
        <v>70</v>
      </c>
      <c r="X24" s="14">
        <f>VLOOKUP(A:A,[1]TDSheet!$A:$X,24,0)</f>
        <v>14</v>
      </c>
      <c r="Y24" s="20">
        <v>12</v>
      </c>
      <c r="Z24" s="14">
        <f t="shared" si="12"/>
        <v>14</v>
      </c>
      <c r="AA24" s="14">
        <f t="shared" si="13"/>
        <v>230</v>
      </c>
      <c r="AB24" s="14" t="str">
        <f>VLOOKUP(A:A,[1]TDSheet!$A:$Z,26,0)</f>
        <v>апр яб</v>
      </c>
      <c r="AC24" s="14">
        <f>AA24/12</f>
        <v>19.166666666666668</v>
      </c>
      <c r="AD24" s="19">
        <f>VLOOKUP(A:A,[1]TDSheet!$A:$AB,28,0)</f>
        <v>0.25</v>
      </c>
      <c r="AE24" s="14">
        <f t="shared" si="14"/>
        <v>42</v>
      </c>
      <c r="AF24" s="14"/>
      <c r="AG24" s="14"/>
      <c r="AH24" s="1" t="str">
        <f>VLOOKUP(A24,[4]Лист1!$A:$B,2,0)</f>
        <v>SU002516</v>
      </c>
      <c r="AI24" s="1">
        <f>VLOOKUP(AH24,'[5]Бланк заказа'!$A:$AB,6,0)</f>
        <v>0.25</v>
      </c>
      <c r="AJ24" s="1">
        <f>VLOOKUP(AH24,'[5]Бланк заказа'!$A:$AB,7,0)</f>
        <v>12</v>
      </c>
      <c r="AK24" s="1">
        <f t="shared" si="15"/>
        <v>12</v>
      </c>
    </row>
    <row r="25" spans="1:37" s="1" customFormat="1" ht="11.1" customHeight="1" outlineLevel="1" x14ac:dyDescent="0.2">
      <c r="A25" s="7" t="s">
        <v>52</v>
      </c>
      <c r="B25" s="7" t="s">
        <v>9</v>
      </c>
      <c r="C25" s="8">
        <v>513</v>
      </c>
      <c r="D25" s="8">
        <v>1041</v>
      </c>
      <c r="E25" s="8">
        <v>747</v>
      </c>
      <c r="F25" s="8">
        <v>787</v>
      </c>
      <c r="G25" s="1">
        <f>VLOOKUP(A:A,[1]TDSheet!$A:$G,7,0)</f>
        <v>1</v>
      </c>
      <c r="H25" s="1" t="e">
        <f>VLOOKUP(A:A,[1]TDSheet!$A:$H,8,0)</f>
        <v>#N/A</v>
      </c>
      <c r="I25" s="14">
        <f>VLOOKUP(A:A,[2]TDSheet!$A:$F,6,0)</f>
        <v>768</v>
      </c>
      <c r="J25" s="14">
        <f t="shared" si="8"/>
        <v>-21</v>
      </c>
      <c r="K25" s="14"/>
      <c r="L25" s="14"/>
      <c r="M25" s="14"/>
      <c r="N25" s="14"/>
      <c r="O25" s="14">
        <f t="shared" si="9"/>
        <v>149.4</v>
      </c>
      <c r="P25" s="17">
        <f>VLOOKUP(A:A,[6]TDSheet!$A:$P,16,0)</f>
        <v>480</v>
      </c>
      <c r="Q25" s="18">
        <f t="shared" si="10"/>
        <v>8.4805890227576963</v>
      </c>
      <c r="R25" s="14">
        <f t="shared" si="11"/>
        <v>5.2677376171352073</v>
      </c>
      <c r="S25" s="14">
        <f>VLOOKUP(A:A,[1]TDSheet!$A:$T,20,0)</f>
        <v>150</v>
      </c>
      <c r="T25" s="14">
        <f>VLOOKUP(A:A,[1]TDSheet!$A:$O,15,0)</f>
        <v>122.4</v>
      </c>
      <c r="U25" s="14">
        <f>VLOOKUP(A:A,[3]TDSheet!$A:$D,4,0)</f>
        <v>142</v>
      </c>
      <c r="V25" s="14">
        <v>0</v>
      </c>
      <c r="W25" s="14">
        <f>VLOOKUP(A:A,[1]TDSheet!$A:$W,23,0)</f>
        <v>70</v>
      </c>
      <c r="X25" s="14">
        <f>VLOOKUP(A:A,[1]TDSheet!$A:$X,24,0)</f>
        <v>14</v>
      </c>
      <c r="Y25" s="20">
        <v>12</v>
      </c>
      <c r="Z25" s="14">
        <f t="shared" si="12"/>
        <v>42</v>
      </c>
      <c r="AA25" s="14">
        <f t="shared" si="13"/>
        <v>480</v>
      </c>
      <c r="AB25" s="14" t="e">
        <f>VLOOKUP(A:A,[1]TDSheet!$A:$Z,26,0)</f>
        <v>#N/A</v>
      </c>
      <c r="AC25" s="14">
        <f>AA25/12</f>
        <v>40</v>
      </c>
      <c r="AD25" s="19">
        <f>VLOOKUP(A:A,[1]TDSheet!$A:$AB,28,0)</f>
        <v>0.25</v>
      </c>
      <c r="AE25" s="14">
        <f t="shared" si="14"/>
        <v>126</v>
      </c>
      <c r="AF25" s="14"/>
      <c r="AG25" s="14"/>
      <c r="AH25" s="1" t="str">
        <f>VLOOKUP(A25,[4]Лист1!$A:$B,2,0)</f>
        <v>SU003001</v>
      </c>
      <c r="AI25" s="1">
        <f>VLOOKUP(AH25,'[5]Бланк заказа'!$A:$AB,6,0)</f>
        <v>0.25</v>
      </c>
      <c r="AJ25" s="1">
        <f>VLOOKUP(AH25,'[5]Бланк заказа'!$A:$AB,7,0)</f>
        <v>12</v>
      </c>
      <c r="AK25" s="1">
        <f t="shared" si="15"/>
        <v>12</v>
      </c>
    </row>
    <row r="26" spans="1:37" s="1" customFormat="1" ht="11.1" customHeight="1" outlineLevel="1" x14ac:dyDescent="0.2">
      <c r="A26" s="7" t="s">
        <v>53</v>
      </c>
      <c r="B26" s="7" t="s">
        <v>9</v>
      </c>
      <c r="C26" s="8">
        <v>193</v>
      </c>
      <c r="D26" s="8">
        <v>5</v>
      </c>
      <c r="E26" s="8">
        <v>97</v>
      </c>
      <c r="F26" s="8">
        <v>93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106</v>
      </c>
      <c r="J26" s="14">
        <f t="shared" si="8"/>
        <v>-9</v>
      </c>
      <c r="K26" s="14"/>
      <c r="L26" s="14"/>
      <c r="M26" s="14"/>
      <c r="N26" s="14"/>
      <c r="O26" s="14">
        <f t="shared" si="9"/>
        <v>19.399999999999999</v>
      </c>
      <c r="P26" s="17">
        <f>VLOOKUP(A:A,[6]TDSheet!$A:$P,16,0)</f>
        <v>70</v>
      </c>
      <c r="Q26" s="18">
        <f t="shared" si="10"/>
        <v>8.4020618556701034</v>
      </c>
      <c r="R26" s="14">
        <f t="shared" si="11"/>
        <v>4.7938144329896915</v>
      </c>
      <c r="S26" s="14">
        <f>VLOOKUP(A:A,[1]TDSheet!$A:$T,20,0)</f>
        <v>28.8</v>
      </c>
      <c r="T26" s="14">
        <f>VLOOKUP(A:A,[1]TDSheet!$A:$O,15,0)</f>
        <v>26.8</v>
      </c>
      <c r="U26" s="14">
        <f>VLOOKUP(A:A,[3]TDSheet!$A:$D,4,0)</f>
        <v>12</v>
      </c>
      <c r="V26" s="14">
        <v>0</v>
      </c>
      <c r="W26" s="14">
        <f>VLOOKUP(A:A,[1]TDSheet!$A:$W,23,0)</f>
        <v>234</v>
      </c>
      <c r="X26" s="14">
        <f>VLOOKUP(A:A,[1]TDSheet!$A:$X,24,0)</f>
        <v>18</v>
      </c>
      <c r="Y26" s="20">
        <v>9</v>
      </c>
      <c r="Z26" s="14">
        <f t="shared" si="12"/>
        <v>0</v>
      </c>
      <c r="AA26" s="14">
        <f t="shared" si="13"/>
        <v>70</v>
      </c>
      <c r="AB26" s="14" t="str">
        <f>VLOOKUP(A:A,[1]TDSheet!$A:$Z,26,0)</f>
        <v>увел</v>
      </c>
      <c r="AC26" s="14">
        <f>AA26/9</f>
        <v>7.7777777777777777</v>
      </c>
      <c r="AD26" s="19">
        <f>VLOOKUP(A:A,[1]TDSheet!$A:$AB,28,0)</f>
        <v>0.3</v>
      </c>
      <c r="AE26" s="14">
        <f t="shared" si="14"/>
        <v>0</v>
      </c>
      <c r="AF26" s="14"/>
      <c r="AG26" s="14"/>
      <c r="AH26" s="1" t="str">
        <f>VLOOKUP(A26,[4]Лист1!$A:$B,2,0)</f>
        <v>SU003381</v>
      </c>
      <c r="AI26" s="1">
        <f>VLOOKUP(AH26,'[5]Бланк заказа'!$A:$AB,6,0)</f>
        <v>0.3</v>
      </c>
      <c r="AJ26" s="1">
        <f>VLOOKUP(AH26,'[5]Бланк заказа'!$A:$AB,7,0)</f>
        <v>9</v>
      </c>
      <c r="AK26" s="1">
        <f t="shared" si="15"/>
        <v>9</v>
      </c>
    </row>
    <row r="27" spans="1:37" s="1" customFormat="1" ht="11.1" customHeight="1" outlineLevel="1" x14ac:dyDescent="0.2">
      <c r="A27" s="7" t="s">
        <v>54</v>
      </c>
      <c r="B27" s="7" t="s">
        <v>8</v>
      </c>
      <c r="C27" s="8">
        <v>685</v>
      </c>
      <c r="D27" s="8">
        <v>378</v>
      </c>
      <c r="E27" s="8">
        <v>600</v>
      </c>
      <c r="F27" s="8">
        <v>385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764</v>
      </c>
      <c r="J27" s="14">
        <f t="shared" si="8"/>
        <v>-164</v>
      </c>
      <c r="K27" s="14"/>
      <c r="L27" s="14"/>
      <c r="M27" s="14"/>
      <c r="N27" s="14"/>
      <c r="O27" s="14">
        <f t="shared" si="9"/>
        <v>120</v>
      </c>
      <c r="P27" s="17">
        <f>VLOOKUP(A:A,[6]TDSheet!$A:$P,16,0)</f>
        <v>600</v>
      </c>
      <c r="Q27" s="18">
        <f t="shared" si="10"/>
        <v>8.2083333333333339</v>
      </c>
      <c r="R27" s="14">
        <f t="shared" si="11"/>
        <v>3.2083333333333335</v>
      </c>
      <c r="S27" s="14">
        <f>VLOOKUP(A:A,[1]TDSheet!$A:$T,20,0)</f>
        <v>138</v>
      </c>
      <c r="T27" s="14">
        <f>VLOOKUP(A:A,[1]TDSheet!$A:$O,15,0)</f>
        <v>110.4</v>
      </c>
      <c r="U27" s="14">
        <f>VLOOKUP(A:A,[3]TDSheet!$A:$D,4,0)</f>
        <v>36</v>
      </c>
      <c r="V27" s="14">
        <v>0</v>
      </c>
      <c r="W27" s="14">
        <f>VLOOKUP(A:A,[1]TDSheet!$A:$W,23,0)</f>
        <v>84</v>
      </c>
      <c r="X27" s="14">
        <f>VLOOKUP(A:A,[1]TDSheet!$A:$X,24,0)</f>
        <v>12</v>
      </c>
      <c r="Y27" s="20">
        <v>6</v>
      </c>
      <c r="Z27" s="14">
        <f t="shared" si="12"/>
        <v>96</v>
      </c>
      <c r="AA27" s="14">
        <f t="shared" si="13"/>
        <v>600</v>
      </c>
      <c r="AB27" s="14" t="e">
        <f>VLOOKUP(A:A,[1]TDSheet!$A:$Z,26,0)</f>
        <v>#N/A</v>
      </c>
      <c r="AC27" s="14">
        <f>AA27/6</f>
        <v>100</v>
      </c>
      <c r="AD27" s="19">
        <f>VLOOKUP(A:A,[1]TDSheet!$A:$AB,28,0)</f>
        <v>1</v>
      </c>
      <c r="AE27" s="14">
        <f t="shared" si="14"/>
        <v>576</v>
      </c>
      <c r="AF27" s="14"/>
      <c r="AG27" s="14"/>
      <c r="AH27" s="1" t="str">
        <f>VLOOKUP(A27,[4]Лист1!$A:$B,2,0)</f>
        <v>SU003020</v>
      </c>
      <c r="AI27" s="1">
        <f>VLOOKUP(AH27,'[5]Бланк заказа'!$A:$AB,6,0)</f>
        <v>1</v>
      </c>
      <c r="AJ27" s="1">
        <f>VLOOKUP(AH27,'[5]Бланк заказа'!$A:$AB,7,0)</f>
        <v>6</v>
      </c>
      <c r="AK27" s="1">
        <f t="shared" si="15"/>
        <v>6</v>
      </c>
    </row>
    <row r="28" spans="1:37" s="1" customFormat="1" ht="11.1" customHeight="1" outlineLevel="1" x14ac:dyDescent="0.2">
      <c r="A28" s="7" t="s">
        <v>20</v>
      </c>
      <c r="B28" s="7" t="s">
        <v>9</v>
      </c>
      <c r="C28" s="8">
        <v>448</v>
      </c>
      <c r="D28" s="8">
        <v>104</v>
      </c>
      <c r="E28" s="8">
        <v>349</v>
      </c>
      <c r="F28" s="8">
        <v>199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346</v>
      </c>
      <c r="J28" s="14">
        <f t="shared" si="8"/>
        <v>3</v>
      </c>
      <c r="K28" s="14"/>
      <c r="L28" s="14"/>
      <c r="M28" s="14"/>
      <c r="N28" s="14"/>
      <c r="O28" s="14">
        <f t="shared" si="9"/>
        <v>69.8</v>
      </c>
      <c r="P28" s="17">
        <f>VLOOKUP(A:A,[6]TDSheet!$A:$P,16,0)</f>
        <v>390</v>
      </c>
      <c r="Q28" s="18">
        <f t="shared" si="10"/>
        <v>8.4383954154727796</v>
      </c>
      <c r="R28" s="14">
        <f t="shared" si="11"/>
        <v>2.8510028653295132</v>
      </c>
      <c r="S28" s="14">
        <f>VLOOKUP(A:A,[1]TDSheet!$A:$T,20,0)</f>
        <v>75.2</v>
      </c>
      <c r="T28" s="14">
        <f>VLOOKUP(A:A,[1]TDSheet!$A:$O,15,0)</f>
        <v>45.2</v>
      </c>
      <c r="U28" s="14">
        <f>VLOOKUP(A:A,[3]TDSheet!$A:$D,4,0)</f>
        <v>113</v>
      </c>
      <c r="V28" s="14">
        <v>0</v>
      </c>
      <c r="W28" s="14">
        <f>VLOOKUP(A:A,[1]TDSheet!$A:$W,23,0)</f>
        <v>84</v>
      </c>
      <c r="X28" s="14">
        <f>VLOOKUP(A:A,[1]TDSheet!$A:$X,24,0)</f>
        <v>12</v>
      </c>
      <c r="Y28" s="20">
        <v>8</v>
      </c>
      <c r="Z28" s="14">
        <f t="shared" si="12"/>
        <v>48</v>
      </c>
      <c r="AA28" s="14">
        <f t="shared" si="13"/>
        <v>390</v>
      </c>
      <c r="AB28" s="14" t="str">
        <f>VLOOKUP(A:A,[1]TDSheet!$A:$Z,26,0)</f>
        <v>апр яб</v>
      </c>
      <c r="AC28" s="14">
        <f>AA28/8</f>
        <v>48.75</v>
      </c>
      <c r="AD28" s="19">
        <f>VLOOKUP(A:A,[1]TDSheet!$A:$AB,28,0)</f>
        <v>0.75</v>
      </c>
      <c r="AE28" s="14">
        <f t="shared" si="14"/>
        <v>288</v>
      </c>
      <c r="AF28" s="14"/>
      <c r="AG28" s="14"/>
      <c r="AH28" s="1" t="str">
        <f>VLOOKUP(A28,[4]Лист1!$A:$B,2,0)</f>
        <v>SU002345</v>
      </c>
      <c r="AI28" s="1">
        <f>VLOOKUP(AH28,'[5]Бланк заказа'!$A:$AB,6,0)</f>
        <v>0.75</v>
      </c>
      <c r="AJ28" s="1">
        <f>VLOOKUP(AH28,'[5]Бланк заказа'!$A:$AB,7,0)</f>
        <v>8</v>
      </c>
      <c r="AK28" s="1">
        <f t="shared" si="15"/>
        <v>8</v>
      </c>
    </row>
    <row r="29" spans="1:37" s="1" customFormat="1" ht="11.1" customHeight="1" outlineLevel="1" x14ac:dyDescent="0.2">
      <c r="A29" s="7" t="s">
        <v>55</v>
      </c>
      <c r="B29" s="7" t="s">
        <v>9</v>
      </c>
      <c r="C29" s="8">
        <v>64</v>
      </c>
      <c r="D29" s="8">
        <v>197</v>
      </c>
      <c r="E29" s="8">
        <v>77</v>
      </c>
      <c r="F29" s="8">
        <v>182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67</v>
      </c>
      <c r="J29" s="14">
        <f t="shared" si="8"/>
        <v>10</v>
      </c>
      <c r="K29" s="14"/>
      <c r="L29" s="14"/>
      <c r="M29" s="14"/>
      <c r="N29" s="14"/>
      <c r="O29" s="14">
        <f t="shared" si="9"/>
        <v>15.4</v>
      </c>
      <c r="P29" s="17"/>
      <c r="Q29" s="18">
        <f t="shared" si="10"/>
        <v>11.818181818181818</v>
      </c>
      <c r="R29" s="14">
        <f t="shared" si="11"/>
        <v>11.818181818181818</v>
      </c>
      <c r="S29" s="14">
        <f>VLOOKUP(A:A,[1]TDSheet!$A:$T,20,0)</f>
        <v>14.4</v>
      </c>
      <c r="T29" s="14">
        <f>VLOOKUP(A:A,[1]TDSheet!$A:$O,15,0)</f>
        <v>14</v>
      </c>
      <c r="U29" s="14">
        <f>VLOOKUP(A:A,[3]TDSheet!$A:$D,4,0)</f>
        <v>24</v>
      </c>
      <c r="V29" s="14">
        <v>0</v>
      </c>
      <c r="W29" s="14">
        <f>VLOOKUP(A:A,[1]TDSheet!$A:$W,23,0)</f>
        <v>84</v>
      </c>
      <c r="X29" s="14">
        <f>VLOOKUP(A:A,[1]TDSheet!$A:$X,24,0)</f>
        <v>12</v>
      </c>
      <c r="Y29" s="20">
        <v>16</v>
      </c>
      <c r="Z29" s="14">
        <f t="shared" si="12"/>
        <v>0</v>
      </c>
      <c r="AA29" s="14">
        <f t="shared" si="13"/>
        <v>0</v>
      </c>
      <c r="AB29" s="14">
        <f>VLOOKUP(A:A,[1]TDSheet!$A:$Z,26,0)</f>
        <v>0</v>
      </c>
      <c r="AC29" s="14">
        <f>AA29/16</f>
        <v>0</v>
      </c>
      <c r="AD29" s="19">
        <f>VLOOKUP(A:A,[1]TDSheet!$A:$AB,28,0)</f>
        <v>0.43</v>
      </c>
      <c r="AE29" s="14">
        <f t="shared" si="14"/>
        <v>0</v>
      </c>
      <c r="AF29" s="14"/>
      <c r="AG29" s="14"/>
      <c r="AH29" s="1" t="str">
        <f>VLOOKUP(A29,[4]Лист1!$A:$B,2,0)</f>
        <v>SU002771</v>
      </c>
      <c r="AI29" s="1">
        <f>VLOOKUP(AH29,'[5]Бланк заказа'!$A:$AB,6,0)</f>
        <v>0.43</v>
      </c>
      <c r="AJ29" s="1">
        <f>VLOOKUP(AH29,'[5]Бланк заказа'!$A:$AB,7,0)</f>
        <v>16</v>
      </c>
      <c r="AK29" s="1">
        <f t="shared" si="15"/>
        <v>16</v>
      </c>
    </row>
    <row r="30" spans="1:37" s="1" customFormat="1" ht="11.1" customHeight="1" outlineLevel="1" x14ac:dyDescent="0.2">
      <c r="A30" s="7" t="s">
        <v>21</v>
      </c>
      <c r="B30" s="7" t="s">
        <v>9</v>
      </c>
      <c r="C30" s="8">
        <v>669</v>
      </c>
      <c r="D30" s="8">
        <v>964</v>
      </c>
      <c r="E30" s="8">
        <v>975</v>
      </c>
      <c r="F30" s="8">
        <v>650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982</v>
      </c>
      <c r="J30" s="14">
        <f t="shared" si="8"/>
        <v>-7</v>
      </c>
      <c r="K30" s="14"/>
      <c r="L30" s="14"/>
      <c r="M30" s="14"/>
      <c r="N30" s="14"/>
      <c r="O30" s="14">
        <f t="shared" si="9"/>
        <v>195</v>
      </c>
      <c r="P30" s="17">
        <f>VLOOKUP(A:A,[6]TDSheet!$A:$P,16,0)</f>
        <v>800</v>
      </c>
      <c r="Q30" s="18">
        <f t="shared" si="10"/>
        <v>7.4358974358974361</v>
      </c>
      <c r="R30" s="14">
        <f t="shared" si="11"/>
        <v>3.3333333333333335</v>
      </c>
      <c r="S30" s="14">
        <f>VLOOKUP(A:A,[1]TDSheet!$A:$T,20,0)</f>
        <v>184.6</v>
      </c>
      <c r="T30" s="14">
        <f>VLOOKUP(A:A,[1]TDSheet!$A:$O,15,0)</f>
        <v>139.4</v>
      </c>
      <c r="U30" s="14">
        <f>VLOOKUP(A:A,[3]TDSheet!$A:$D,4,0)</f>
        <v>200</v>
      </c>
      <c r="V30" s="14">
        <v>0</v>
      </c>
      <c r="W30" s="14">
        <f>VLOOKUP(A:A,[1]TDSheet!$A:$W,23,0)</f>
        <v>84</v>
      </c>
      <c r="X30" s="14">
        <f>VLOOKUP(A:A,[1]TDSheet!$A:$X,24,0)</f>
        <v>12</v>
      </c>
      <c r="Y30" s="20">
        <v>8</v>
      </c>
      <c r="Z30" s="14">
        <f t="shared" si="12"/>
        <v>96</v>
      </c>
      <c r="AA30" s="14">
        <f t="shared" si="13"/>
        <v>800</v>
      </c>
      <c r="AB30" s="14" t="str">
        <f>VLOOKUP(A:A,[1]TDSheet!$A:$Z,26,0)</f>
        <v>апр яб</v>
      </c>
      <c r="AC30" s="14">
        <f>AA30/8</f>
        <v>100</v>
      </c>
      <c r="AD30" s="19">
        <f>VLOOKUP(A:A,[1]TDSheet!$A:$AB,28,0)</f>
        <v>0.9</v>
      </c>
      <c r="AE30" s="14">
        <f t="shared" si="14"/>
        <v>691.2</v>
      </c>
      <c r="AF30" s="14"/>
      <c r="AG30" s="14"/>
      <c r="AH30" s="1" t="str">
        <f>VLOOKUP(A30,[4]Лист1!$A:$B,2,0)</f>
        <v>SU002708</v>
      </c>
      <c r="AI30" s="1">
        <f>VLOOKUP(AH30,'[5]Бланк заказа'!$A:$AB,6,0)</f>
        <v>0.9</v>
      </c>
      <c r="AJ30" s="1">
        <f>VLOOKUP(AH30,'[5]Бланк заказа'!$A:$AB,7,0)</f>
        <v>8</v>
      </c>
      <c r="AK30" s="1">
        <f t="shared" si="15"/>
        <v>8</v>
      </c>
    </row>
    <row r="31" spans="1:37" s="1" customFormat="1" ht="11.1" customHeight="1" outlineLevel="1" x14ac:dyDescent="0.2">
      <c r="A31" s="7" t="s">
        <v>22</v>
      </c>
      <c r="B31" s="7" t="s">
        <v>9</v>
      </c>
      <c r="C31" s="8">
        <v>160</v>
      </c>
      <c r="D31" s="8">
        <v>580</v>
      </c>
      <c r="E31" s="8">
        <v>195</v>
      </c>
      <c r="F31" s="8">
        <v>535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200</v>
      </c>
      <c r="J31" s="14">
        <f t="shared" si="8"/>
        <v>-5</v>
      </c>
      <c r="K31" s="14"/>
      <c r="L31" s="14"/>
      <c r="M31" s="14"/>
      <c r="N31" s="14"/>
      <c r="O31" s="14">
        <f t="shared" si="9"/>
        <v>39</v>
      </c>
      <c r="P31" s="17"/>
      <c r="Q31" s="18">
        <f t="shared" si="10"/>
        <v>13.717948717948717</v>
      </c>
      <c r="R31" s="14">
        <f t="shared" si="11"/>
        <v>13.717948717948717</v>
      </c>
      <c r="S31" s="14">
        <f>VLOOKUP(A:A,[1]TDSheet!$A:$T,20,0)</f>
        <v>52.6</v>
      </c>
      <c r="T31" s="14">
        <f>VLOOKUP(A:A,[1]TDSheet!$A:$O,15,0)</f>
        <v>47.2</v>
      </c>
      <c r="U31" s="14">
        <f>VLOOKUP(A:A,[3]TDSheet!$A:$D,4,0)</f>
        <v>38</v>
      </c>
      <c r="V31" s="14">
        <v>0</v>
      </c>
      <c r="W31" s="14">
        <f>VLOOKUP(A:A,[1]TDSheet!$A:$W,23,0)</f>
        <v>84</v>
      </c>
      <c r="X31" s="14">
        <f>VLOOKUP(A:A,[1]TDSheet!$A:$X,24,0)</f>
        <v>12</v>
      </c>
      <c r="Y31" s="20">
        <v>16</v>
      </c>
      <c r="Z31" s="14">
        <f t="shared" si="12"/>
        <v>0</v>
      </c>
      <c r="AA31" s="14">
        <f t="shared" si="13"/>
        <v>0</v>
      </c>
      <c r="AB31" s="14" t="str">
        <f>VLOOKUP(A:A,[1]TDSheet!$A:$Z,26,0)</f>
        <v>увел</v>
      </c>
      <c r="AC31" s="14">
        <f>AA31/16</f>
        <v>0</v>
      </c>
      <c r="AD31" s="19">
        <f>VLOOKUP(A:A,[1]TDSheet!$A:$AB,28,0)</f>
        <v>0.43</v>
      </c>
      <c r="AE31" s="14">
        <f t="shared" si="14"/>
        <v>0</v>
      </c>
      <c r="AF31" s="14"/>
      <c r="AG31" s="14"/>
      <c r="AH31" s="1" t="str">
        <f>VLOOKUP(A31,[4]Лист1!$A:$B,2,0)</f>
        <v>SU002625</v>
      </c>
      <c r="AI31" s="1">
        <f>VLOOKUP(AH31,'[5]Бланк заказа'!$A:$AB,6,0)</f>
        <v>0.43</v>
      </c>
      <c r="AJ31" s="1">
        <f>VLOOKUP(AH31,'[5]Бланк заказа'!$A:$AB,7,0)</f>
        <v>16</v>
      </c>
      <c r="AK31" s="1">
        <f t="shared" si="15"/>
        <v>16</v>
      </c>
    </row>
    <row r="32" spans="1:37" s="1" customFormat="1" ht="11.1" customHeight="1" outlineLevel="1" x14ac:dyDescent="0.2">
      <c r="A32" s="7" t="s">
        <v>56</v>
      </c>
      <c r="B32" s="7" t="s">
        <v>9</v>
      </c>
      <c r="C32" s="8">
        <v>241</v>
      </c>
      <c r="D32" s="8">
        <v>689</v>
      </c>
      <c r="E32" s="8">
        <v>315</v>
      </c>
      <c r="F32" s="8">
        <v>597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321</v>
      </c>
      <c r="J32" s="14">
        <f t="shared" si="8"/>
        <v>-6</v>
      </c>
      <c r="K32" s="14"/>
      <c r="L32" s="14"/>
      <c r="M32" s="14"/>
      <c r="N32" s="14">
        <v>160</v>
      </c>
      <c r="O32" s="14">
        <f t="shared" si="9"/>
        <v>63</v>
      </c>
      <c r="P32" s="17">
        <f>VLOOKUP(A:A,[6]TDSheet!$A:$P,16,0)</f>
        <v>20</v>
      </c>
      <c r="Q32" s="18">
        <f t="shared" si="10"/>
        <v>9.7936507936507944</v>
      </c>
      <c r="R32" s="14">
        <f t="shared" si="11"/>
        <v>9.4761904761904763</v>
      </c>
      <c r="S32" s="14">
        <f>VLOOKUP(A:A,[1]TDSheet!$A:$T,20,0)</f>
        <v>79.400000000000006</v>
      </c>
      <c r="T32" s="14">
        <f>VLOOKUP(A:A,[1]TDSheet!$A:$O,15,0)</f>
        <v>65.599999999999994</v>
      </c>
      <c r="U32" s="14">
        <f>VLOOKUP(A:A,[3]TDSheet!$A:$D,4,0)</f>
        <v>48</v>
      </c>
      <c r="V32" s="14">
        <v>0</v>
      </c>
      <c r="W32" s="14">
        <f>VLOOKUP(A:A,[1]TDSheet!$A:$W,23,0)</f>
        <v>84</v>
      </c>
      <c r="X32" s="14">
        <f>VLOOKUP(A:A,[1]TDSheet!$A:$X,24,0)</f>
        <v>12</v>
      </c>
      <c r="Y32" s="20">
        <v>8</v>
      </c>
      <c r="Z32" s="14">
        <f t="shared" si="12"/>
        <v>24</v>
      </c>
      <c r="AA32" s="14">
        <f t="shared" si="13"/>
        <v>180</v>
      </c>
      <c r="AB32" s="14">
        <f>VLOOKUP(A:A,[1]TDSheet!$A:$Z,26,0)</f>
        <v>0</v>
      </c>
      <c r="AC32" s="14">
        <f>AA32/8</f>
        <v>22.5</v>
      </c>
      <c r="AD32" s="19">
        <f>VLOOKUP(A:A,[1]TDSheet!$A:$AB,28,0)</f>
        <v>0.9</v>
      </c>
      <c r="AE32" s="14">
        <f t="shared" si="14"/>
        <v>172.8</v>
      </c>
      <c r="AF32" s="14"/>
      <c r="AG32" s="14"/>
      <c r="AH32" s="1" t="str">
        <f>VLOOKUP(A32,[4]Лист1!$A:$B,2,0)</f>
        <v>SU002624</v>
      </c>
      <c r="AI32" s="1">
        <f>VLOOKUP(AH32,'[5]Бланк заказа'!$A:$AB,6,0)</f>
        <v>0.9</v>
      </c>
      <c r="AJ32" s="1">
        <f>VLOOKUP(AH32,'[5]Бланк заказа'!$A:$AB,7,0)</f>
        <v>8</v>
      </c>
      <c r="AK32" s="1">
        <f t="shared" si="15"/>
        <v>8</v>
      </c>
    </row>
    <row r="33" spans="1:37" s="1" customFormat="1" ht="21.95" customHeight="1" outlineLevel="1" x14ac:dyDescent="0.2">
      <c r="A33" s="7" t="s">
        <v>23</v>
      </c>
      <c r="B33" s="7" t="s">
        <v>9</v>
      </c>
      <c r="C33" s="8">
        <v>482</v>
      </c>
      <c r="D33" s="8">
        <v>618</v>
      </c>
      <c r="E33" s="8">
        <v>911</v>
      </c>
      <c r="F33" s="8">
        <v>128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862</v>
      </c>
      <c r="J33" s="14">
        <f t="shared" si="8"/>
        <v>49</v>
      </c>
      <c r="K33" s="14"/>
      <c r="L33" s="14"/>
      <c r="M33" s="14"/>
      <c r="N33" s="14"/>
      <c r="O33" s="14">
        <f t="shared" si="9"/>
        <v>182.2</v>
      </c>
      <c r="P33" s="17">
        <f>VLOOKUP(A:A,[6]TDSheet!$A:$P,16,0)</f>
        <v>900</v>
      </c>
      <c r="Q33" s="18">
        <f t="shared" si="10"/>
        <v>5.6421514818880354</v>
      </c>
      <c r="R33" s="14">
        <f t="shared" si="11"/>
        <v>0.70252469813391882</v>
      </c>
      <c r="S33" s="14">
        <f>VLOOKUP(A:A,[1]TDSheet!$A:$T,20,0)</f>
        <v>93.6</v>
      </c>
      <c r="T33" s="14">
        <f>VLOOKUP(A:A,[1]TDSheet!$A:$O,15,0)</f>
        <v>90.6</v>
      </c>
      <c r="U33" s="14">
        <f>VLOOKUP(A:A,[3]TDSheet!$A:$D,4,0)</f>
        <v>139</v>
      </c>
      <c r="V33" s="14">
        <v>0</v>
      </c>
      <c r="W33" s="14">
        <f>VLOOKUP(A:A,[1]TDSheet!$A:$W,23,0)</f>
        <v>84</v>
      </c>
      <c r="X33" s="14">
        <f>VLOOKUP(A:A,[1]TDSheet!$A:$X,24,0)</f>
        <v>12</v>
      </c>
      <c r="Y33" s="20">
        <v>16</v>
      </c>
      <c r="Z33" s="14">
        <f t="shared" si="12"/>
        <v>60</v>
      </c>
      <c r="AA33" s="14">
        <f t="shared" si="13"/>
        <v>900</v>
      </c>
      <c r="AB33" s="14" t="str">
        <f>VLOOKUP(A:A,[1]TDSheet!$A:$Z,26,0)</f>
        <v>апр яб</v>
      </c>
      <c r="AC33" s="14">
        <f>AA33/16</f>
        <v>56.25</v>
      </c>
      <c r="AD33" s="19">
        <f>VLOOKUP(A:A,[1]TDSheet!$A:$AB,28,0)</f>
        <v>0.43</v>
      </c>
      <c r="AE33" s="14">
        <f t="shared" si="14"/>
        <v>412.8</v>
      </c>
      <c r="AF33" s="14"/>
      <c r="AG33" s="14"/>
      <c r="AH33" s="1" t="str">
        <f>VLOOKUP(A33,[4]Лист1!$A:$B,2,0)</f>
        <v>SU002707</v>
      </c>
      <c r="AI33" s="1">
        <f>VLOOKUP(AH33,'[5]Бланк заказа'!$A:$AB,6,0)</f>
        <v>0.43</v>
      </c>
      <c r="AJ33" s="1">
        <f>VLOOKUP(AH33,'[5]Бланк заказа'!$A:$AB,7,0)</f>
        <v>16</v>
      </c>
      <c r="AK33" s="1">
        <f t="shared" si="15"/>
        <v>16</v>
      </c>
    </row>
    <row r="34" spans="1:37" s="1" customFormat="1" ht="21.95" customHeight="1" outlineLevel="1" x14ac:dyDescent="0.2">
      <c r="A34" s="7" t="s">
        <v>57</v>
      </c>
      <c r="B34" s="7" t="s">
        <v>9</v>
      </c>
      <c r="C34" s="8">
        <v>128</v>
      </c>
      <c r="D34" s="8">
        <v>593</v>
      </c>
      <c r="E34" s="8">
        <v>224</v>
      </c>
      <c r="F34" s="8">
        <v>486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231</v>
      </c>
      <c r="J34" s="14">
        <f t="shared" si="8"/>
        <v>-7</v>
      </c>
      <c r="K34" s="14"/>
      <c r="L34" s="14"/>
      <c r="M34" s="14"/>
      <c r="N34" s="14"/>
      <c r="O34" s="14">
        <f t="shared" si="9"/>
        <v>44.8</v>
      </c>
      <c r="P34" s="17"/>
      <c r="Q34" s="18">
        <f t="shared" si="10"/>
        <v>10.848214285714286</v>
      </c>
      <c r="R34" s="14">
        <f t="shared" si="11"/>
        <v>10.848214285714286</v>
      </c>
      <c r="S34" s="14">
        <f>VLOOKUP(A:A,[1]TDSheet!$A:$T,20,0)</f>
        <v>55.8</v>
      </c>
      <c r="T34" s="14">
        <f>VLOOKUP(A:A,[1]TDSheet!$A:$O,15,0)</f>
        <v>52</v>
      </c>
      <c r="U34" s="14">
        <f>VLOOKUP(A:A,[3]TDSheet!$A:$D,4,0)</f>
        <v>43</v>
      </c>
      <c r="V34" s="14">
        <v>0</v>
      </c>
      <c r="W34" s="14">
        <f>VLOOKUP(A:A,[1]TDSheet!$A:$W,23,0)</f>
        <v>84</v>
      </c>
      <c r="X34" s="14">
        <f>VLOOKUP(A:A,[1]TDSheet!$A:$X,24,0)</f>
        <v>12</v>
      </c>
      <c r="Y34" s="20">
        <v>8</v>
      </c>
      <c r="Z34" s="14">
        <f t="shared" si="12"/>
        <v>0</v>
      </c>
      <c r="AA34" s="14">
        <f t="shared" si="13"/>
        <v>0</v>
      </c>
      <c r="AB34" s="14">
        <f>VLOOKUP(A:A,[1]TDSheet!$A:$Z,26,0)</f>
        <v>0</v>
      </c>
      <c r="AC34" s="14">
        <f>AA34/8</f>
        <v>0</v>
      </c>
      <c r="AD34" s="19">
        <f>VLOOKUP(A:A,[1]TDSheet!$A:$AB,28,0)</f>
        <v>0.9</v>
      </c>
      <c r="AE34" s="14">
        <f t="shared" si="14"/>
        <v>0</v>
      </c>
      <c r="AF34" s="14"/>
      <c r="AG34" s="14"/>
      <c r="AH34" s="1" t="str">
        <f>VLOOKUP(A34,[4]Лист1!$A:$B,2,0)</f>
        <v>SU002838</v>
      </c>
      <c r="AI34" s="1">
        <f>VLOOKUP(AH34,'[5]Бланк заказа'!$A:$AB,6,0)</f>
        <v>0.9</v>
      </c>
      <c r="AJ34" s="1">
        <f>VLOOKUP(AH34,'[5]Бланк заказа'!$A:$AB,7,0)</f>
        <v>8</v>
      </c>
      <c r="AK34" s="1">
        <f t="shared" si="15"/>
        <v>8</v>
      </c>
    </row>
    <row r="35" spans="1:37" s="1" customFormat="1" ht="21.95" customHeight="1" outlineLevel="1" x14ac:dyDescent="0.2">
      <c r="A35" s="7" t="s">
        <v>24</v>
      </c>
      <c r="B35" s="7" t="s">
        <v>9</v>
      </c>
      <c r="C35" s="8">
        <v>424</v>
      </c>
      <c r="D35" s="8">
        <v>969</v>
      </c>
      <c r="E35" s="8">
        <v>259</v>
      </c>
      <c r="F35" s="8">
        <v>1129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256</v>
      </c>
      <c r="J35" s="14">
        <f t="shared" si="8"/>
        <v>3</v>
      </c>
      <c r="K35" s="14"/>
      <c r="L35" s="14"/>
      <c r="M35" s="14"/>
      <c r="N35" s="14"/>
      <c r="O35" s="14">
        <f t="shared" si="9"/>
        <v>51.8</v>
      </c>
      <c r="P35" s="17"/>
      <c r="Q35" s="18">
        <f t="shared" si="10"/>
        <v>21.795366795366796</v>
      </c>
      <c r="R35" s="14">
        <f t="shared" si="11"/>
        <v>21.795366795366796</v>
      </c>
      <c r="S35" s="14">
        <f>VLOOKUP(A:A,[1]TDSheet!$A:$T,20,0)</f>
        <v>211</v>
      </c>
      <c r="T35" s="14">
        <f>VLOOKUP(A:A,[1]TDSheet!$A:$O,15,0)</f>
        <v>103.6</v>
      </c>
      <c r="U35" s="14">
        <f>VLOOKUP(A:A,[3]TDSheet!$A:$D,4,0)</f>
        <v>68</v>
      </c>
      <c r="V35" s="14">
        <v>0</v>
      </c>
      <c r="W35" s="14">
        <f>VLOOKUP(A:A,[1]TDSheet!$A:$W,23,0)</f>
        <v>84</v>
      </c>
      <c r="X35" s="14">
        <f>VLOOKUP(A:A,[1]TDSheet!$A:$X,24,0)</f>
        <v>12</v>
      </c>
      <c r="Y35" s="20">
        <v>8</v>
      </c>
      <c r="Z35" s="14">
        <f t="shared" si="12"/>
        <v>0</v>
      </c>
      <c r="AA35" s="14">
        <f t="shared" si="13"/>
        <v>0</v>
      </c>
      <c r="AB35" s="14" t="str">
        <f>VLOOKUP(A:A,[1]TDSheet!$A:$Z,26,0)</f>
        <v>увел</v>
      </c>
      <c r="AC35" s="14">
        <f>AA35/8</f>
        <v>0</v>
      </c>
      <c r="AD35" s="19">
        <f>VLOOKUP(A:A,[1]TDSheet!$A:$AB,28,0)</f>
        <v>0.8</v>
      </c>
      <c r="AE35" s="14">
        <f t="shared" si="14"/>
        <v>0</v>
      </c>
      <c r="AF35" s="14"/>
      <c r="AG35" s="14"/>
      <c r="AH35" s="1" t="str">
        <f>VLOOKUP(A35,[4]Лист1!$A:$B,2,0)</f>
        <v>SU002731</v>
      </c>
      <c r="AI35" s="1">
        <f>VLOOKUP(AH35,'[5]Бланк заказа'!$A:$AB,6,0)</f>
        <v>0.8</v>
      </c>
      <c r="AJ35" s="1">
        <f>VLOOKUP(AH35,'[5]Бланк заказа'!$A:$AB,7,0)</f>
        <v>8</v>
      </c>
      <c r="AK35" s="1">
        <f t="shared" si="15"/>
        <v>8</v>
      </c>
    </row>
    <row r="36" spans="1:37" s="1" customFormat="1" ht="11.1" customHeight="1" outlineLevel="1" x14ac:dyDescent="0.2">
      <c r="A36" s="7" t="s">
        <v>25</v>
      </c>
      <c r="B36" s="7" t="s">
        <v>9</v>
      </c>
      <c r="C36" s="8">
        <v>2137</v>
      </c>
      <c r="D36" s="8">
        <v>1990</v>
      </c>
      <c r="E36" s="8">
        <v>2159</v>
      </c>
      <c r="F36" s="8">
        <v>1912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2202</v>
      </c>
      <c r="J36" s="14">
        <f t="shared" si="8"/>
        <v>-43</v>
      </c>
      <c r="K36" s="14"/>
      <c r="L36" s="14"/>
      <c r="M36" s="14"/>
      <c r="N36" s="14">
        <v>640</v>
      </c>
      <c r="O36" s="14">
        <f t="shared" si="9"/>
        <v>399.8</v>
      </c>
      <c r="P36" s="17">
        <f>VLOOKUP(A:A,[6]TDSheet!$A:$P,16,0)</f>
        <v>1100</v>
      </c>
      <c r="Q36" s="18">
        <f t="shared" si="10"/>
        <v>7.5337668834417206</v>
      </c>
      <c r="R36" s="14">
        <f t="shared" si="11"/>
        <v>4.7823911955977989</v>
      </c>
      <c r="S36" s="14">
        <f>VLOOKUP(A:A,[1]TDSheet!$A:$T,20,0)</f>
        <v>424.2</v>
      </c>
      <c r="T36" s="14">
        <f>VLOOKUP(A:A,[1]TDSheet!$A:$O,15,0)</f>
        <v>318</v>
      </c>
      <c r="U36" s="14">
        <f>VLOOKUP(A:A,[3]TDSheet!$A:$D,4,0)</f>
        <v>336</v>
      </c>
      <c r="V36" s="14">
        <f>VLOOKUP(A:A,[7]TDSheet!$A:$D,4,0)</f>
        <v>160</v>
      </c>
      <c r="W36" s="14">
        <f>VLOOKUP(A:A,[1]TDSheet!$A:$W,23,0)</f>
        <v>84</v>
      </c>
      <c r="X36" s="14">
        <f>VLOOKUP(A:A,[1]TDSheet!$A:$X,24,0)</f>
        <v>12</v>
      </c>
      <c r="Y36" s="20">
        <v>8</v>
      </c>
      <c r="Z36" s="14">
        <f t="shared" si="12"/>
        <v>216</v>
      </c>
      <c r="AA36" s="14">
        <f t="shared" si="13"/>
        <v>1740</v>
      </c>
      <c r="AB36" s="14" t="str">
        <f>VLOOKUP(A:A,[1]TDSheet!$A:$Z,26,0)</f>
        <v>апр яб</v>
      </c>
      <c r="AC36" s="14">
        <f>AA36/8</f>
        <v>217.5</v>
      </c>
      <c r="AD36" s="19">
        <f>VLOOKUP(A:A,[1]TDSheet!$A:$AB,28,0)</f>
        <v>0.9</v>
      </c>
      <c r="AE36" s="14">
        <f t="shared" si="14"/>
        <v>1555.2</v>
      </c>
      <c r="AF36" s="14"/>
      <c r="AG36" s="14"/>
      <c r="AH36" s="1" t="str">
        <f>VLOOKUP(A36,[4]Лист1!$A:$B,2,0)</f>
        <v>SU002627</v>
      </c>
      <c r="AI36" s="1">
        <f>VLOOKUP(AH36,'[5]Бланк заказа'!$A:$AB,6,0)</f>
        <v>0.9</v>
      </c>
      <c r="AJ36" s="1">
        <f>VLOOKUP(AH36,'[5]Бланк заказа'!$A:$AB,7,0)</f>
        <v>8</v>
      </c>
      <c r="AK36" s="1">
        <f t="shared" si="15"/>
        <v>8</v>
      </c>
    </row>
    <row r="37" spans="1:37" s="1" customFormat="1" ht="11.1" customHeight="1" outlineLevel="1" x14ac:dyDescent="0.2">
      <c r="A37" s="7" t="s">
        <v>26</v>
      </c>
      <c r="B37" s="7" t="s">
        <v>9</v>
      </c>
      <c r="C37" s="8">
        <v>1410</v>
      </c>
      <c r="D37" s="8">
        <v>1419</v>
      </c>
      <c r="E37" s="8">
        <v>1275</v>
      </c>
      <c r="F37" s="8">
        <v>1477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1155</v>
      </c>
      <c r="J37" s="14">
        <f t="shared" si="8"/>
        <v>120</v>
      </c>
      <c r="K37" s="14"/>
      <c r="L37" s="14"/>
      <c r="M37" s="14"/>
      <c r="N37" s="14"/>
      <c r="O37" s="14">
        <f t="shared" si="9"/>
        <v>255</v>
      </c>
      <c r="P37" s="17">
        <f>VLOOKUP(A:A,[6]TDSheet!$A:$P,16,0)</f>
        <v>700</v>
      </c>
      <c r="Q37" s="18">
        <f t="shared" si="10"/>
        <v>8.5372549019607842</v>
      </c>
      <c r="R37" s="14">
        <f t="shared" si="11"/>
        <v>5.7921568627450979</v>
      </c>
      <c r="S37" s="14">
        <f>VLOOKUP(A:A,[1]TDSheet!$A:$T,20,0)</f>
        <v>301</v>
      </c>
      <c r="T37" s="14">
        <f>VLOOKUP(A:A,[1]TDSheet!$A:$O,15,0)</f>
        <v>215</v>
      </c>
      <c r="U37" s="14">
        <f>VLOOKUP(A:A,[3]TDSheet!$A:$D,4,0)</f>
        <v>329</v>
      </c>
      <c r="V37" s="14">
        <v>0</v>
      </c>
      <c r="W37" s="14">
        <f>VLOOKUP(A:A,[1]TDSheet!$A:$W,23,0)</f>
        <v>84</v>
      </c>
      <c r="X37" s="14">
        <f>VLOOKUP(A:A,[1]TDSheet!$A:$X,24,0)</f>
        <v>12</v>
      </c>
      <c r="Y37" s="20">
        <v>16</v>
      </c>
      <c r="Z37" s="14">
        <f t="shared" si="12"/>
        <v>48</v>
      </c>
      <c r="AA37" s="14">
        <f t="shared" si="13"/>
        <v>700</v>
      </c>
      <c r="AB37" s="14">
        <f>VLOOKUP(A:A,[1]TDSheet!$A:$Z,26,0)</f>
        <v>0</v>
      </c>
      <c r="AC37" s="14">
        <f>AA37/16</f>
        <v>43.75</v>
      </c>
      <c r="AD37" s="19">
        <f>VLOOKUP(A:A,[1]TDSheet!$A:$AB,28,0)</f>
        <v>0.43</v>
      </c>
      <c r="AE37" s="14">
        <f t="shared" si="14"/>
        <v>330.24</v>
      </c>
      <c r="AF37" s="14"/>
      <c r="AG37" s="14"/>
      <c r="AH37" s="1" t="str">
        <f>VLOOKUP(A37,[4]Лист1!$A:$B,2,0)</f>
        <v>SU002626</v>
      </c>
      <c r="AI37" s="1">
        <f>VLOOKUP(AH37,'[5]Бланк заказа'!$A:$AB,6,0)</f>
        <v>0.43</v>
      </c>
      <c r="AJ37" s="1">
        <f>VLOOKUP(AH37,'[5]Бланк заказа'!$A:$AB,7,0)</f>
        <v>16</v>
      </c>
      <c r="AK37" s="1">
        <f t="shared" si="15"/>
        <v>16</v>
      </c>
    </row>
    <row r="38" spans="1:37" s="1" customFormat="1" ht="21.95" customHeight="1" outlineLevel="1" x14ac:dyDescent="0.2">
      <c r="A38" s="7" t="s">
        <v>58</v>
      </c>
      <c r="B38" s="7" t="s">
        <v>8</v>
      </c>
      <c r="C38" s="8">
        <v>301.3</v>
      </c>
      <c r="D38" s="8">
        <v>494.5</v>
      </c>
      <c r="E38" s="8">
        <v>215.6</v>
      </c>
      <c r="F38" s="8">
        <v>566.29999999999995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220.40100000000001</v>
      </c>
      <c r="J38" s="14">
        <f t="shared" si="8"/>
        <v>-4.8010000000000161</v>
      </c>
      <c r="K38" s="14"/>
      <c r="L38" s="14"/>
      <c r="M38" s="14"/>
      <c r="N38" s="14"/>
      <c r="O38" s="14">
        <f t="shared" si="9"/>
        <v>43.12</v>
      </c>
      <c r="P38" s="17">
        <f>VLOOKUP(A:A,[6]TDSheet!$A:$P,16,0)</f>
        <v>150</v>
      </c>
      <c r="Q38" s="18">
        <f t="shared" si="10"/>
        <v>16.611781076066791</v>
      </c>
      <c r="R38" s="14">
        <f t="shared" si="11"/>
        <v>13.133116883116882</v>
      </c>
      <c r="S38" s="14">
        <f>VLOOKUP(A:A,[1]TDSheet!$A:$T,20,0)</f>
        <v>64</v>
      </c>
      <c r="T38" s="14">
        <f>VLOOKUP(A:A,[1]TDSheet!$A:$O,15,0)</f>
        <v>59.4</v>
      </c>
      <c r="U38" s="14">
        <f>VLOOKUP(A:A,[3]TDSheet!$A:$D,4,0)</f>
        <v>67.5</v>
      </c>
      <c r="V38" s="14">
        <v>0</v>
      </c>
      <c r="W38" s="14">
        <f>VLOOKUP(A:A,[1]TDSheet!$A:$W,23,0)</f>
        <v>234</v>
      </c>
      <c r="X38" s="14">
        <f>VLOOKUP(A:A,[1]TDSheet!$A:$X,24,0)</f>
        <v>18</v>
      </c>
      <c r="Y38" s="20">
        <v>2.7</v>
      </c>
      <c r="Z38" s="14">
        <f t="shared" si="12"/>
        <v>54</v>
      </c>
      <c r="AA38" s="14">
        <f t="shared" si="13"/>
        <v>150</v>
      </c>
      <c r="AB38" s="14" t="str">
        <f>VLOOKUP(A:A,[1]TDSheet!$A:$Z,26,0)</f>
        <v>увел</v>
      </c>
      <c r="AC38" s="14">
        <f>AA38/2.7</f>
        <v>55.55555555555555</v>
      </c>
      <c r="AD38" s="19">
        <f>VLOOKUP(A:A,[1]TDSheet!$A:$AB,28,0)</f>
        <v>1</v>
      </c>
      <c r="AE38" s="14">
        <f t="shared" si="14"/>
        <v>145.80000000000001</v>
      </c>
      <c r="AF38" s="14"/>
      <c r="AG38" s="14"/>
      <c r="AH38" s="1" t="str">
        <f>VLOOKUP(A38,[4]Лист1!$A:$B,2,0)</f>
        <v>SU002798</v>
      </c>
      <c r="AI38" s="1">
        <f>VLOOKUP(AH38,'[5]Бланк заказа'!$A:$AB,6,0)</f>
        <v>2.7</v>
      </c>
      <c r="AJ38" s="1">
        <f>VLOOKUP(AH38,'[5]Бланк заказа'!$A:$AB,7,0)</f>
        <v>1</v>
      </c>
      <c r="AK38" s="1">
        <f t="shared" si="15"/>
        <v>2.7</v>
      </c>
    </row>
    <row r="39" spans="1:37" s="1" customFormat="1" ht="21.95" customHeight="1" outlineLevel="1" x14ac:dyDescent="0.2">
      <c r="A39" s="7" t="s">
        <v>27</v>
      </c>
      <c r="B39" s="7" t="s">
        <v>8</v>
      </c>
      <c r="C39" s="8">
        <v>1191.9000000000001</v>
      </c>
      <c r="D39" s="8">
        <v>1695</v>
      </c>
      <c r="E39" s="8">
        <v>1172.7</v>
      </c>
      <c r="F39" s="8">
        <v>1684.2</v>
      </c>
      <c r="G39" s="1">
        <f>VLOOKUP(A:A,[1]TDSheet!$A:$G,7,0)</f>
        <v>0</v>
      </c>
      <c r="H39" s="1" t="e">
        <f>VLOOKUP(A:A,[1]TDSheet!$A:$H,8,0)</f>
        <v>#N/A</v>
      </c>
      <c r="I39" s="14">
        <f>VLOOKUP(A:A,[2]TDSheet!$A:$F,6,0)</f>
        <v>1204.3</v>
      </c>
      <c r="J39" s="14">
        <f t="shared" si="8"/>
        <v>-31.599999999999909</v>
      </c>
      <c r="K39" s="14"/>
      <c r="L39" s="14"/>
      <c r="M39" s="14"/>
      <c r="N39" s="14"/>
      <c r="O39" s="14">
        <f t="shared" si="9"/>
        <v>234.54000000000002</v>
      </c>
      <c r="P39" s="17">
        <f>VLOOKUP(A:A,[6]TDSheet!$A:$P,16,0)</f>
        <v>320</v>
      </c>
      <c r="Q39" s="18">
        <f t="shared" si="10"/>
        <v>8.5452374861430886</v>
      </c>
      <c r="R39" s="14">
        <f t="shared" si="11"/>
        <v>7.1808646712714248</v>
      </c>
      <c r="S39" s="14">
        <f>VLOOKUP(A:A,[1]TDSheet!$A:$T,20,0)</f>
        <v>244</v>
      </c>
      <c r="T39" s="14">
        <f>VLOOKUP(A:A,[1]TDSheet!$A:$O,15,0)</f>
        <v>212.08</v>
      </c>
      <c r="U39" s="14">
        <f>VLOOKUP(A:A,[3]TDSheet!$A:$D,4,0)</f>
        <v>277.7</v>
      </c>
      <c r="V39" s="14">
        <v>0</v>
      </c>
      <c r="W39" s="14">
        <f>VLOOKUP(A:A,[1]TDSheet!$A:$W,23,0)</f>
        <v>144</v>
      </c>
      <c r="X39" s="14">
        <f>VLOOKUP(A:A,[1]TDSheet!$A:$X,24,0)</f>
        <v>12</v>
      </c>
      <c r="Y39" s="20">
        <v>5</v>
      </c>
      <c r="Z39" s="14">
        <f t="shared" si="12"/>
        <v>60</v>
      </c>
      <c r="AA39" s="14">
        <f t="shared" si="13"/>
        <v>320</v>
      </c>
      <c r="AB39" s="14" t="e">
        <f>VLOOKUP(A:A,[1]TDSheet!$A:$Z,26,0)</f>
        <v>#N/A</v>
      </c>
      <c r="AC39" s="14">
        <f>AA39/5</f>
        <v>64</v>
      </c>
      <c r="AD39" s="19">
        <f>VLOOKUP(A:A,[1]TDSheet!$A:$AB,28,0)</f>
        <v>1</v>
      </c>
      <c r="AE39" s="14">
        <f t="shared" si="14"/>
        <v>300</v>
      </c>
      <c r="AF39" s="14"/>
      <c r="AG39" s="14"/>
      <c r="AH39" s="1" t="str">
        <f>VLOOKUP(A39,[4]Лист1!$A:$B,2,0)</f>
        <v>SU002595</v>
      </c>
      <c r="AI39" s="1">
        <f>VLOOKUP(AH39,'[5]Бланк заказа'!$A:$AB,6,0)</f>
        <v>5</v>
      </c>
      <c r="AJ39" s="1">
        <f>VLOOKUP(AH39,'[5]Бланк заказа'!$A:$AB,7,0)</f>
        <v>1</v>
      </c>
      <c r="AK39" s="1">
        <f t="shared" si="15"/>
        <v>5</v>
      </c>
    </row>
    <row r="40" spans="1:37" s="1" customFormat="1" ht="11.1" customHeight="1" outlineLevel="1" x14ac:dyDescent="0.2">
      <c r="A40" s="7" t="s">
        <v>28</v>
      </c>
      <c r="B40" s="7" t="s">
        <v>9</v>
      </c>
      <c r="C40" s="8">
        <v>1860</v>
      </c>
      <c r="D40" s="8">
        <v>4161</v>
      </c>
      <c r="E40" s="8">
        <v>2994</v>
      </c>
      <c r="F40" s="8">
        <v>2923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3068</v>
      </c>
      <c r="J40" s="14">
        <f t="shared" si="8"/>
        <v>-74</v>
      </c>
      <c r="K40" s="14"/>
      <c r="L40" s="14"/>
      <c r="M40" s="14"/>
      <c r="N40" s="14">
        <v>960</v>
      </c>
      <c r="O40" s="14">
        <f t="shared" si="9"/>
        <v>502.8</v>
      </c>
      <c r="P40" s="17">
        <f>VLOOKUP(A:A,[6]TDSheet!$A:$P,16,0)</f>
        <v>1100</v>
      </c>
      <c r="Q40" s="18">
        <f t="shared" si="10"/>
        <v>8.0011933174224339</v>
      </c>
      <c r="R40" s="14">
        <f t="shared" si="11"/>
        <v>5.8134447096260935</v>
      </c>
      <c r="S40" s="14">
        <f>VLOOKUP(A:A,[1]TDSheet!$A:$T,20,0)</f>
        <v>526.6</v>
      </c>
      <c r="T40" s="14">
        <f>VLOOKUP(A:A,[1]TDSheet!$A:$O,15,0)</f>
        <v>431.6</v>
      </c>
      <c r="U40" s="14">
        <f>VLOOKUP(A:A,[3]TDSheet!$A:$D,4,0)</f>
        <v>489</v>
      </c>
      <c r="V40" s="14">
        <f>VLOOKUP(A:A,[7]TDSheet!$A:$D,4,0)</f>
        <v>480</v>
      </c>
      <c r="W40" s="14">
        <f>VLOOKUP(A:A,[1]TDSheet!$A:$W,23,0)</f>
        <v>84</v>
      </c>
      <c r="X40" s="14">
        <f>VLOOKUP(A:A,[1]TDSheet!$A:$X,24,0)</f>
        <v>12</v>
      </c>
      <c r="Y40" s="20">
        <v>8</v>
      </c>
      <c r="Z40" s="14">
        <f t="shared" si="12"/>
        <v>252</v>
      </c>
      <c r="AA40" s="14">
        <f t="shared" si="13"/>
        <v>2060</v>
      </c>
      <c r="AB40" s="14" t="str">
        <f>VLOOKUP(A:A,[1]TDSheet!$A:$Z,26,0)</f>
        <v>апр яб</v>
      </c>
      <c r="AC40" s="14">
        <f>AA40/8</f>
        <v>257.5</v>
      </c>
      <c r="AD40" s="19">
        <f>VLOOKUP(A:A,[1]TDSheet!$A:$AB,28,0)</f>
        <v>0.9</v>
      </c>
      <c r="AE40" s="14">
        <f t="shared" si="14"/>
        <v>1814.4</v>
      </c>
      <c r="AF40" s="14"/>
      <c r="AG40" s="14"/>
      <c r="AH40" s="1" t="str">
        <f>VLOOKUP(A40,[4]Лист1!$A:$B,2,0)</f>
        <v>SU002623</v>
      </c>
      <c r="AI40" s="1">
        <f>VLOOKUP(AH40,'[5]Бланк заказа'!$A:$AB,6,0)</f>
        <v>0.9</v>
      </c>
      <c r="AJ40" s="1">
        <f>VLOOKUP(AH40,'[5]Бланк заказа'!$A:$AB,7,0)</f>
        <v>8</v>
      </c>
      <c r="AK40" s="1">
        <f t="shared" si="15"/>
        <v>8</v>
      </c>
    </row>
    <row r="41" spans="1:37" s="1" customFormat="1" ht="11.1" customHeight="1" outlineLevel="1" x14ac:dyDescent="0.2">
      <c r="A41" s="7" t="s">
        <v>29</v>
      </c>
      <c r="B41" s="7" t="s">
        <v>9</v>
      </c>
      <c r="C41" s="8">
        <v>395</v>
      </c>
      <c r="D41" s="8">
        <v>2536</v>
      </c>
      <c r="E41" s="8">
        <v>1041</v>
      </c>
      <c r="F41" s="8">
        <v>1538</v>
      </c>
      <c r="G41" s="1">
        <f>VLOOKUP(A:A,[1]TDSheet!$A:$G,7,0)</f>
        <v>1</v>
      </c>
      <c r="H41" s="1">
        <f>VLOOKUP(A:A,[1]TDSheet!$A:$H,8,0)</f>
        <v>150</v>
      </c>
      <c r="I41" s="14">
        <f>VLOOKUP(A:A,[2]TDSheet!$A:$F,6,0)</f>
        <v>1070</v>
      </c>
      <c r="J41" s="14">
        <f t="shared" si="8"/>
        <v>-29</v>
      </c>
      <c r="K41" s="14"/>
      <c r="L41" s="14"/>
      <c r="M41" s="14"/>
      <c r="N41" s="14"/>
      <c r="O41" s="14">
        <f t="shared" si="9"/>
        <v>208.2</v>
      </c>
      <c r="P41" s="17">
        <f>VLOOKUP(A:A,[6]TDSheet!$A:$P,16,0)</f>
        <v>240</v>
      </c>
      <c r="Q41" s="18">
        <f t="shared" si="10"/>
        <v>8.5398655139289144</v>
      </c>
      <c r="R41" s="14">
        <f t="shared" si="11"/>
        <v>7.3871277617675313</v>
      </c>
      <c r="S41" s="14">
        <f>VLOOKUP(A:A,[1]TDSheet!$A:$T,20,0)</f>
        <v>223.2</v>
      </c>
      <c r="T41" s="14">
        <f>VLOOKUP(A:A,[1]TDSheet!$A:$O,15,0)</f>
        <v>207.2</v>
      </c>
      <c r="U41" s="14">
        <f>VLOOKUP(A:A,[3]TDSheet!$A:$D,4,0)</f>
        <v>247</v>
      </c>
      <c r="V41" s="14">
        <v>0</v>
      </c>
      <c r="W41" s="14">
        <f>VLOOKUP(A:A,[1]TDSheet!$A:$W,23,0)</f>
        <v>84</v>
      </c>
      <c r="X41" s="14">
        <f>VLOOKUP(A:A,[1]TDSheet!$A:$X,24,0)</f>
        <v>12</v>
      </c>
      <c r="Y41" s="20">
        <v>16</v>
      </c>
      <c r="Z41" s="14">
        <f t="shared" si="12"/>
        <v>12</v>
      </c>
      <c r="AA41" s="14">
        <f t="shared" si="13"/>
        <v>240</v>
      </c>
      <c r="AB41" s="14">
        <f>VLOOKUP(A:A,[1]TDSheet!$A:$Z,26,0)</f>
        <v>0</v>
      </c>
      <c r="AC41" s="14">
        <f>AA41/16</f>
        <v>15</v>
      </c>
      <c r="AD41" s="19">
        <f>VLOOKUP(A:A,[1]TDSheet!$A:$AB,28,0)</f>
        <v>0.43</v>
      </c>
      <c r="AE41" s="14">
        <f t="shared" si="14"/>
        <v>82.56</v>
      </c>
      <c r="AF41" s="14"/>
      <c r="AG41" s="14"/>
      <c r="AH41" s="1" t="str">
        <f>VLOOKUP(A41,[4]Лист1!$A:$B,2,0)</f>
        <v>SU002622</v>
      </c>
      <c r="AI41" s="1">
        <f>VLOOKUP(AH41,'[5]Бланк заказа'!$A:$AB,6,0)</f>
        <v>0.43</v>
      </c>
      <c r="AJ41" s="1">
        <f>VLOOKUP(AH41,'[5]Бланк заказа'!$A:$AB,7,0)</f>
        <v>16</v>
      </c>
      <c r="AK41" s="1">
        <f t="shared" si="15"/>
        <v>16</v>
      </c>
    </row>
    <row r="42" spans="1:37" s="1" customFormat="1" ht="11.1" customHeight="1" outlineLevel="1" x14ac:dyDescent="0.2">
      <c r="A42" s="7" t="s">
        <v>59</v>
      </c>
      <c r="B42" s="7" t="s">
        <v>9</v>
      </c>
      <c r="C42" s="8">
        <v>139</v>
      </c>
      <c r="D42" s="8">
        <v>5</v>
      </c>
      <c r="E42" s="8">
        <v>20</v>
      </c>
      <c r="F42" s="8">
        <v>120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24</v>
      </c>
      <c r="J42" s="14">
        <f t="shared" si="8"/>
        <v>-4</v>
      </c>
      <c r="K42" s="14"/>
      <c r="L42" s="14"/>
      <c r="M42" s="14"/>
      <c r="N42" s="14"/>
      <c r="O42" s="14">
        <f t="shared" si="9"/>
        <v>4</v>
      </c>
      <c r="P42" s="17"/>
      <c r="Q42" s="18">
        <f t="shared" si="10"/>
        <v>30</v>
      </c>
      <c r="R42" s="14">
        <f t="shared" si="11"/>
        <v>30</v>
      </c>
      <c r="S42" s="14">
        <f>VLOOKUP(A:A,[1]TDSheet!$A:$T,20,0)</f>
        <v>3.8</v>
      </c>
      <c r="T42" s="14">
        <f>VLOOKUP(A:A,[1]TDSheet!$A:$O,15,0)</f>
        <v>6</v>
      </c>
      <c r="U42" s="14">
        <f>VLOOKUP(A:A,[3]TDSheet!$A:$D,4,0)</f>
        <v>7</v>
      </c>
      <c r="V42" s="14">
        <v>0</v>
      </c>
      <c r="W42" s="14">
        <f>VLOOKUP(A:A,[1]TDSheet!$A:$W,23,0)</f>
        <v>84</v>
      </c>
      <c r="X42" s="14">
        <f>VLOOKUP(A:A,[1]TDSheet!$A:$X,24,0)</f>
        <v>12</v>
      </c>
      <c r="Y42" s="20">
        <v>10</v>
      </c>
      <c r="Z42" s="14">
        <f t="shared" si="12"/>
        <v>0</v>
      </c>
      <c r="AA42" s="14">
        <f t="shared" si="13"/>
        <v>0</v>
      </c>
      <c r="AB42" s="14" t="str">
        <f>VLOOKUP(A:A,[1]TDSheet!$A:$Z,26,0)</f>
        <v>увел</v>
      </c>
      <c r="AC42" s="14">
        <f>AA42/10</f>
        <v>0</v>
      </c>
      <c r="AD42" s="19">
        <f>VLOOKUP(A:A,[1]TDSheet!$A:$AB,28,0)</f>
        <v>0.7</v>
      </c>
      <c r="AE42" s="14">
        <f t="shared" si="14"/>
        <v>0</v>
      </c>
      <c r="AF42" s="14"/>
      <c r="AG42" s="14"/>
      <c r="AH42" s="1" t="str">
        <f>VLOOKUP(A42,[4]Лист1!$A:$B,2,0)</f>
        <v>SU003319</v>
      </c>
      <c r="AI42" s="1">
        <f>VLOOKUP(AH42,'[5]Бланк заказа'!$A:$AB,6,0)</f>
        <v>0.7</v>
      </c>
      <c r="AJ42" s="1">
        <f>VLOOKUP(AH42,'[5]Бланк заказа'!$A:$AB,7,0)</f>
        <v>10</v>
      </c>
      <c r="AK42" s="1">
        <f t="shared" si="15"/>
        <v>10</v>
      </c>
    </row>
    <row r="43" spans="1:37" s="1" customFormat="1" ht="11.1" customHeight="1" outlineLevel="1" x14ac:dyDescent="0.2">
      <c r="A43" s="7" t="s">
        <v>60</v>
      </c>
      <c r="B43" s="7" t="s">
        <v>9</v>
      </c>
      <c r="C43" s="8">
        <v>119</v>
      </c>
      <c r="D43" s="8">
        <v>125</v>
      </c>
      <c r="E43" s="8">
        <v>58</v>
      </c>
      <c r="F43" s="8">
        <v>179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63</v>
      </c>
      <c r="J43" s="14">
        <f t="shared" si="8"/>
        <v>-5</v>
      </c>
      <c r="K43" s="14"/>
      <c r="L43" s="14"/>
      <c r="M43" s="14"/>
      <c r="N43" s="14"/>
      <c r="O43" s="14">
        <f t="shared" si="9"/>
        <v>11.6</v>
      </c>
      <c r="P43" s="17"/>
      <c r="Q43" s="18">
        <f t="shared" si="10"/>
        <v>15.431034482758621</v>
      </c>
      <c r="R43" s="14">
        <f t="shared" si="11"/>
        <v>15.431034482758621</v>
      </c>
      <c r="S43" s="14">
        <f>VLOOKUP(A:A,[1]TDSheet!$A:$T,20,0)</f>
        <v>31.8</v>
      </c>
      <c r="T43" s="14">
        <f>VLOOKUP(A:A,[1]TDSheet!$A:$O,15,0)</f>
        <v>17</v>
      </c>
      <c r="U43" s="14">
        <f>VLOOKUP(A:A,[3]TDSheet!$A:$D,4,0)</f>
        <v>11</v>
      </c>
      <c r="V43" s="14">
        <v>0</v>
      </c>
      <c r="W43" s="14">
        <f>VLOOKUP(A:A,[1]TDSheet!$A:$W,23,0)</f>
        <v>84</v>
      </c>
      <c r="X43" s="14">
        <f>VLOOKUP(A:A,[1]TDSheet!$A:$X,24,0)</f>
        <v>12</v>
      </c>
      <c r="Y43" s="20">
        <v>10</v>
      </c>
      <c r="Z43" s="14">
        <f t="shared" si="12"/>
        <v>0</v>
      </c>
      <c r="AA43" s="14">
        <f t="shared" si="13"/>
        <v>0</v>
      </c>
      <c r="AB43" s="14" t="str">
        <f>VLOOKUP(A:A,[1]TDSheet!$A:$Z,26,0)</f>
        <v>увел</v>
      </c>
      <c r="AC43" s="14">
        <f>AA43/10</f>
        <v>0</v>
      </c>
      <c r="AD43" s="19">
        <f>VLOOKUP(A:A,[1]TDSheet!$A:$AB,28,0)</f>
        <v>0.7</v>
      </c>
      <c r="AE43" s="14">
        <f t="shared" si="14"/>
        <v>0</v>
      </c>
      <c r="AF43" s="14"/>
      <c r="AG43" s="14"/>
      <c r="AH43" s="1" t="str">
        <f>VLOOKUP(A43,[4]Лист1!$A:$B,2,0)</f>
        <v>SU003320</v>
      </c>
      <c r="AI43" s="1">
        <f>VLOOKUP(AH43,'[5]Бланк заказа'!$A:$AB,6,0)</f>
        <v>0.7</v>
      </c>
      <c r="AJ43" s="1">
        <f>VLOOKUP(AH43,'[5]Бланк заказа'!$A:$AB,7,0)</f>
        <v>10</v>
      </c>
      <c r="AK43" s="1">
        <f t="shared" si="15"/>
        <v>10</v>
      </c>
    </row>
    <row r="44" spans="1:37" s="1" customFormat="1" ht="11.1" customHeight="1" outlineLevel="1" x14ac:dyDescent="0.2">
      <c r="A44" s="7" t="s">
        <v>61</v>
      </c>
      <c r="B44" s="7" t="s">
        <v>9</v>
      </c>
      <c r="C44" s="8">
        <v>93</v>
      </c>
      <c r="D44" s="8">
        <v>3</v>
      </c>
      <c r="E44" s="8">
        <v>26</v>
      </c>
      <c r="F44" s="8">
        <v>64</v>
      </c>
      <c r="G44" s="1" t="str">
        <f>VLOOKUP(A:A,[1]TDSheet!$A:$G,7,0)</f>
        <v>нов</v>
      </c>
      <c r="H44" s="1" t="e">
        <f>VLOOKUP(A:A,[1]TDSheet!$A:$H,8,0)</f>
        <v>#N/A</v>
      </c>
      <c r="I44" s="14">
        <f>VLOOKUP(A:A,[2]TDSheet!$A:$F,6,0)</f>
        <v>32</v>
      </c>
      <c r="J44" s="14">
        <f t="shared" si="8"/>
        <v>-6</v>
      </c>
      <c r="K44" s="14"/>
      <c r="L44" s="14"/>
      <c r="M44" s="14"/>
      <c r="N44" s="14"/>
      <c r="O44" s="14">
        <f t="shared" si="9"/>
        <v>5.2</v>
      </c>
      <c r="P44" s="17"/>
      <c r="Q44" s="18">
        <f t="shared" si="10"/>
        <v>12.307692307692307</v>
      </c>
      <c r="R44" s="14">
        <f t="shared" si="11"/>
        <v>12.307692307692307</v>
      </c>
      <c r="S44" s="14">
        <f>VLOOKUP(A:A,[1]TDSheet!$A:$T,20,0)</f>
        <v>9.6</v>
      </c>
      <c r="T44" s="14">
        <f>VLOOKUP(A:A,[1]TDSheet!$A:$O,15,0)</f>
        <v>8.4</v>
      </c>
      <c r="U44" s="14">
        <f>VLOOKUP(A:A,[3]TDSheet!$A:$D,4,0)</f>
        <v>5</v>
      </c>
      <c r="V44" s="14">
        <v>0</v>
      </c>
      <c r="W44" s="14">
        <f>VLOOKUP(A:A,[1]TDSheet!$A:$W,23,0)</f>
        <v>84</v>
      </c>
      <c r="X44" s="14">
        <f>VLOOKUP(A:A,[1]TDSheet!$A:$X,24,0)</f>
        <v>12</v>
      </c>
      <c r="Y44" s="20">
        <v>6</v>
      </c>
      <c r="Z44" s="14">
        <f t="shared" si="12"/>
        <v>0</v>
      </c>
      <c r="AA44" s="14">
        <f t="shared" si="13"/>
        <v>0</v>
      </c>
      <c r="AB44" s="14" t="str">
        <f>VLOOKUP(A:A,[1]TDSheet!$A:$Z,26,0)</f>
        <v>увел</v>
      </c>
      <c r="AC44" s="14">
        <f>AA44/6</f>
        <v>0</v>
      </c>
      <c r="AD44" s="19">
        <f>VLOOKUP(A:A,[1]TDSheet!$A:$AB,28,0)</f>
        <v>1</v>
      </c>
      <c r="AE44" s="14">
        <f t="shared" si="14"/>
        <v>0</v>
      </c>
      <c r="AF44" s="14"/>
      <c r="AG44" s="14"/>
      <c r="AH44" s="1" t="str">
        <f>VLOOKUP(A44,[4]Лист1!$A:$B,2,0)</f>
        <v>SU003086</v>
      </c>
      <c r="AI44" s="1">
        <f>VLOOKUP(AH44,'[5]Бланк заказа'!$A:$AB,6,0)</f>
        <v>1</v>
      </c>
      <c r="AJ44" s="1">
        <f>VLOOKUP(AH44,'[5]Бланк заказа'!$A:$AB,7,0)</f>
        <v>6</v>
      </c>
      <c r="AK44" s="1">
        <f t="shared" si="15"/>
        <v>6</v>
      </c>
    </row>
    <row r="45" spans="1:37" s="1" customFormat="1" ht="11.1" customHeight="1" outlineLevel="1" x14ac:dyDescent="0.2">
      <c r="A45" s="7" t="s">
        <v>62</v>
      </c>
      <c r="B45" s="7" t="s">
        <v>9</v>
      </c>
      <c r="C45" s="8">
        <v>491</v>
      </c>
      <c r="D45" s="8">
        <v>778</v>
      </c>
      <c r="E45" s="8">
        <v>244</v>
      </c>
      <c r="F45" s="8">
        <v>1012</v>
      </c>
      <c r="G45" s="1">
        <f>VLOOKUP(A:A,[1]TDSheet!$A:$G,7,0)</f>
        <v>1</v>
      </c>
      <c r="H45" s="1" t="e">
        <f>VLOOKUP(A:A,[1]TDSheet!$A:$H,8,0)</f>
        <v>#N/A</v>
      </c>
      <c r="I45" s="14">
        <f>VLOOKUP(A:A,[2]TDSheet!$A:$F,6,0)</f>
        <v>254</v>
      </c>
      <c r="J45" s="14">
        <f t="shared" si="8"/>
        <v>-10</v>
      </c>
      <c r="K45" s="14"/>
      <c r="L45" s="14"/>
      <c r="M45" s="14"/>
      <c r="N45" s="14"/>
      <c r="O45" s="14">
        <f t="shared" si="9"/>
        <v>48.8</v>
      </c>
      <c r="P45" s="17"/>
      <c r="Q45" s="18">
        <f t="shared" si="10"/>
        <v>20.737704918032787</v>
      </c>
      <c r="R45" s="14">
        <f t="shared" si="11"/>
        <v>20.737704918032787</v>
      </c>
      <c r="S45" s="14">
        <f>VLOOKUP(A:A,[1]TDSheet!$A:$T,20,0)</f>
        <v>74.2</v>
      </c>
      <c r="T45" s="14">
        <f>VLOOKUP(A:A,[1]TDSheet!$A:$O,15,0)</f>
        <v>37.6</v>
      </c>
      <c r="U45" s="14">
        <f>VLOOKUP(A:A,[3]TDSheet!$A:$D,4,0)</f>
        <v>45</v>
      </c>
      <c r="V45" s="14">
        <v>0</v>
      </c>
      <c r="W45" s="14">
        <f>VLOOKUP(A:A,[1]TDSheet!$A:$W,23,0)</f>
        <v>84</v>
      </c>
      <c r="X45" s="14">
        <f>VLOOKUP(A:A,[1]TDSheet!$A:$X,24,0)</f>
        <v>12</v>
      </c>
      <c r="Y45" s="20">
        <v>8</v>
      </c>
      <c r="Z45" s="14">
        <f t="shared" si="12"/>
        <v>0</v>
      </c>
      <c r="AA45" s="14">
        <f t="shared" si="13"/>
        <v>0</v>
      </c>
      <c r="AB45" s="14" t="str">
        <f>VLOOKUP(A:A,[1]TDSheet!$A:$Z,26,0)</f>
        <v>склад</v>
      </c>
      <c r="AC45" s="14">
        <f>AA45/8</f>
        <v>0</v>
      </c>
      <c r="AD45" s="19">
        <f>VLOOKUP(A:A,[1]TDSheet!$A:$AB,28,0)</f>
        <v>0.7</v>
      </c>
      <c r="AE45" s="14">
        <f t="shared" si="14"/>
        <v>0</v>
      </c>
      <c r="AF45" s="14"/>
      <c r="AG45" s="14"/>
      <c r="AH45" s="1" t="str">
        <f>VLOOKUP(A45,[4]Лист1!$A:$B,2,0)</f>
        <v>SU003259</v>
      </c>
      <c r="AI45" s="1">
        <f>VLOOKUP(AH45,'[5]Бланк заказа'!$A:$AB,6,0)</f>
        <v>0.7</v>
      </c>
      <c r="AJ45" s="1">
        <f>VLOOKUP(AH45,'[5]Бланк заказа'!$A:$AB,7,0)</f>
        <v>8</v>
      </c>
      <c r="AK45" s="1">
        <f t="shared" si="15"/>
        <v>8</v>
      </c>
    </row>
    <row r="46" spans="1:37" s="1" customFormat="1" ht="11.1" customHeight="1" outlineLevel="1" x14ac:dyDescent="0.2">
      <c r="A46" s="7" t="s">
        <v>63</v>
      </c>
      <c r="B46" s="7" t="s">
        <v>9</v>
      </c>
      <c r="C46" s="8">
        <v>-2</v>
      </c>
      <c r="D46" s="8">
        <v>108</v>
      </c>
      <c r="E46" s="8">
        <v>180</v>
      </c>
      <c r="F46" s="8">
        <v>-84</v>
      </c>
      <c r="G46" s="1">
        <f>VLOOKUP(A:A,[1]TDSheet!$A:$G,7,0)</f>
        <v>1</v>
      </c>
      <c r="H46" s="1" t="e">
        <f>VLOOKUP(A:A,[1]TDSheet!$A:$H,8,0)</f>
        <v>#N/A</v>
      </c>
      <c r="I46" s="14">
        <f>VLOOKUP(A:A,[2]TDSheet!$A:$F,6,0)</f>
        <v>214</v>
      </c>
      <c r="J46" s="14">
        <f t="shared" si="8"/>
        <v>-34</v>
      </c>
      <c r="K46" s="14"/>
      <c r="L46" s="14"/>
      <c r="M46" s="14"/>
      <c r="N46" s="14"/>
      <c r="O46" s="14">
        <f t="shared" si="9"/>
        <v>36</v>
      </c>
      <c r="P46" s="17">
        <f>VLOOKUP(A:A,[6]TDSheet!$A:$P,16,0)</f>
        <v>300</v>
      </c>
      <c r="Q46" s="18">
        <f t="shared" si="10"/>
        <v>6</v>
      </c>
      <c r="R46" s="14">
        <f t="shared" si="11"/>
        <v>-2.3333333333333335</v>
      </c>
      <c r="S46" s="14">
        <f>VLOOKUP(A:A,[1]TDSheet!$A:$T,20,0)</f>
        <v>22.6</v>
      </c>
      <c r="T46" s="14">
        <f>VLOOKUP(A:A,[1]TDSheet!$A:$O,15,0)</f>
        <v>55</v>
      </c>
      <c r="U46" s="14">
        <f>VLOOKUP(A:A,[3]TDSheet!$A:$D,4,0)</f>
        <v>56</v>
      </c>
      <c r="V46" s="14">
        <v>0</v>
      </c>
      <c r="W46" s="14">
        <f>VLOOKUP(A:A,[1]TDSheet!$A:$W,23,0)</f>
        <v>84</v>
      </c>
      <c r="X46" s="14">
        <f>VLOOKUP(A:A,[1]TDSheet!$A:$X,24,0)</f>
        <v>12</v>
      </c>
      <c r="Y46" s="20">
        <v>8</v>
      </c>
      <c r="Z46" s="14">
        <f t="shared" si="12"/>
        <v>36</v>
      </c>
      <c r="AA46" s="14">
        <f t="shared" si="13"/>
        <v>300</v>
      </c>
      <c r="AB46" s="14" t="e">
        <f>VLOOKUP(A:A,[1]TDSheet!$A:$Z,26,0)</f>
        <v>#N/A</v>
      </c>
      <c r="AC46" s="14">
        <f>AA46/8</f>
        <v>37.5</v>
      </c>
      <c r="AD46" s="19">
        <f>VLOOKUP(A:A,[1]TDSheet!$A:$AB,28,0)</f>
        <v>0.7</v>
      </c>
      <c r="AE46" s="14">
        <f t="shared" si="14"/>
        <v>201.6</v>
      </c>
      <c r="AF46" s="14"/>
      <c r="AG46" s="14"/>
      <c r="AH46" s="1" t="str">
        <f>VLOOKUP(A46,[4]Лист1!$A:$B,2,0)</f>
        <v>SU003067</v>
      </c>
      <c r="AI46" s="1">
        <f>VLOOKUP(AH46,'[5]Бланк заказа'!$A:$AB,6,0)</f>
        <v>0.7</v>
      </c>
      <c r="AJ46" s="1">
        <f>VLOOKUP(AH46,'[5]Бланк заказа'!$A:$AB,7,0)</f>
        <v>8</v>
      </c>
      <c r="AK46" s="1">
        <f t="shared" si="15"/>
        <v>8</v>
      </c>
    </row>
    <row r="47" spans="1:37" s="1" customFormat="1" ht="21.95" customHeight="1" outlineLevel="1" x14ac:dyDescent="0.2">
      <c r="A47" s="7" t="s">
        <v>30</v>
      </c>
      <c r="B47" s="7" t="s">
        <v>9</v>
      </c>
      <c r="C47" s="8">
        <v>172</v>
      </c>
      <c r="D47" s="8">
        <v>124</v>
      </c>
      <c r="E47" s="8">
        <v>99</v>
      </c>
      <c r="F47" s="8">
        <v>192</v>
      </c>
      <c r="G47" s="1">
        <f>VLOOKUP(A:A,[1]TDSheet!$A:$G,7,0)</f>
        <v>1</v>
      </c>
      <c r="H47" s="1" t="e">
        <f>VLOOKUP(A:A,[1]TDSheet!$A:$H,8,0)</f>
        <v>#N/A</v>
      </c>
      <c r="I47" s="14">
        <f>VLOOKUP(A:A,[2]TDSheet!$A:$F,6,0)</f>
        <v>100</v>
      </c>
      <c r="J47" s="14">
        <f t="shared" si="8"/>
        <v>-1</v>
      </c>
      <c r="K47" s="14"/>
      <c r="L47" s="14"/>
      <c r="M47" s="14"/>
      <c r="N47" s="14"/>
      <c r="O47" s="14">
        <f t="shared" si="9"/>
        <v>19.8</v>
      </c>
      <c r="P47" s="17"/>
      <c r="Q47" s="18">
        <f t="shared" si="10"/>
        <v>9.6969696969696972</v>
      </c>
      <c r="R47" s="14">
        <f t="shared" si="11"/>
        <v>9.6969696969696972</v>
      </c>
      <c r="S47" s="14">
        <f>VLOOKUP(A:A,[1]TDSheet!$A:$T,20,0)</f>
        <v>25.8</v>
      </c>
      <c r="T47" s="14">
        <f>VLOOKUP(A:A,[1]TDSheet!$A:$O,15,0)</f>
        <v>18.8</v>
      </c>
      <c r="U47" s="14">
        <f>VLOOKUP(A:A,[3]TDSheet!$A:$D,4,0)</f>
        <v>8</v>
      </c>
      <c r="V47" s="14">
        <v>0</v>
      </c>
      <c r="W47" s="14">
        <f>VLOOKUP(A:A,[1]TDSheet!$A:$W,23,0)</f>
        <v>84</v>
      </c>
      <c r="X47" s="14">
        <f>VLOOKUP(A:A,[1]TDSheet!$A:$X,24,0)</f>
        <v>12</v>
      </c>
      <c r="Y47" s="20">
        <v>8</v>
      </c>
      <c r="Z47" s="14">
        <f t="shared" si="12"/>
        <v>0</v>
      </c>
      <c r="AA47" s="14">
        <f t="shared" si="13"/>
        <v>0</v>
      </c>
      <c r="AB47" s="14">
        <f>VLOOKUP(A:A,[1]TDSheet!$A:$Z,26,0)</f>
        <v>0</v>
      </c>
      <c r="AC47" s="14">
        <f>AA47/8</f>
        <v>0</v>
      </c>
      <c r="AD47" s="19">
        <f>VLOOKUP(A:A,[1]TDSheet!$A:$AB,28,0)</f>
        <v>0.7</v>
      </c>
      <c r="AE47" s="14">
        <f t="shared" si="14"/>
        <v>0</v>
      </c>
      <c r="AF47" s="14"/>
      <c r="AG47" s="14"/>
      <c r="AH47" s="1" t="str">
        <f>VLOOKUP(A47,[4]Лист1!$A:$B,2,0)</f>
        <v>SU003077</v>
      </c>
      <c r="AI47" s="1">
        <f>VLOOKUP(AH47,'[5]Бланк заказа'!$A:$AB,6,0)</f>
        <v>0.7</v>
      </c>
      <c r="AJ47" s="1">
        <f>VLOOKUP(AH47,'[5]Бланк заказа'!$A:$AB,7,0)</f>
        <v>8</v>
      </c>
      <c r="AK47" s="1">
        <f t="shared" si="15"/>
        <v>8</v>
      </c>
    </row>
    <row r="48" spans="1:37" s="1" customFormat="1" ht="11.1" customHeight="1" outlineLevel="1" x14ac:dyDescent="0.2">
      <c r="A48" s="7" t="s">
        <v>31</v>
      </c>
      <c r="B48" s="7" t="s">
        <v>9</v>
      </c>
      <c r="C48" s="8">
        <v>1295</v>
      </c>
      <c r="D48" s="8">
        <v>1470</v>
      </c>
      <c r="E48" s="8">
        <v>1256</v>
      </c>
      <c r="F48" s="8">
        <v>1492</v>
      </c>
      <c r="G48" s="1">
        <f>VLOOKUP(A:A,[1]TDSheet!$A:$G,7,0)</f>
        <v>1</v>
      </c>
      <c r="H48" s="1" t="e">
        <f>VLOOKUP(A:A,[1]TDSheet!$A:$H,8,0)</f>
        <v>#N/A</v>
      </c>
      <c r="I48" s="14">
        <f>VLOOKUP(A:A,[2]TDSheet!$A:$F,6,0)</f>
        <v>1219</v>
      </c>
      <c r="J48" s="14">
        <f t="shared" si="8"/>
        <v>37</v>
      </c>
      <c r="K48" s="14"/>
      <c r="L48" s="14"/>
      <c r="M48" s="14"/>
      <c r="N48" s="14"/>
      <c r="O48" s="14">
        <f t="shared" si="9"/>
        <v>251.2</v>
      </c>
      <c r="P48" s="17">
        <f>VLOOKUP(A:A,[6]TDSheet!$A:$P,16,0)</f>
        <v>650</v>
      </c>
      <c r="Q48" s="18">
        <f t="shared" si="10"/>
        <v>8.5270700636942678</v>
      </c>
      <c r="R48" s="14">
        <f t="shared" si="11"/>
        <v>5.9394904458598727</v>
      </c>
      <c r="S48" s="14">
        <f>VLOOKUP(A:A,[1]TDSheet!$A:$T,20,0)</f>
        <v>292.2</v>
      </c>
      <c r="T48" s="14">
        <f>VLOOKUP(A:A,[1]TDSheet!$A:$O,15,0)</f>
        <v>222.6</v>
      </c>
      <c r="U48" s="14">
        <f>VLOOKUP(A:A,[3]TDSheet!$A:$D,4,0)</f>
        <v>281</v>
      </c>
      <c r="V48" s="14">
        <v>0</v>
      </c>
      <c r="W48" s="14">
        <f>VLOOKUP(A:A,[1]TDSheet!$A:$W,23,0)</f>
        <v>84</v>
      </c>
      <c r="X48" s="14">
        <f>VLOOKUP(A:A,[1]TDSheet!$A:$X,24,0)</f>
        <v>12</v>
      </c>
      <c r="Y48" s="20">
        <v>8</v>
      </c>
      <c r="Z48" s="14">
        <f t="shared" si="12"/>
        <v>84</v>
      </c>
      <c r="AA48" s="14">
        <f t="shared" si="13"/>
        <v>650</v>
      </c>
      <c r="AB48" s="14">
        <f>VLOOKUP(A:A,[1]TDSheet!$A:$Z,26,0)</f>
        <v>0</v>
      </c>
      <c r="AC48" s="14">
        <f>AA48/8</f>
        <v>81.25</v>
      </c>
      <c r="AD48" s="19">
        <f>VLOOKUP(A:A,[1]TDSheet!$A:$AB,28,0)</f>
        <v>0.7</v>
      </c>
      <c r="AE48" s="14">
        <f t="shared" si="14"/>
        <v>470.4</v>
      </c>
      <c r="AF48" s="14"/>
      <c r="AG48" s="14"/>
      <c r="AH48" s="1" t="str">
        <f>VLOOKUP(A48,[4]Лист1!$A:$B,2,0)</f>
        <v>SU002920</v>
      </c>
      <c r="AI48" s="1">
        <f>VLOOKUP(AH48,'[5]Бланк заказа'!$A:$AB,6,0)</f>
        <v>0.7</v>
      </c>
      <c r="AJ48" s="1">
        <f>VLOOKUP(AH48,'[5]Бланк заказа'!$A:$AB,7,0)</f>
        <v>8</v>
      </c>
      <c r="AK48" s="1">
        <f t="shared" si="15"/>
        <v>8</v>
      </c>
    </row>
    <row r="49" spans="1:37" s="1" customFormat="1" ht="21.95" customHeight="1" outlineLevel="1" x14ac:dyDescent="0.2">
      <c r="A49" s="7" t="s">
        <v>32</v>
      </c>
      <c r="B49" s="7" t="s">
        <v>9</v>
      </c>
      <c r="C49" s="8">
        <v>557</v>
      </c>
      <c r="D49" s="8">
        <v>687</v>
      </c>
      <c r="E49" s="8">
        <v>155</v>
      </c>
      <c r="F49" s="8">
        <v>1071</v>
      </c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162</v>
      </c>
      <c r="J49" s="14">
        <f t="shared" si="8"/>
        <v>-7</v>
      </c>
      <c r="K49" s="14"/>
      <c r="L49" s="14"/>
      <c r="M49" s="14"/>
      <c r="N49" s="14"/>
      <c r="O49" s="14">
        <f t="shared" si="9"/>
        <v>31</v>
      </c>
      <c r="P49" s="17">
        <f>VLOOKUP(A:A,[6]TDSheet!$A:$P,16,0)</f>
        <v>250</v>
      </c>
      <c r="Q49" s="18">
        <f t="shared" si="10"/>
        <v>42.612903225806448</v>
      </c>
      <c r="R49" s="14">
        <f t="shared" si="11"/>
        <v>34.548387096774192</v>
      </c>
      <c r="S49" s="14">
        <f>VLOOKUP(A:A,[1]TDSheet!$A:$T,20,0)</f>
        <v>106.4</v>
      </c>
      <c r="T49" s="14">
        <f>VLOOKUP(A:A,[1]TDSheet!$A:$O,15,0)</f>
        <v>85.8</v>
      </c>
      <c r="U49" s="14">
        <f>VLOOKUP(A:A,[3]TDSheet!$A:$D,4,0)</f>
        <v>51</v>
      </c>
      <c r="V49" s="14">
        <v>0</v>
      </c>
      <c r="W49" s="14">
        <f>VLOOKUP(A:A,[1]TDSheet!$A:$W,23,0)</f>
        <v>84</v>
      </c>
      <c r="X49" s="14">
        <f>VLOOKUP(A:A,[1]TDSheet!$A:$X,24,0)</f>
        <v>12</v>
      </c>
      <c r="Y49" s="20">
        <v>8</v>
      </c>
      <c r="Z49" s="14">
        <f t="shared" si="12"/>
        <v>36</v>
      </c>
      <c r="AA49" s="14">
        <f t="shared" si="13"/>
        <v>250</v>
      </c>
      <c r="AB49" s="14">
        <f>VLOOKUP(A:A,[1]TDSheet!$A:$Z,26,0)</f>
        <v>0</v>
      </c>
      <c r="AC49" s="14">
        <f>AA49/8</f>
        <v>31.25</v>
      </c>
      <c r="AD49" s="19">
        <f>VLOOKUP(A:A,[1]TDSheet!$A:$AB,28,0)</f>
        <v>0.9</v>
      </c>
      <c r="AE49" s="14">
        <f t="shared" si="14"/>
        <v>259.2</v>
      </c>
      <c r="AF49" s="14"/>
      <c r="AG49" s="14"/>
      <c r="AH49" s="1" t="str">
        <f>VLOOKUP(A49,[4]Лист1!$A:$B,2,0)</f>
        <v>SU002066</v>
      </c>
      <c r="AI49" s="1">
        <f>VLOOKUP(AH49,'[5]Бланк заказа'!$A:$AB,6,0)</f>
        <v>0.9</v>
      </c>
      <c r="AJ49" s="1">
        <f>VLOOKUP(AH49,'[5]Бланк заказа'!$A:$AB,7,0)</f>
        <v>8</v>
      </c>
      <c r="AK49" s="1">
        <f t="shared" si="15"/>
        <v>8</v>
      </c>
    </row>
    <row r="50" spans="1:37" s="1" customFormat="1" ht="11.1" customHeight="1" outlineLevel="1" x14ac:dyDescent="0.2">
      <c r="A50" s="7" t="s">
        <v>64</v>
      </c>
      <c r="B50" s="7" t="s">
        <v>8</v>
      </c>
      <c r="C50" s="8">
        <v>310</v>
      </c>
      <c r="D50" s="8">
        <v>845</v>
      </c>
      <c r="E50" s="8">
        <v>535</v>
      </c>
      <c r="F50" s="8">
        <v>610</v>
      </c>
      <c r="G50" s="1">
        <f>VLOOKUP(A:A,[1]TDSheet!$A:$G,7,0)</f>
        <v>1</v>
      </c>
      <c r="H50" s="1">
        <f>VLOOKUP(A:A,[1]TDSheet!$A:$H,8,0)</f>
        <v>90</v>
      </c>
      <c r="I50" s="14">
        <f>VLOOKUP(A:A,[2]TDSheet!$A:$F,6,0)</f>
        <v>540</v>
      </c>
      <c r="J50" s="14">
        <f t="shared" si="8"/>
        <v>-5</v>
      </c>
      <c r="K50" s="14"/>
      <c r="L50" s="14"/>
      <c r="M50" s="14"/>
      <c r="N50" s="14"/>
      <c r="O50" s="14">
        <f t="shared" si="9"/>
        <v>107</v>
      </c>
      <c r="P50" s="17">
        <f>VLOOKUP(A:A,[6]TDSheet!$A:$P,16,0)</f>
        <v>300</v>
      </c>
      <c r="Q50" s="18">
        <f t="shared" si="10"/>
        <v>8.5046728971962615</v>
      </c>
      <c r="R50" s="14">
        <f t="shared" si="11"/>
        <v>5.7009345794392523</v>
      </c>
      <c r="S50" s="14">
        <f>VLOOKUP(A:A,[1]TDSheet!$A:$T,20,0)</f>
        <v>105</v>
      </c>
      <c r="T50" s="14">
        <f>VLOOKUP(A:A,[1]TDSheet!$A:$O,15,0)</f>
        <v>91</v>
      </c>
      <c r="U50" s="14">
        <f>VLOOKUP(A:A,[3]TDSheet!$A:$D,4,0)</f>
        <v>115</v>
      </c>
      <c r="V50" s="14">
        <v>0</v>
      </c>
      <c r="W50" s="14">
        <f>VLOOKUP(A:A,[1]TDSheet!$A:$W,23,0)</f>
        <v>144</v>
      </c>
      <c r="X50" s="14">
        <f>VLOOKUP(A:A,[1]TDSheet!$A:$X,24,0)</f>
        <v>12</v>
      </c>
      <c r="Y50" s="20">
        <v>5</v>
      </c>
      <c r="Z50" s="14">
        <f t="shared" si="12"/>
        <v>60</v>
      </c>
      <c r="AA50" s="14">
        <f t="shared" si="13"/>
        <v>300</v>
      </c>
      <c r="AB50" s="14">
        <f>VLOOKUP(A:A,[1]TDSheet!$A:$Z,26,0)</f>
        <v>0</v>
      </c>
      <c r="AC50" s="14">
        <f>AA50/5</f>
        <v>60</v>
      </c>
      <c r="AD50" s="19">
        <f>VLOOKUP(A:A,[1]TDSheet!$A:$AB,28,0)</f>
        <v>1</v>
      </c>
      <c r="AE50" s="14">
        <f t="shared" si="14"/>
        <v>300</v>
      </c>
      <c r="AF50" s="14"/>
      <c r="AG50" s="14"/>
      <c r="AH50" s="1" t="str">
        <f>VLOOKUP(A50,[4]Лист1!$A:$B,2,0)</f>
        <v>SU000197</v>
      </c>
      <c r="AI50" s="1">
        <f>VLOOKUP(AH50,'[5]Бланк заказа'!$A:$AB,6,0)</f>
        <v>5</v>
      </c>
      <c r="AJ50" s="1">
        <f>VLOOKUP(AH50,'[5]Бланк заказа'!$A:$AB,7,0)</f>
        <v>1</v>
      </c>
      <c r="AK50" s="1">
        <f t="shared" si="15"/>
        <v>5</v>
      </c>
    </row>
    <row r="51" spans="1:37" s="1" customFormat="1" ht="11.1" customHeight="1" outlineLevel="1" x14ac:dyDescent="0.2">
      <c r="A51" s="7" t="s">
        <v>33</v>
      </c>
      <c r="B51" s="7" t="s">
        <v>9</v>
      </c>
      <c r="C51" s="8">
        <v>487</v>
      </c>
      <c r="D51" s="8">
        <v>1122</v>
      </c>
      <c r="E51" s="8">
        <v>578</v>
      </c>
      <c r="F51" s="8">
        <v>993</v>
      </c>
      <c r="G51" s="1">
        <f>VLOOKUP(A:A,[1]TDSheet!$A:$G,7,0)</f>
        <v>1</v>
      </c>
      <c r="H51" s="1">
        <f>VLOOKUP(A:A,[1]TDSheet!$A:$H,8,0)</f>
        <v>120</v>
      </c>
      <c r="I51" s="14">
        <f>VLOOKUP(A:A,[2]TDSheet!$A:$F,6,0)</f>
        <v>616</v>
      </c>
      <c r="J51" s="14">
        <f t="shared" si="8"/>
        <v>-38</v>
      </c>
      <c r="K51" s="14"/>
      <c r="L51" s="14"/>
      <c r="M51" s="14"/>
      <c r="N51" s="14"/>
      <c r="O51" s="14">
        <f t="shared" si="9"/>
        <v>115.6</v>
      </c>
      <c r="P51" s="17"/>
      <c r="Q51" s="18">
        <f t="shared" si="10"/>
        <v>8.5899653979238764</v>
      </c>
      <c r="R51" s="14">
        <f t="shared" si="11"/>
        <v>8.5899653979238764</v>
      </c>
      <c r="S51" s="14">
        <f>VLOOKUP(A:A,[1]TDSheet!$A:$T,20,0)</f>
        <v>124.8</v>
      </c>
      <c r="T51" s="14">
        <f>VLOOKUP(A:A,[1]TDSheet!$A:$O,15,0)</f>
        <v>123.4</v>
      </c>
      <c r="U51" s="14">
        <f>VLOOKUP(A:A,[3]TDSheet!$A:$D,4,0)</f>
        <v>130</v>
      </c>
      <c r="V51" s="14">
        <v>0</v>
      </c>
      <c r="W51" s="14">
        <f>VLOOKUP(A:A,[1]TDSheet!$A:$W,23,0)</f>
        <v>84</v>
      </c>
      <c r="X51" s="14">
        <f>VLOOKUP(A:A,[1]TDSheet!$A:$X,24,0)</f>
        <v>12</v>
      </c>
      <c r="Y51" s="20">
        <v>5</v>
      </c>
      <c r="Z51" s="14">
        <f t="shared" si="12"/>
        <v>0</v>
      </c>
      <c r="AA51" s="14">
        <f t="shared" si="13"/>
        <v>0</v>
      </c>
      <c r="AB51" s="14">
        <f>VLOOKUP(A:A,[1]TDSheet!$A:$Z,26,0)</f>
        <v>0</v>
      </c>
      <c r="AC51" s="14">
        <f>AA51/5</f>
        <v>0</v>
      </c>
      <c r="AD51" s="19">
        <f>VLOOKUP(A:A,[1]TDSheet!$A:$AB,28,0)</f>
        <v>1</v>
      </c>
      <c r="AE51" s="14">
        <f t="shared" si="14"/>
        <v>0</v>
      </c>
      <c r="AF51" s="14"/>
      <c r="AG51" s="14"/>
      <c r="AH51" s="1" t="str">
        <f>VLOOKUP(A51,[4]Лист1!$A:$B,2,0)</f>
        <v>SU002268</v>
      </c>
      <c r="AI51" s="1">
        <f>VLOOKUP(AH51,'[5]Бланк заказа'!$A:$AB,6,0)</f>
        <v>1</v>
      </c>
      <c r="AJ51" s="1">
        <f>VLOOKUP(AH51,'[5]Бланк заказа'!$A:$AB,7,0)</f>
        <v>5</v>
      </c>
      <c r="AK51" s="1">
        <f t="shared" si="15"/>
        <v>5</v>
      </c>
    </row>
    <row r="52" spans="1:37" s="1" customFormat="1" ht="11.1" customHeight="1" outlineLevel="1" x14ac:dyDescent="0.2">
      <c r="A52" s="7" t="s">
        <v>65</v>
      </c>
      <c r="B52" s="7" t="s">
        <v>9</v>
      </c>
      <c r="C52" s="8">
        <v>69</v>
      </c>
      <c r="D52" s="8">
        <v>98</v>
      </c>
      <c r="E52" s="8">
        <v>61</v>
      </c>
      <c r="F52" s="8">
        <v>104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64</v>
      </c>
      <c r="J52" s="14">
        <f t="shared" si="8"/>
        <v>-3</v>
      </c>
      <c r="K52" s="14"/>
      <c r="L52" s="14"/>
      <c r="M52" s="14"/>
      <c r="N52" s="14"/>
      <c r="O52" s="14">
        <f t="shared" si="9"/>
        <v>12.2</v>
      </c>
      <c r="P52" s="17"/>
      <c r="Q52" s="18">
        <f t="shared" si="10"/>
        <v>8.5245901639344268</v>
      </c>
      <c r="R52" s="14">
        <f t="shared" si="11"/>
        <v>8.5245901639344268</v>
      </c>
      <c r="S52" s="14">
        <f>VLOOKUP(A:A,[1]TDSheet!$A:$T,20,0)</f>
        <v>9.1999999999999993</v>
      </c>
      <c r="T52" s="14">
        <f>VLOOKUP(A:A,[1]TDSheet!$A:$O,15,0)</f>
        <v>7.8</v>
      </c>
      <c r="U52" s="14">
        <f>VLOOKUP(A:A,[3]TDSheet!$A:$D,4,0)</f>
        <v>12</v>
      </c>
      <c r="V52" s="14">
        <v>0</v>
      </c>
      <c r="W52" s="14">
        <f>VLOOKUP(A:A,[1]TDSheet!$A:$W,23,0)</f>
        <v>84</v>
      </c>
      <c r="X52" s="14">
        <f>VLOOKUP(A:A,[1]TDSheet!$A:$X,24,0)</f>
        <v>12</v>
      </c>
      <c r="Y52" s="20">
        <v>8</v>
      </c>
      <c r="Z52" s="14">
        <f t="shared" si="12"/>
        <v>0</v>
      </c>
      <c r="AA52" s="14">
        <f t="shared" si="13"/>
        <v>0</v>
      </c>
      <c r="AB52" s="14">
        <f>VLOOKUP(A:A,[1]TDSheet!$A:$Z,26,0)</f>
        <v>0</v>
      </c>
      <c r="AC52" s="14">
        <f>AA52/8</f>
        <v>0</v>
      </c>
      <c r="AD52" s="19">
        <f>VLOOKUP(A:A,[1]TDSheet!$A:$AB,28,0)</f>
        <v>0.8</v>
      </c>
      <c r="AE52" s="14">
        <f t="shared" si="14"/>
        <v>0</v>
      </c>
      <c r="AF52" s="14"/>
      <c r="AG52" s="14"/>
      <c r="AH52" s="1" t="str">
        <f>VLOOKUP(A52,[4]Лист1!$A:$B,2,0)</f>
        <v>SU003291</v>
      </c>
      <c r="AI52" s="1">
        <f>VLOOKUP(AH52,'[5]Бланк заказа'!$A:$AB,6,0)</f>
        <v>0.8</v>
      </c>
      <c r="AJ52" s="1">
        <f>VLOOKUP(AH52,'[5]Бланк заказа'!$A:$AB,7,0)</f>
        <v>8</v>
      </c>
      <c r="AK52" s="1">
        <f t="shared" si="15"/>
        <v>8</v>
      </c>
    </row>
    <row r="53" spans="1:37" s="1" customFormat="1" ht="11.1" customHeight="1" outlineLevel="1" x14ac:dyDescent="0.2">
      <c r="A53" s="7" t="s">
        <v>66</v>
      </c>
      <c r="B53" s="7" t="s">
        <v>9</v>
      </c>
      <c r="C53" s="8">
        <v>76</v>
      </c>
      <c r="D53" s="8">
        <v>195</v>
      </c>
      <c r="E53" s="8">
        <v>71</v>
      </c>
      <c r="F53" s="8">
        <v>197</v>
      </c>
      <c r="G53" s="1" t="str">
        <f>VLOOKUP(A:A,[1]TDSheet!$A:$G,7,0)</f>
        <v>ноа</v>
      </c>
      <c r="H53" s="1" t="e">
        <f>VLOOKUP(A:A,[1]TDSheet!$A:$H,8,0)</f>
        <v>#N/A</v>
      </c>
      <c r="I53" s="14">
        <f>VLOOKUP(A:A,[2]TDSheet!$A:$F,6,0)</f>
        <v>74</v>
      </c>
      <c r="J53" s="14">
        <f t="shared" si="8"/>
        <v>-3</v>
      </c>
      <c r="K53" s="14"/>
      <c r="L53" s="14"/>
      <c r="M53" s="14"/>
      <c r="N53" s="14"/>
      <c r="O53" s="14">
        <f t="shared" si="9"/>
        <v>14.2</v>
      </c>
      <c r="P53" s="17"/>
      <c r="Q53" s="18">
        <f t="shared" si="10"/>
        <v>13.87323943661972</v>
      </c>
      <c r="R53" s="14">
        <f t="shared" si="11"/>
        <v>13.87323943661972</v>
      </c>
      <c r="S53" s="14">
        <f>VLOOKUP(A:A,[1]TDSheet!$A:$T,20,0)</f>
        <v>11.4</v>
      </c>
      <c r="T53" s="14">
        <f>VLOOKUP(A:A,[1]TDSheet!$A:$O,15,0)</f>
        <v>15.2</v>
      </c>
      <c r="U53" s="14">
        <f>VLOOKUP(A:A,[3]TDSheet!$A:$D,4,0)</f>
        <v>17</v>
      </c>
      <c r="V53" s="14">
        <v>0</v>
      </c>
      <c r="W53" s="14">
        <f>VLOOKUP(A:A,[1]TDSheet!$A:$W,23,0)</f>
        <v>84</v>
      </c>
      <c r="X53" s="14">
        <f>VLOOKUP(A:A,[1]TDSheet!$A:$X,24,0)</f>
        <v>12</v>
      </c>
      <c r="Y53" s="20">
        <v>16</v>
      </c>
      <c r="Z53" s="14">
        <f t="shared" si="12"/>
        <v>0</v>
      </c>
      <c r="AA53" s="14">
        <f t="shared" si="13"/>
        <v>0</v>
      </c>
      <c r="AB53" s="14" t="str">
        <f>VLOOKUP(A:A,[1]TDSheet!$A:$Z,26,0)</f>
        <v>увел</v>
      </c>
      <c r="AC53" s="14">
        <f>AA53/16</f>
        <v>0</v>
      </c>
      <c r="AD53" s="19">
        <f>VLOOKUP(A:A,[1]TDSheet!$A:$AB,28,0)</f>
        <v>0.4</v>
      </c>
      <c r="AE53" s="14">
        <f t="shared" si="14"/>
        <v>0</v>
      </c>
      <c r="AF53" s="14"/>
      <c r="AG53" s="14"/>
      <c r="AH53" s="1" t="str">
        <f>VLOOKUP(A53,[4]Лист1!$A:$B,2,0)</f>
        <v>SU003146</v>
      </c>
      <c r="AI53" s="1">
        <f>VLOOKUP(AH53,'[5]Бланк заказа'!$A:$AB,6,0)</f>
        <v>0.4</v>
      </c>
      <c r="AJ53" s="1">
        <f>VLOOKUP(AH53,'[5]Бланк заказа'!$A:$AB,7,0)</f>
        <v>16</v>
      </c>
      <c r="AK53" s="1">
        <f t="shared" si="15"/>
        <v>16</v>
      </c>
    </row>
    <row r="54" spans="1:37" s="1" customFormat="1" ht="11.1" customHeight="1" outlineLevel="1" x14ac:dyDescent="0.2">
      <c r="A54" s="7" t="s">
        <v>67</v>
      </c>
      <c r="B54" s="7" t="s">
        <v>9</v>
      </c>
      <c r="C54" s="8">
        <v>14</v>
      </c>
      <c r="D54" s="8"/>
      <c r="E54" s="8">
        <v>17</v>
      </c>
      <c r="F54" s="8">
        <v>-2</v>
      </c>
      <c r="G54" s="1" t="str">
        <f>VLOOKUP(A:A,[1]TDSheet!$A:$G,7,0)</f>
        <v>нов</v>
      </c>
      <c r="H54" s="1" t="e">
        <f>VLOOKUP(A:A,[1]TDSheet!$A:$H,8,0)</f>
        <v>#N/A</v>
      </c>
      <c r="I54" s="14">
        <f>VLOOKUP(A:A,[2]TDSheet!$A:$F,6,0)</f>
        <v>20</v>
      </c>
      <c r="J54" s="14">
        <f t="shared" si="8"/>
        <v>-3</v>
      </c>
      <c r="K54" s="14"/>
      <c r="L54" s="14"/>
      <c r="M54" s="14"/>
      <c r="N54" s="14"/>
      <c r="O54" s="14">
        <f t="shared" si="9"/>
        <v>3.4</v>
      </c>
      <c r="P54" s="17"/>
      <c r="Q54" s="18">
        <f t="shared" si="10"/>
        <v>-0.58823529411764708</v>
      </c>
      <c r="R54" s="14">
        <f t="shared" si="11"/>
        <v>-0.58823529411764708</v>
      </c>
      <c r="S54" s="14">
        <f>VLOOKUP(A:A,[1]TDSheet!$A:$T,20,0)</f>
        <v>2.2000000000000002</v>
      </c>
      <c r="T54" s="14">
        <f>VLOOKUP(A:A,[1]TDSheet!$A:$O,15,0)</f>
        <v>3.4</v>
      </c>
      <c r="U54" s="14">
        <v>0</v>
      </c>
      <c r="V54" s="14">
        <v>0</v>
      </c>
      <c r="W54" s="14">
        <f>VLOOKUP(A:A,[1]TDSheet!$A:$W,23,0)</f>
        <v>234</v>
      </c>
      <c r="X54" s="14">
        <f>VLOOKUP(A:A,[1]TDSheet!$A:$X,24,0)</f>
        <v>18</v>
      </c>
      <c r="Y54" s="20">
        <v>9</v>
      </c>
      <c r="Z54" s="14">
        <f t="shared" si="12"/>
        <v>0</v>
      </c>
      <c r="AA54" s="14">
        <f t="shared" si="13"/>
        <v>0</v>
      </c>
      <c r="AB54" s="14" t="str">
        <f>VLOOKUP(A:A,[1]TDSheet!$A:$Z,26,0)</f>
        <v>увел</v>
      </c>
      <c r="AC54" s="14">
        <f>AA54/9</f>
        <v>0</v>
      </c>
      <c r="AD54" s="19">
        <f>VLOOKUP(A:A,[1]TDSheet!$A:$AB,28,0)</f>
        <v>0.3</v>
      </c>
      <c r="AE54" s="14">
        <f t="shared" si="14"/>
        <v>0</v>
      </c>
      <c r="AF54" s="14"/>
      <c r="AG54" s="14"/>
      <c r="AH54" s="1" t="str">
        <f>VLOOKUP(A54,[4]Лист1!$A:$B,2,0)</f>
        <v>SU003378</v>
      </c>
      <c r="AI54" s="1">
        <f>VLOOKUP(AH54,'[5]Бланк заказа'!$A:$AB,6,0)</f>
        <v>0.3</v>
      </c>
      <c r="AJ54" s="1">
        <f>VLOOKUP(AH54,'[5]Бланк заказа'!$A:$AB,7,0)</f>
        <v>9</v>
      </c>
      <c r="AK54" s="1">
        <f t="shared" si="15"/>
        <v>9</v>
      </c>
    </row>
    <row r="55" spans="1:37" s="1" customFormat="1" ht="11.1" customHeight="1" outlineLevel="1" x14ac:dyDescent="0.2">
      <c r="A55" s="7" t="s">
        <v>68</v>
      </c>
      <c r="B55" s="7" t="s">
        <v>8</v>
      </c>
      <c r="C55" s="8">
        <v>125.8</v>
      </c>
      <c r="D55" s="8">
        <v>181.3</v>
      </c>
      <c r="E55" s="8">
        <v>214.6</v>
      </c>
      <c r="F55" s="8">
        <v>74</v>
      </c>
      <c r="G55" s="1" t="str">
        <f>VLOOKUP(A:A,[1]TDSheet!$A:$G,7,0)</f>
        <v>рот</v>
      </c>
      <c r="H55" s="1" t="e">
        <f>VLOOKUP(A:A,[1]TDSheet!$A:$H,8,0)</f>
        <v>#N/A</v>
      </c>
      <c r="I55" s="14">
        <f>VLOOKUP(A:A,[2]TDSheet!$A:$F,6,0)</f>
        <v>233.113</v>
      </c>
      <c r="J55" s="14">
        <f t="shared" si="8"/>
        <v>-18.513000000000005</v>
      </c>
      <c r="K55" s="14"/>
      <c r="L55" s="14"/>
      <c r="M55" s="14"/>
      <c r="N55" s="14"/>
      <c r="O55" s="14">
        <f t="shared" si="9"/>
        <v>42.92</v>
      </c>
      <c r="P55" s="17">
        <f>VLOOKUP(A:A,[6]TDSheet!$A:$P,16,0)</f>
        <v>200</v>
      </c>
      <c r="Q55" s="18">
        <f t="shared" si="10"/>
        <v>6.3839701770736248</v>
      </c>
      <c r="R55" s="14">
        <f t="shared" si="11"/>
        <v>1.7241379310344827</v>
      </c>
      <c r="S55" s="14">
        <f>VLOOKUP(A:A,[1]TDSheet!$A:$T,20,0)</f>
        <v>51.06</v>
      </c>
      <c r="T55" s="14">
        <f>VLOOKUP(A:A,[1]TDSheet!$A:$O,15,0)</f>
        <v>36.260000000000005</v>
      </c>
      <c r="U55" s="14">
        <f>VLOOKUP(A:A,[3]TDSheet!$A:$D,4,0)</f>
        <v>44.4</v>
      </c>
      <c r="V55" s="14">
        <v>0</v>
      </c>
      <c r="W55" s="14">
        <f>VLOOKUP(A:A,[1]TDSheet!$A:$W,23,0)</f>
        <v>126</v>
      </c>
      <c r="X55" s="14">
        <f>VLOOKUP(A:A,[1]TDSheet!$A:$X,24,0)</f>
        <v>14</v>
      </c>
      <c r="Y55" s="20">
        <v>3.7</v>
      </c>
      <c r="Z55" s="14">
        <f t="shared" si="12"/>
        <v>56</v>
      </c>
      <c r="AA55" s="14">
        <f t="shared" si="13"/>
        <v>200</v>
      </c>
      <c r="AB55" s="14" t="e">
        <f>VLOOKUP(A:A,[1]TDSheet!$A:$Z,26,0)</f>
        <v>#N/A</v>
      </c>
      <c r="AC55" s="14">
        <f>AA55/3.7</f>
        <v>54.054054054054049</v>
      </c>
      <c r="AD55" s="19">
        <f>VLOOKUP(A:A,[1]TDSheet!$A:$AB,28,0)</f>
        <v>1</v>
      </c>
      <c r="AE55" s="14">
        <f t="shared" si="14"/>
        <v>207.20000000000002</v>
      </c>
      <c r="AF55" s="14"/>
      <c r="AG55" s="14"/>
      <c r="AH55" s="1" t="str">
        <f>VLOOKUP(A55,[4]Лист1!$A:$B,2,0)</f>
        <v>SU003439</v>
      </c>
      <c r="AI55" s="1">
        <f>VLOOKUP(AH55,'[5]Бланк заказа'!$A:$AB,6,0)</f>
        <v>3.7</v>
      </c>
      <c r="AJ55" s="1">
        <f>VLOOKUP(AH55,'[5]Бланк заказа'!$A:$AB,7,0)</f>
        <v>1</v>
      </c>
      <c r="AK55" s="1">
        <f t="shared" si="15"/>
        <v>3.7</v>
      </c>
    </row>
    <row r="56" spans="1:37" s="1" customFormat="1" ht="11.1" customHeight="1" outlineLevel="1" x14ac:dyDescent="0.2">
      <c r="A56" s="7" t="s">
        <v>69</v>
      </c>
      <c r="B56" s="7" t="s">
        <v>9</v>
      </c>
      <c r="C56" s="8">
        <v>174</v>
      </c>
      <c r="D56" s="8">
        <v>1</v>
      </c>
      <c r="E56" s="8">
        <v>27</v>
      </c>
      <c r="F56" s="8">
        <v>147</v>
      </c>
      <c r="G56" s="1">
        <f>VLOOKUP(A:A,[1]TDSheet!$A:$G,7,0)</f>
        <v>0</v>
      </c>
      <c r="H56" s="1">
        <f>VLOOKUP(A:A,[1]TDSheet!$A:$H,8,0)</f>
        <v>0</v>
      </c>
      <c r="I56" s="14">
        <f>VLOOKUP(A:A,[2]TDSheet!$A:$F,6,0)</f>
        <v>27</v>
      </c>
      <c r="J56" s="14">
        <f t="shared" si="8"/>
        <v>0</v>
      </c>
      <c r="K56" s="14"/>
      <c r="L56" s="14"/>
      <c r="M56" s="14"/>
      <c r="N56" s="14"/>
      <c r="O56" s="14">
        <f t="shared" si="9"/>
        <v>5.4</v>
      </c>
      <c r="P56" s="17"/>
      <c r="Q56" s="18">
        <f t="shared" si="10"/>
        <v>27.222222222222221</v>
      </c>
      <c r="R56" s="14">
        <f t="shared" si="11"/>
        <v>27.222222222222221</v>
      </c>
      <c r="S56" s="14">
        <f>VLOOKUP(A:A,[1]TDSheet!$A:$T,20,0)</f>
        <v>2.4</v>
      </c>
      <c r="T56" s="14">
        <f>VLOOKUP(A:A,[1]TDSheet!$A:$O,15,0)</f>
        <v>3</v>
      </c>
      <c r="U56" s="14">
        <f>VLOOKUP(A:A,[3]TDSheet!$A:$D,4,0)</f>
        <v>11</v>
      </c>
      <c r="V56" s="14">
        <v>0</v>
      </c>
      <c r="W56" s="14">
        <f>VLOOKUP(A:A,[1]TDSheet!$A:$W,23,0)</f>
        <v>0</v>
      </c>
      <c r="X56" s="14">
        <f>VLOOKUP(A:A,[1]TDSheet!$A:$X,24,0)</f>
        <v>0</v>
      </c>
      <c r="Y56" s="20">
        <v>0</v>
      </c>
      <c r="Z56" s="14">
        <f t="shared" si="12"/>
        <v>0</v>
      </c>
      <c r="AA56" s="14">
        <f t="shared" si="13"/>
        <v>0</v>
      </c>
      <c r="AB56" s="14" t="str">
        <f>VLOOKUP(A:A,[1]TDSheet!$A:$Z,26,0)</f>
        <v>увел</v>
      </c>
      <c r="AC56" s="14">
        <v>0</v>
      </c>
      <c r="AD56" s="19">
        <f>VLOOKUP(A:A,[1]TDSheet!$A:$AB,28,0)</f>
        <v>0</v>
      </c>
      <c r="AE56" s="14">
        <f t="shared" si="14"/>
        <v>0</v>
      </c>
      <c r="AF56" s="14"/>
      <c r="AG56" s="14"/>
      <c r="AH56" s="1" t="e">
        <f>VLOOKUP(A56,[4]Лист1!$A:$B,2,0)</f>
        <v>#N/A</v>
      </c>
      <c r="AI56" s="1" t="e">
        <f>VLOOKUP(AH56,'[5]Бланк заказа'!$A:$AB,6,0)</f>
        <v>#N/A</v>
      </c>
      <c r="AJ56" s="1" t="e">
        <f>VLOOKUP(AH56,'[5]Бланк заказа'!$A:$AB,7,0)</f>
        <v>#N/A</v>
      </c>
      <c r="AK56" s="1" t="e">
        <f t="shared" si="15"/>
        <v>#N/A</v>
      </c>
    </row>
    <row r="57" spans="1:37" s="1" customFormat="1" ht="11.1" customHeight="1" outlineLevel="1" x14ac:dyDescent="0.2">
      <c r="A57" s="7" t="s">
        <v>70</v>
      </c>
      <c r="B57" s="7" t="s">
        <v>9</v>
      </c>
      <c r="C57" s="8">
        <v>24</v>
      </c>
      <c r="D57" s="8"/>
      <c r="E57" s="8">
        <v>7</v>
      </c>
      <c r="F57" s="8">
        <v>17</v>
      </c>
      <c r="G57" s="1" t="str">
        <f>VLOOKUP(A:A,[1]TDSheet!$A:$G,7,0)</f>
        <v>в30,05</v>
      </c>
      <c r="H57" s="1" t="e">
        <f>VLOOKUP(A:A,[1]TDSheet!$A:$H,8,0)</f>
        <v>#N/A</v>
      </c>
      <c r="I57" s="14">
        <f>VLOOKUP(A:A,[2]TDSheet!$A:$F,6,0)</f>
        <v>7</v>
      </c>
      <c r="J57" s="14">
        <f t="shared" si="8"/>
        <v>0</v>
      </c>
      <c r="K57" s="14"/>
      <c r="L57" s="14"/>
      <c r="M57" s="14"/>
      <c r="N57" s="14"/>
      <c r="O57" s="14">
        <f t="shared" si="9"/>
        <v>1.4</v>
      </c>
      <c r="P57" s="17"/>
      <c r="Q57" s="18">
        <f t="shared" si="10"/>
        <v>12.142857142857144</v>
      </c>
      <c r="R57" s="14">
        <f t="shared" si="11"/>
        <v>12.142857142857144</v>
      </c>
      <c r="S57" s="14">
        <f>VLOOKUP(A:A,[1]TDSheet!$A:$T,20,0)</f>
        <v>0.4</v>
      </c>
      <c r="T57" s="14">
        <f>VLOOKUP(A:A,[1]TDSheet!$A:$O,15,0)</f>
        <v>0.8</v>
      </c>
      <c r="U57" s="14">
        <f>VLOOKUP(A:A,[3]TDSheet!$A:$D,4,0)</f>
        <v>3</v>
      </c>
      <c r="V57" s="14">
        <v>0</v>
      </c>
      <c r="W57" s="14">
        <f>VLOOKUP(A:A,[1]TDSheet!$A:$W,23,0)</f>
        <v>234</v>
      </c>
      <c r="X57" s="14">
        <f>VLOOKUP(A:A,[1]TDSheet!$A:$X,24,0)</f>
        <v>18</v>
      </c>
      <c r="Y57" s="20">
        <v>0</v>
      </c>
      <c r="Z57" s="14">
        <f t="shared" si="12"/>
        <v>0</v>
      </c>
      <c r="AA57" s="14">
        <f t="shared" si="13"/>
        <v>0</v>
      </c>
      <c r="AB57" s="14" t="str">
        <f>VLOOKUP(A:A,[1]TDSheet!$A:$Z,26,0)</f>
        <v>вывод</v>
      </c>
      <c r="AC57" s="14">
        <v>0</v>
      </c>
      <c r="AD57" s="19">
        <f>VLOOKUP(A:A,[1]TDSheet!$A:$AB,28,0)</f>
        <v>0</v>
      </c>
      <c r="AE57" s="14">
        <f t="shared" si="14"/>
        <v>0</v>
      </c>
      <c r="AF57" s="14"/>
      <c r="AG57" s="14"/>
      <c r="AH57" s="1" t="e">
        <f>VLOOKUP(A57,[4]Лист1!$A:$B,2,0)</f>
        <v>#N/A</v>
      </c>
      <c r="AI57" s="1" t="e">
        <f>VLOOKUP(AH57,'[5]Бланк заказа'!$A:$AB,6,0)</f>
        <v>#N/A</v>
      </c>
      <c r="AJ57" s="1" t="e">
        <f>VLOOKUP(AH57,'[5]Бланк заказа'!$A:$AB,7,0)</f>
        <v>#N/A</v>
      </c>
      <c r="AK57" s="1" t="e">
        <f t="shared" si="15"/>
        <v>#N/A</v>
      </c>
    </row>
    <row r="58" spans="1:37" s="1" customFormat="1" ht="11.1" customHeight="1" outlineLevel="1" x14ac:dyDescent="0.2">
      <c r="A58" s="7" t="s">
        <v>71</v>
      </c>
      <c r="B58" s="7" t="s">
        <v>8</v>
      </c>
      <c r="C58" s="8">
        <v>55.5</v>
      </c>
      <c r="D58" s="8"/>
      <c r="E58" s="8">
        <v>29.6</v>
      </c>
      <c r="F58" s="8">
        <v>25.9</v>
      </c>
      <c r="G58" s="1" t="str">
        <f>VLOOKUP(A:A,[1]TDSheet!$A:$G,7,0)</f>
        <v>рот3</v>
      </c>
      <c r="H58" s="1" t="e">
        <f>VLOOKUP(A:A,[1]TDSheet!$A:$H,8,0)</f>
        <v>#N/A</v>
      </c>
      <c r="I58" s="14">
        <f>VLOOKUP(A:A,[2]TDSheet!$A:$F,6,0)</f>
        <v>28.911000000000001</v>
      </c>
      <c r="J58" s="14">
        <f t="shared" si="8"/>
        <v>0.68900000000000006</v>
      </c>
      <c r="K58" s="14"/>
      <c r="L58" s="14"/>
      <c r="M58" s="14"/>
      <c r="N58" s="14"/>
      <c r="O58" s="14">
        <f t="shared" si="9"/>
        <v>5.92</v>
      </c>
      <c r="P58" s="17"/>
      <c r="Q58" s="18">
        <f t="shared" si="10"/>
        <v>4.375</v>
      </c>
      <c r="R58" s="14">
        <f t="shared" si="11"/>
        <v>4.375</v>
      </c>
      <c r="S58" s="14">
        <f>VLOOKUP(A:A,[1]TDSheet!$A:$T,20,0)</f>
        <v>5.92</v>
      </c>
      <c r="T58" s="14">
        <f>VLOOKUP(A:A,[1]TDSheet!$A:$O,15,0)</f>
        <v>8.14</v>
      </c>
      <c r="U58" s="14">
        <f>VLOOKUP(A:A,[3]TDSheet!$A:$D,4,0)</f>
        <v>11.1</v>
      </c>
      <c r="V58" s="14">
        <v>0</v>
      </c>
      <c r="W58" s="14">
        <f>VLOOKUP(A:A,[1]TDSheet!$A:$W,23,0)</f>
        <v>126</v>
      </c>
      <c r="X58" s="14">
        <f>VLOOKUP(A:A,[1]TDSheet!$A:$X,24,0)</f>
        <v>14</v>
      </c>
      <c r="Y58" s="20">
        <v>3.7</v>
      </c>
      <c r="Z58" s="14">
        <f t="shared" si="12"/>
        <v>0</v>
      </c>
      <c r="AA58" s="14">
        <f t="shared" si="13"/>
        <v>0</v>
      </c>
      <c r="AB58" s="14" t="str">
        <f>VLOOKUP(A:A,[1]TDSheet!$A:$Z,26,0)</f>
        <v>увел</v>
      </c>
      <c r="AC58" s="14">
        <f>AA58/3.7</f>
        <v>0</v>
      </c>
      <c r="AD58" s="19">
        <f>VLOOKUP(A:A,[1]TDSheet!$A:$AB,28,0)</f>
        <v>1</v>
      </c>
      <c r="AE58" s="14">
        <f t="shared" si="14"/>
        <v>0</v>
      </c>
      <c r="AF58" s="14"/>
      <c r="AG58" s="14"/>
      <c r="AH58" s="1" t="str">
        <f>VLOOKUP(A58,[4]Лист1!$A:$B,2,0)</f>
        <v>SU003444</v>
      </c>
      <c r="AI58" s="1">
        <f>VLOOKUP(AH58,'[5]Бланк заказа'!$A:$AB,6,0)</f>
        <v>3.7</v>
      </c>
      <c r="AJ58" s="1">
        <f>VLOOKUP(AH58,'[5]Бланк заказа'!$A:$AB,7,0)</f>
        <v>1</v>
      </c>
      <c r="AK58" s="1">
        <f t="shared" si="15"/>
        <v>3.7</v>
      </c>
    </row>
    <row r="59" spans="1:37" s="1" customFormat="1" ht="11.1" customHeight="1" outlineLevel="1" x14ac:dyDescent="0.2">
      <c r="A59" s="7" t="s">
        <v>34</v>
      </c>
      <c r="B59" s="7" t="s">
        <v>9</v>
      </c>
      <c r="C59" s="8">
        <v>10</v>
      </c>
      <c r="D59" s="8"/>
      <c r="E59" s="8">
        <v>0</v>
      </c>
      <c r="F59" s="8">
        <v>10</v>
      </c>
      <c r="G59" s="1" t="str">
        <f>VLOOKUP(A:A,[1]TDSheet!$A:$G,7,0)</f>
        <v>в30,05</v>
      </c>
      <c r="H59" s="1" t="e">
        <f>VLOOKUP(A:A,[1]TDSheet!$A:$H,8,0)</f>
        <v>#N/A</v>
      </c>
      <c r="I59" s="14">
        <f>VLOOKUP(A:A,[2]TDSheet!$A:$F,6,0)</f>
        <v>2</v>
      </c>
      <c r="J59" s="14">
        <f t="shared" si="8"/>
        <v>-2</v>
      </c>
      <c r="K59" s="14"/>
      <c r="L59" s="14"/>
      <c r="M59" s="14"/>
      <c r="N59" s="14"/>
      <c r="O59" s="14">
        <f t="shared" si="9"/>
        <v>0</v>
      </c>
      <c r="P59" s="17"/>
      <c r="Q59" s="18" t="e">
        <f t="shared" si="10"/>
        <v>#DIV/0!</v>
      </c>
      <c r="R59" s="14" t="e">
        <f t="shared" si="11"/>
        <v>#DIV/0!</v>
      </c>
      <c r="S59" s="14">
        <f>VLOOKUP(A:A,[1]TDSheet!$A:$T,20,0)</f>
        <v>0</v>
      </c>
      <c r="T59" s="14">
        <f>VLOOKUP(A:A,[1]TDSheet!$A:$O,15,0)</f>
        <v>0</v>
      </c>
      <c r="U59" s="14">
        <v>0</v>
      </c>
      <c r="V59" s="14">
        <v>0</v>
      </c>
      <c r="W59" s="14">
        <f>VLOOKUP(A:A,[1]TDSheet!$A:$W,23,0)</f>
        <v>0</v>
      </c>
      <c r="X59" s="14">
        <f>VLOOKUP(A:A,[1]TDSheet!$A:$X,24,0)</f>
        <v>0</v>
      </c>
      <c r="Y59" s="20">
        <v>4</v>
      </c>
      <c r="Z59" s="14">
        <f t="shared" si="12"/>
        <v>0</v>
      </c>
      <c r="AA59" s="14">
        <f t="shared" si="13"/>
        <v>0</v>
      </c>
      <c r="AB59" s="14" t="str">
        <f>VLOOKUP(A:A,[1]TDSheet!$A:$Z,26,0)</f>
        <v>вывод</v>
      </c>
      <c r="AC59" s="14">
        <v>0</v>
      </c>
      <c r="AD59" s="19">
        <f>VLOOKUP(A:A,[1]TDSheet!$A:$AB,28,0)</f>
        <v>0</v>
      </c>
      <c r="AE59" s="14">
        <f t="shared" si="14"/>
        <v>0</v>
      </c>
      <c r="AF59" s="14"/>
      <c r="AG59" s="14"/>
      <c r="AH59" s="1" t="str">
        <f>VLOOKUP(A59,[4]Лист1!$A:$B,2,0)</f>
        <v>SU003085</v>
      </c>
      <c r="AI59" s="1">
        <f>VLOOKUP(AH59,'[5]Бланк заказа'!$A:$AB,6,0)</f>
        <v>0.9</v>
      </c>
      <c r="AJ59" s="1">
        <f>VLOOKUP(AH59,'[5]Бланк заказа'!$A:$AB,7,0)</f>
        <v>4</v>
      </c>
      <c r="AK59" s="1">
        <f t="shared" si="15"/>
        <v>4</v>
      </c>
    </row>
    <row r="60" spans="1:37" s="1" customFormat="1" ht="11.1" customHeight="1" outlineLevel="1" x14ac:dyDescent="0.2">
      <c r="A60" s="7" t="s">
        <v>72</v>
      </c>
      <c r="B60" s="7" t="s">
        <v>8</v>
      </c>
      <c r="C60" s="8">
        <v>34.200000000000003</v>
      </c>
      <c r="D60" s="8"/>
      <c r="E60" s="8">
        <v>14.4</v>
      </c>
      <c r="F60" s="8">
        <v>19.8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15.8</v>
      </c>
      <c r="J60" s="14">
        <f t="shared" si="8"/>
        <v>-1.4000000000000004</v>
      </c>
      <c r="K60" s="14"/>
      <c r="L60" s="14"/>
      <c r="M60" s="14"/>
      <c r="N60" s="14"/>
      <c r="O60" s="14">
        <f t="shared" si="9"/>
        <v>2.88</v>
      </c>
      <c r="P60" s="17"/>
      <c r="Q60" s="18">
        <f t="shared" si="10"/>
        <v>6.8750000000000009</v>
      </c>
      <c r="R60" s="14">
        <f t="shared" si="11"/>
        <v>6.8750000000000009</v>
      </c>
      <c r="S60" s="14">
        <f>VLOOKUP(A:A,[1]TDSheet!$A:$T,20,0)</f>
        <v>2.16</v>
      </c>
      <c r="T60" s="14">
        <f>VLOOKUP(A:A,[1]TDSheet!$A:$O,15,0)</f>
        <v>0.36</v>
      </c>
      <c r="U60" s="14">
        <f>VLOOKUP(A:A,[3]TDSheet!$A:$D,4,0)</f>
        <v>5.4</v>
      </c>
      <c r="V60" s="14">
        <v>0</v>
      </c>
      <c r="W60" s="14">
        <f>VLOOKUP(A:A,[1]TDSheet!$A:$W,23,0)</f>
        <v>234</v>
      </c>
      <c r="X60" s="14">
        <f>VLOOKUP(A:A,[1]TDSheet!$A:$X,24,0)</f>
        <v>18</v>
      </c>
      <c r="Y60" s="20">
        <v>1.8</v>
      </c>
      <c r="Z60" s="14">
        <f t="shared" si="12"/>
        <v>0</v>
      </c>
      <c r="AA60" s="14">
        <f t="shared" si="13"/>
        <v>0</v>
      </c>
      <c r="AB60" s="14" t="str">
        <f>VLOOKUP(A:A,[1]TDSheet!$A:$Z,26,0)</f>
        <v>увел</v>
      </c>
      <c r="AC60" s="14">
        <f>AA60/2.24</f>
        <v>0</v>
      </c>
      <c r="AD60" s="19">
        <f>VLOOKUP(A:A,[1]TDSheet!$A:$AB,28,0)</f>
        <v>1</v>
      </c>
      <c r="AE60" s="14">
        <f t="shared" si="14"/>
        <v>0</v>
      </c>
      <c r="AF60" s="14"/>
      <c r="AG60" s="14"/>
      <c r="AH60" s="1" t="str">
        <f>VLOOKUP(A60,[4]Лист1!$A:$B,2,0)</f>
        <v>SU003415</v>
      </c>
      <c r="AI60" s="1">
        <f>VLOOKUP(AH60,'[5]Бланк заказа'!$A:$AB,6,0)</f>
        <v>1.8</v>
      </c>
      <c r="AJ60" s="1">
        <f>VLOOKUP(AH60,'[5]Бланк заказа'!$A:$AB,7,0)</f>
        <v>1</v>
      </c>
      <c r="AK60" s="1">
        <f t="shared" si="15"/>
        <v>1.8</v>
      </c>
    </row>
    <row r="61" spans="1:37" s="1" customFormat="1" ht="11.1" customHeight="1" outlineLevel="1" x14ac:dyDescent="0.2">
      <c r="A61" s="7" t="s">
        <v>73</v>
      </c>
      <c r="B61" s="7" t="s">
        <v>8</v>
      </c>
      <c r="C61" s="8">
        <v>82.88</v>
      </c>
      <c r="D61" s="8">
        <v>208.32</v>
      </c>
      <c r="E61" s="8">
        <v>266.56</v>
      </c>
      <c r="F61" s="8">
        <v>11.2</v>
      </c>
      <c r="G61" s="1">
        <f>VLOOKUP(A:A,[1]TDSheet!$A:$G,7,0)</f>
        <v>0</v>
      </c>
      <c r="H61" s="1" t="e">
        <f>VLOOKUP(A:A,[1]TDSheet!$A:$H,8,0)</f>
        <v>#N/A</v>
      </c>
      <c r="I61" s="14">
        <f>VLOOKUP(A:A,[2]TDSheet!$A:$F,6,0)</f>
        <v>302.49</v>
      </c>
      <c r="J61" s="14">
        <f t="shared" si="8"/>
        <v>-35.930000000000007</v>
      </c>
      <c r="K61" s="14"/>
      <c r="L61" s="14"/>
      <c r="M61" s="14"/>
      <c r="N61" s="14"/>
      <c r="O61" s="14">
        <f t="shared" si="9"/>
        <v>53.311999999999998</v>
      </c>
      <c r="P61" s="17">
        <f>VLOOKUP(A:A,[6]TDSheet!$A:$P,16,0)</f>
        <v>200</v>
      </c>
      <c r="Q61" s="18">
        <f t="shared" si="10"/>
        <v>3.9615846338535414</v>
      </c>
      <c r="R61" s="14">
        <f t="shared" si="11"/>
        <v>0.21008403361344538</v>
      </c>
      <c r="S61" s="14">
        <f>VLOOKUP(A:A,[1]TDSheet!$A:$T,20,0)</f>
        <v>48.832000000000001</v>
      </c>
      <c r="T61" s="14">
        <f>VLOOKUP(A:A,[1]TDSheet!$A:$O,15,0)</f>
        <v>49.727999999999994</v>
      </c>
      <c r="U61" s="14">
        <f>VLOOKUP(A:A,[3]TDSheet!$A:$D,4,0)</f>
        <v>33.6</v>
      </c>
      <c r="V61" s="14">
        <v>0</v>
      </c>
      <c r="W61" s="14">
        <f>VLOOKUP(A:A,[1]TDSheet!$A:$W,23,0)</f>
        <v>126</v>
      </c>
      <c r="X61" s="14">
        <f>VLOOKUP(A:A,[1]TDSheet!$A:$X,24,0)</f>
        <v>14</v>
      </c>
      <c r="Y61" s="20">
        <v>2.2400000000000002</v>
      </c>
      <c r="Z61" s="14">
        <f t="shared" si="12"/>
        <v>84</v>
      </c>
      <c r="AA61" s="14">
        <f t="shared" si="13"/>
        <v>200</v>
      </c>
      <c r="AB61" s="14" t="e">
        <f>VLOOKUP(A:A,[1]TDSheet!$A:$Z,26,0)</f>
        <v>#N/A</v>
      </c>
      <c r="AC61" s="14">
        <f>AA61/2.24</f>
        <v>89.285714285714278</v>
      </c>
      <c r="AD61" s="19">
        <f>VLOOKUP(A:A,[1]TDSheet!$A:$AB,28,0)</f>
        <v>1</v>
      </c>
      <c r="AE61" s="14">
        <f t="shared" si="14"/>
        <v>188.16000000000003</v>
      </c>
      <c r="AF61" s="14"/>
      <c r="AG61" s="14"/>
      <c r="AH61" s="1" t="str">
        <f>VLOOKUP(A61,[4]Лист1!$A:$B,2,0)</f>
        <v>SU003025</v>
      </c>
      <c r="AI61" s="1">
        <f>VLOOKUP(AH61,'[5]Бланк заказа'!$A:$AB,6,0)</f>
        <v>2.2400000000000002</v>
      </c>
      <c r="AJ61" s="1">
        <f>VLOOKUP(AH61,'[5]Бланк заказа'!$A:$AB,7,0)</f>
        <v>1</v>
      </c>
      <c r="AK61" s="1">
        <f t="shared" si="15"/>
        <v>2.2400000000000002</v>
      </c>
    </row>
    <row r="62" spans="1:37" s="1" customFormat="1" ht="11.1" customHeight="1" outlineLevel="1" x14ac:dyDescent="0.2">
      <c r="A62" s="7" t="s">
        <v>74</v>
      </c>
      <c r="B62" s="7" t="s">
        <v>8</v>
      </c>
      <c r="C62" s="8">
        <v>5</v>
      </c>
      <c r="D62" s="8">
        <v>300</v>
      </c>
      <c r="E62" s="8">
        <v>40</v>
      </c>
      <c r="F62" s="8">
        <v>265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65</v>
      </c>
      <c r="J62" s="14">
        <f t="shared" si="8"/>
        <v>-25</v>
      </c>
      <c r="K62" s="14"/>
      <c r="L62" s="14"/>
      <c r="M62" s="14"/>
      <c r="N62" s="14"/>
      <c r="O62" s="14">
        <f t="shared" si="9"/>
        <v>8</v>
      </c>
      <c r="P62" s="17"/>
      <c r="Q62" s="18">
        <f t="shared" si="10"/>
        <v>33.125</v>
      </c>
      <c r="R62" s="14">
        <f t="shared" si="11"/>
        <v>33.125</v>
      </c>
      <c r="S62" s="14">
        <f>VLOOKUP(A:A,[1]TDSheet!$A:$T,20,0)</f>
        <v>10</v>
      </c>
      <c r="T62" s="14">
        <f>VLOOKUP(A:A,[1]TDSheet!$A:$O,15,0)</f>
        <v>21</v>
      </c>
      <c r="U62" s="14">
        <f>VLOOKUP(A:A,[3]TDSheet!$A:$D,4,0)</f>
        <v>10</v>
      </c>
      <c r="V62" s="14">
        <v>0</v>
      </c>
      <c r="W62" s="14">
        <f>VLOOKUP(A:A,[1]TDSheet!$A:$W,23,0)</f>
        <v>144</v>
      </c>
      <c r="X62" s="14">
        <f>VLOOKUP(A:A,[1]TDSheet!$A:$X,24,0)</f>
        <v>12</v>
      </c>
      <c r="Y62" s="20">
        <v>5</v>
      </c>
      <c r="Z62" s="14">
        <f t="shared" si="12"/>
        <v>0</v>
      </c>
      <c r="AA62" s="14">
        <f t="shared" si="13"/>
        <v>0</v>
      </c>
      <c r="AB62" s="14" t="e">
        <f>VLOOKUP(A:A,[1]TDSheet!$A:$Z,26,0)</f>
        <v>#N/A</v>
      </c>
      <c r="AC62" s="14">
        <f>AA62/5</f>
        <v>0</v>
      </c>
      <c r="AD62" s="19">
        <f>VLOOKUP(A:A,[1]TDSheet!$A:$AB,28,0)</f>
        <v>1</v>
      </c>
      <c r="AE62" s="14">
        <f t="shared" si="14"/>
        <v>0</v>
      </c>
      <c r="AF62" s="14"/>
      <c r="AG62" s="14"/>
      <c r="AH62" s="1" t="str">
        <f>VLOOKUP(A62,[4]Лист1!$A:$B,2,0)</f>
        <v>SU002314</v>
      </c>
      <c r="AI62" s="1">
        <f>VLOOKUP(AH62,'[5]Бланк заказа'!$A:$AB,6,0)</f>
        <v>5</v>
      </c>
      <c r="AJ62" s="1">
        <f>VLOOKUP(AH62,'[5]Бланк заказа'!$A:$AB,7,0)</f>
        <v>1</v>
      </c>
      <c r="AK62" s="1">
        <f t="shared" si="15"/>
        <v>5</v>
      </c>
    </row>
    <row r="63" spans="1:37" s="1" customFormat="1" ht="11.1" customHeight="1" outlineLevel="1" x14ac:dyDescent="0.2">
      <c r="A63" s="7" t="s">
        <v>75</v>
      </c>
      <c r="B63" s="7" t="s">
        <v>9</v>
      </c>
      <c r="C63" s="8">
        <v>329</v>
      </c>
      <c r="D63" s="8">
        <v>351</v>
      </c>
      <c r="E63" s="8">
        <v>416</v>
      </c>
      <c r="F63" s="8">
        <v>251</v>
      </c>
      <c r="G63" s="1" t="str">
        <f>VLOOKUP(A:A,[1]TDSheet!$A:$G,7,0)</f>
        <v>нов</v>
      </c>
      <c r="H63" s="1" t="e">
        <f>VLOOKUP(A:A,[1]TDSheet!$A:$H,8,0)</f>
        <v>#N/A</v>
      </c>
      <c r="I63" s="14">
        <f>VLOOKUP(A:A,[2]TDSheet!$A:$F,6,0)</f>
        <v>423</v>
      </c>
      <c r="J63" s="14">
        <f t="shared" si="8"/>
        <v>-7</v>
      </c>
      <c r="K63" s="14"/>
      <c r="L63" s="14"/>
      <c r="M63" s="14"/>
      <c r="N63" s="14"/>
      <c r="O63" s="14">
        <f t="shared" si="9"/>
        <v>83.2</v>
      </c>
      <c r="P63" s="17">
        <f>VLOOKUP(A:A,[6]TDSheet!$A:$P,16,0)</f>
        <v>400</v>
      </c>
      <c r="Q63" s="18">
        <f t="shared" si="10"/>
        <v>7.8245192307692308</v>
      </c>
      <c r="R63" s="14">
        <f t="shared" si="11"/>
        <v>3.0168269230769229</v>
      </c>
      <c r="S63" s="14">
        <f>VLOOKUP(A:A,[1]TDSheet!$A:$T,20,0)</f>
        <v>89.8</v>
      </c>
      <c r="T63" s="14">
        <f>VLOOKUP(A:A,[1]TDSheet!$A:$O,15,0)</f>
        <v>75.8</v>
      </c>
      <c r="U63" s="14">
        <f>VLOOKUP(A:A,[3]TDSheet!$A:$D,4,0)</f>
        <v>105</v>
      </c>
      <c r="V63" s="14">
        <v>0</v>
      </c>
      <c r="W63" s="14">
        <f>VLOOKUP(A:A,[1]TDSheet!$A:$W,23,0)</f>
        <v>70</v>
      </c>
      <c r="X63" s="14">
        <f>VLOOKUP(A:A,[1]TDSheet!$A:$X,24,0)</f>
        <v>14</v>
      </c>
      <c r="Y63" s="20">
        <v>12</v>
      </c>
      <c r="Z63" s="14">
        <f t="shared" si="12"/>
        <v>28</v>
      </c>
      <c r="AA63" s="14">
        <f t="shared" si="13"/>
        <v>400</v>
      </c>
      <c r="AB63" s="14" t="e">
        <f>VLOOKUP(A:A,[1]TDSheet!$A:$Z,26,0)</f>
        <v>#N/A</v>
      </c>
      <c r="AC63" s="14">
        <f>AA63/12</f>
        <v>33.333333333333336</v>
      </c>
      <c r="AD63" s="19">
        <f>VLOOKUP(A:A,[1]TDSheet!$A:$AB,28,0)</f>
        <v>0.25</v>
      </c>
      <c r="AE63" s="14">
        <f t="shared" si="14"/>
        <v>84</v>
      </c>
      <c r="AF63" s="14"/>
      <c r="AG63" s="14"/>
      <c r="AH63" s="1" t="str">
        <f>VLOOKUP(A63,[4]Лист1!$A:$B,2,0)</f>
        <v>SU003384</v>
      </c>
      <c r="AI63" s="1">
        <f>VLOOKUP(AH63,'[5]Бланк заказа'!$A:$AB,6,0)</f>
        <v>0.25</v>
      </c>
      <c r="AJ63" s="1">
        <f>VLOOKUP(AH63,'[5]Бланк заказа'!$A:$AB,7,0)</f>
        <v>12</v>
      </c>
      <c r="AK63" s="1">
        <f t="shared" si="15"/>
        <v>12</v>
      </c>
    </row>
    <row r="64" spans="1:37" s="1" customFormat="1" ht="11.1" customHeight="1" outlineLevel="1" x14ac:dyDescent="0.2">
      <c r="A64" s="7" t="s">
        <v>35</v>
      </c>
      <c r="B64" s="7" t="s">
        <v>9</v>
      </c>
      <c r="C64" s="8">
        <v>1399</v>
      </c>
      <c r="D64" s="8">
        <v>2401</v>
      </c>
      <c r="E64" s="8">
        <v>1508</v>
      </c>
      <c r="F64" s="8">
        <v>2241</v>
      </c>
      <c r="G64" s="1" t="str">
        <f>VLOOKUP(A:A,[1]TDSheet!$A:$G,7,0)</f>
        <v>пуд,яб</v>
      </c>
      <c r="H64" s="1">
        <f>VLOOKUP(A:A,[1]TDSheet!$A:$H,8,0)</f>
        <v>180</v>
      </c>
      <c r="I64" s="14">
        <f>VLOOKUP(A:A,[2]TDSheet!$A:$F,6,0)</f>
        <v>1550</v>
      </c>
      <c r="J64" s="14">
        <f t="shared" si="8"/>
        <v>-42</v>
      </c>
      <c r="K64" s="14"/>
      <c r="L64" s="14"/>
      <c r="M64" s="14"/>
      <c r="N64" s="14">
        <v>720</v>
      </c>
      <c r="O64" s="14">
        <f t="shared" si="9"/>
        <v>229.6</v>
      </c>
      <c r="P64" s="17">
        <f>VLOOKUP(A:A,[6]TDSheet!$A:$P,16,0)</f>
        <v>60</v>
      </c>
      <c r="Q64" s="18">
        <f t="shared" si="10"/>
        <v>10.021777003484321</v>
      </c>
      <c r="R64" s="14">
        <f t="shared" si="11"/>
        <v>9.760452961672474</v>
      </c>
      <c r="S64" s="14">
        <f>VLOOKUP(A:A,[1]TDSheet!$A:$T,20,0)</f>
        <v>342.4</v>
      </c>
      <c r="T64" s="14">
        <f>VLOOKUP(A:A,[1]TDSheet!$A:$O,15,0)</f>
        <v>277</v>
      </c>
      <c r="U64" s="14">
        <f>VLOOKUP(A:A,[3]TDSheet!$A:$D,4,0)</f>
        <v>204</v>
      </c>
      <c r="V64" s="14">
        <f>VLOOKUP(A:A,[7]TDSheet!$A:$D,4,0)</f>
        <v>360</v>
      </c>
      <c r="W64" s="14">
        <f>VLOOKUP(A:A,[1]TDSheet!$A:$W,23,0)</f>
        <v>70</v>
      </c>
      <c r="X64" s="14">
        <f>VLOOKUP(A:A,[1]TDSheet!$A:$X,24,0)</f>
        <v>14</v>
      </c>
      <c r="Y64" s="20">
        <v>12</v>
      </c>
      <c r="Z64" s="14">
        <f t="shared" si="12"/>
        <v>70</v>
      </c>
      <c r="AA64" s="14">
        <f t="shared" si="13"/>
        <v>780</v>
      </c>
      <c r="AB64" s="14">
        <f>VLOOKUP(A:A,[1]TDSheet!$A:$Z,26,0)</f>
        <v>0</v>
      </c>
      <c r="AC64" s="14">
        <f>AA64/12</f>
        <v>65</v>
      </c>
      <c r="AD64" s="19">
        <f>VLOOKUP(A:A,[1]TDSheet!$A:$AB,28,0)</f>
        <v>0.25</v>
      </c>
      <c r="AE64" s="14">
        <f t="shared" si="14"/>
        <v>210</v>
      </c>
      <c r="AF64" s="14"/>
      <c r="AG64" s="14"/>
      <c r="AH64" s="1" t="str">
        <f>VLOOKUP(A64,[4]Лист1!$A:$B,2,0)</f>
        <v>SU002565</v>
      </c>
      <c r="AI64" s="1">
        <f>VLOOKUP(AH64,'[5]Бланк заказа'!$A:$AB,6,0)</f>
        <v>0.25</v>
      </c>
      <c r="AJ64" s="1">
        <f>VLOOKUP(AH64,'[5]Бланк заказа'!$A:$AB,7,0)</f>
        <v>12</v>
      </c>
      <c r="AK64" s="1">
        <f t="shared" si="15"/>
        <v>12</v>
      </c>
    </row>
    <row r="65" spans="1:37" s="1" customFormat="1" ht="11.1" customHeight="1" outlineLevel="1" x14ac:dyDescent="0.2">
      <c r="A65" s="7" t="s">
        <v>36</v>
      </c>
      <c r="B65" s="7" t="s">
        <v>9</v>
      </c>
      <c r="C65" s="8">
        <v>472</v>
      </c>
      <c r="D65" s="8">
        <v>364</v>
      </c>
      <c r="E65" s="8">
        <v>459</v>
      </c>
      <c r="F65" s="8">
        <v>353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466</v>
      </c>
      <c r="J65" s="14">
        <f t="shared" si="8"/>
        <v>-7</v>
      </c>
      <c r="K65" s="14"/>
      <c r="L65" s="14"/>
      <c r="M65" s="14"/>
      <c r="N65" s="14"/>
      <c r="O65" s="14">
        <f t="shared" si="9"/>
        <v>91.8</v>
      </c>
      <c r="P65" s="17">
        <f>VLOOKUP(A:A,[6]TDSheet!$A:$P,16,0)</f>
        <v>400</v>
      </c>
      <c r="Q65" s="18">
        <f t="shared" si="10"/>
        <v>8.2026143790849684</v>
      </c>
      <c r="R65" s="14">
        <f t="shared" si="11"/>
        <v>3.8453159041394338</v>
      </c>
      <c r="S65" s="14">
        <f>VLOOKUP(A:A,[1]TDSheet!$A:$T,20,0)</f>
        <v>122</v>
      </c>
      <c r="T65" s="14">
        <f>VLOOKUP(A:A,[1]TDSheet!$A:$O,15,0)</f>
        <v>69</v>
      </c>
      <c r="U65" s="14">
        <f>VLOOKUP(A:A,[3]TDSheet!$A:$D,4,0)</f>
        <v>96</v>
      </c>
      <c r="V65" s="14">
        <v>0</v>
      </c>
      <c r="W65" s="14">
        <f>VLOOKUP(A:A,[1]TDSheet!$A:$W,23,0)</f>
        <v>70</v>
      </c>
      <c r="X65" s="14">
        <f>VLOOKUP(A:A,[1]TDSheet!$A:$X,24,0)</f>
        <v>14</v>
      </c>
      <c r="Y65" s="20">
        <v>12</v>
      </c>
      <c r="Z65" s="14">
        <f t="shared" si="12"/>
        <v>28</v>
      </c>
      <c r="AA65" s="14">
        <f t="shared" si="13"/>
        <v>400</v>
      </c>
      <c r="AB65" s="14">
        <f>VLOOKUP(A:A,[1]TDSheet!$A:$Z,26,0)</f>
        <v>0</v>
      </c>
      <c r="AC65" s="14">
        <f>AA65/12</f>
        <v>33.333333333333336</v>
      </c>
      <c r="AD65" s="19">
        <f>VLOOKUP(A:A,[1]TDSheet!$A:$AB,28,0)</f>
        <v>0.3</v>
      </c>
      <c r="AE65" s="14">
        <f t="shared" si="14"/>
        <v>100.8</v>
      </c>
      <c r="AF65" s="14"/>
      <c r="AG65" s="14"/>
      <c r="AH65" s="1" t="str">
        <f>VLOOKUP(A65,[4]Лист1!$A:$B,2,0)</f>
        <v>SU002564</v>
      </c>
      <c r="AI65" s="1">
        <f>VLOOKUP(AH65,'[5]Бланк заказа'!$A:$AB,6,0)</f>
        <v>0.3</v>
      </c>
      <c r="AJ65" s="1">
        <f>VLOOKUP(AH65,'[5]Бланк заказа'!$A:$AB,7,0)</f>
        <v>12</v>
      </c>
      <c r="AK65" s="1">
        <f t="shared" si="15"/>
        <v>12</v>
      </c>
    </row>
    <row r="66" spans="1:37" s="1" customFormat="1" ht="11.1" customHeight="1" outlineLevel="1" x14ac:dyDescent="0.2">
      <c r="A66" s="7" t="s">
        <v>37</v>
      </c>
      <c r="B66" s="7" t="s">
        <v>9</v>
      </c>
      <c r="C66" s="8">
        <v>625</v>
      </c>
      <c r="D66" s="8">
        <v>540</v>
      </c>
      <c r="E66" s="8">
        <v>455</v>
      </c>
      <c r="F66" s="8">
        <v>682</v>
      </c>
      <c r="G66" s="1">
        <f>VLOOKUP(A:A,[1]TDSheet!$A:$G,7,0)</f>
        <v>1</v>
      </c>
      <c r="H66" s="1">
        <f>VLOOKUP(A:A,[1]TDSheet!$A:$H,8,0)</f>
        <v>180</v>
      </c>
      <c r="I66" s="14">
        <f>VLOOKUP(A:A,[2]TDSheet!$A:$F,6,0)</f>
        <v>569</v>
      </c>
      <c r="J66" s="14">
        <f t="shared" si="8"/>
        <v>-114</v>
      </c>
      <c r="K66" s="14"/>
      <c r="L66" s="14"/>
      <c r="M66" s="14"/>
      <c r="N66" s="14"/>
      <c r="O66" s="14">
        <f t="shared" si="9"/>
        <v>91</v>
      </c>
      <c r="P66" s="17">
        <f>VLOOKUP(A:A,[6]TDSheet!$A:$P,16,0)</f>
        <v>100</v>
      </c>
      <c r="Q66" s="18">
        <f t="shared" si="10"/>
        <v>8.5934065934065931</v>
      </c>
      <c r="R66" s="14">
        <f t="shared" si="11"/>
        <v>7.4945054945054945</v>
      </c>
      <c r="S66" s="14">
        <f>VLOOKUP(A:A,[1]TDSheet!$A:$T,20,0)</f>
        <v>103.2</v>
      </c>
      <c r="T66" s="14">
        <f>VLOOKUP(A:A,[1]TDSheet!$A:$O,15,0)</f>
        <v>86.2</v>
      </c>
      <c r="U66" s="14">
        <f>VLOOKUP(A:A,[3]TDSheet!$A:$D,4,0)</f>
        <v>67</v>
      </c>
      <c r="V66" s="14">
        <v>0</v>
      </c>
      <c r="W66" s="14">
        <f>VLOOKUP(A:A,[1]TDSheet!$A:$W,23,0)</f>
        <v>70</v>
      </c>
      <c r="X66" s="14">
        <f>VLOOKUP(A:A,[1]TDSheet!$A:$X,24,0)</f>
        <v>14</v>
      </c>
      <c r="Y66" s="20">
        <v>12</v>
      </c>
      <c r="Z66" s="14">
        <f t="shared" si="12"/>
        <v>14</v>
      </c>
      <c r="AA66" s="14">
        <f t="shared" si="13"/>
        <v>100</v>
      </c>
      <c r="AB66" s="14">
        <f>VLOOKUP(A:A,[1]TDSheet!$A:$Z,26,0)</f>
        <v>0</v>
      </c>
      <c r="AC66" s="14">
        <f>AA66/12</f>
        <v>8.3333333333333339</v>
      </c>
      <c r="AD66" s="19">
        <f>VLOOKUP(A:A,[1]TDSheet!$A:$AB,28,0)</f>
        <v>0.3</v>
      </c>
      <c r="AE66" s="14">
        <f t="shared" si="14"/>
        <v>50.4</v>
      </c>
      <c r="AF66" s="14"/>
      <c r="AG66" s="14"/>
      <c r="AH66" s="1" t="str">
        <f>VLOOKUP(A66,[4]Лист1!$A:$B,2,0)</f>
        <v>SU002563</v>
      </c>
      <c r="AI66" s="1">
        <f>VLOOKUP(AH66,'[5]Бланк заказа'!$A:$AB,6,0)</f>
        <v>0.3</v>
      </c>
      <c r="AJ66" s="1">
        <f>VLOOKUP(AH66,'[5]Бланк заказа'!$A:$AB,7,0)</f>
        <v>12</v>
      </c>
      <c r="AK66" s="1">
        <f t="shared" si="15"/>
        <v>12</v>
      </c>
    </row>
    <row r="67" spans="1:37" s="1" customFormat="1" ht="11.1" customHeight="1" outlineLevel="1" x14ac:dyDescent="0.2">
      <c r="A67" s="7" t="s">
        <v>76</v>
      </c>
      <c r="B67" s="7" t="s">
        <v>8</v>
      </c>
      <c r="C67" s="8">
        <v>36</v>
      </c>
      <c r="D67" s="8">
        <v>1.8</v>
      </c>
      <c r="E67" s="8">
        <v>10.8</v>
      </c>
      <c r="F67" s="8">
        <v>27</v>
      </c>
      <c r="G67" s="1" t="str">
        <f>VLOOKUP(A:A,[1]TDSheet!$A:$G,7,0)</f>
        <v>нов</v>
      </c>
      <c r="H67" s="1" t="e">
        <f>VLOOKUP(A:A,[1]TDSheet!$A:$H,8,0)</f>
        <v>#N/A</v>
      </c>
      <c r="I67" s="14">
        <f>VLOOKUP(A:A,[2]TDSheet!$A:$F,6,0)</f>
        <v>10.8</v>
      </c>
      <c r="J67" s="14">
        <f t="shared" si="8"/>
        <v>0</v>
      </c>
      <c r="K67" s="14"/>
      <c r="L67" s="14"/>
      <c r="M67" s="14"/>
      <c r="N67" s="14"/>
      <c r="O67" s="14">
        <f t="shared" si="9"/>
        <v>2.16</v>
      </c>
      <c r="P67" s="17"/>
      <c r="Q67" s="18">
        <f t="shared" si="10"/>
        <v>12.5</v>
      </c>
      <c r="R67" s="14">
        <f t="shared" si="11"/>
        <v>12.5</v>
      </c>
      <c r="S67" s="14">
        <f>VLOOKUP(A:A,[1]TDSheet!$A:$T,20,0)</f>
        <v>2.56</v>
      </c>
      <c r="T67" s="14">
        <f>VLOOKUP(A:A,[1]TDSheet!$A:$O,15,0)</f>
        <v>1.8</v>
      </c>
      <c r="U67" s="14">
        <f>VLOOKUP(A:A,[3]TDSheet!$A:$D,4,0)</f>
        <v>3.6</v>
      </c>
      <c r="V67" s="14">
        <v>0</v>
      </c>
      <c r="W67" s="14">
        <f>VLOOKUP(A:A,[1]TDSheet!$A:$W,23,0)</f>
        <v>234</v>
      </c>
      <c r="X67" s="14">
        <f>VLOOKUP(A:A,[1]TDSheet!$A:$X,24,0)</f>
        <v>18</v>
      </c>
      <c r="Y67" s="20">
        <v>1.8</v>
      </c>
      <c r="Z67" s="14">
        <f t="shared" si="12"/>
        <v>0</v>
      </c>
      <c r="AA67" s="14">
        <f t="shared" si="13"/>
        <v>0</v>
      </c>
      <c r="AB67" s="14" t="str">
        <f>VLOOKUP(A:A,[1]TDSheet!$A:$Z,26,0)</f>
        <v>увел</v>
      </c>
      <c r="AC67" s="14">
        <f>AA67/1.8</f>
        <v>0</v>
      </c>
      <c r="AD67" s="19">
        <f>VLOOKUP(A:A,[1]TDSheet!$A:$AB,28,0)</f>
        <v>1</v>
      </c>
      <c r="AE67" s="14">
        <f t="shared" si="14"/>
        <v>0</v>
      </c>
      <c r="AF67" s="14"/>
      <c r="AG67" s="14"/>
      <c r="AH67" s="1" t="str">
        <f>VLOOKUP(A67,[4]Лист1!$A:$B,2,0)</f>
        <v>SU003024</v>
      </c>
      <c r="AI67" s="1">
        <f>VLOOKUP(AH67,'[5]Бланк заказа'!$A:$AB,6,0)</f>
        <v>1.8</v>
      </c>
      <c r="AJ67" s="1">
        <f>VLOOKUP(AH67,'[5]Бланк заказа'!$A:$AB,7,0)</f>
        <v>1</v>
      </c>
      <c r="AK67" s="1">
        <f t="shared" si="15"/>
        <v>1.8</v>
      </c>
    </row>
    <row r="68" spans="1:37" s="1" customFormat="1" ht="11.1" customHeight="1" outlineLevel="1" x14ac:dyDescent="0.2">
      <c r="A68" s="7" t="s">
        <v>38</v>
      </c>
      <c r="B68" s="7" t="s">
        <v>9</v>
      </c>
      <c r="C68" s="8">
        <v>203</v>
      </c>
      <c r="D68" s="8">
        <v>255</v>
      </c>
      <c r="E68" s="8">
        <v>176</v>
      </c>
      <c r="F68" s="8">
        <v>268</v>
      </c>
      <c r="G68" s="1">
        <f>VLOOKUP(A:A,[1]TDSheet!$A:$G,7,0)</f>
        <v>1</v>
      </c>
      <c r="H68" s="1">
        <f>VLOOKUP(A:A,[1]TDSheet!$A:$H,8,0)</f>
        <v>365</v>
      </c>
      <c r="I68" s="14">
        <f>VLOOKUP(A:A,[2]TDSheet!$A:$F,6,0)</f>
        <v>191</v>
      </c>
      <c r="J68" s="14">
        <f t="shared" si="8"/>
        <v>-15</v>
      </c>
      <c r="K68" s="14"/>
      <c r="L68" s="14"/>
      <c r="M68" s="14"/>
      <c r="N68" s="14"/>
      <c r="O68" s="14">
        <f t="shared" si="9"/>
        <v>35.200000000000003</v>
      </c>
      <c r="P68" s="17">
        <f>VLOOKUP(A:A,[6]TDSheet!$A:$P,16,0)</f>
        <v>60</v>
      </c>
      <c r="Q68" s="18">
        <f t="shared" si="10"/>
        <v>9.3181818181818166</v>
      </c>
      <c r="R68" s="14">
        <f t="shared" si="11"/>
        <v>7.6136363636363633</v>
      </c>
      <c r="S68" s="14">
        <f>VLOOKUP(A:A,[1]TDSheet!$A:$T,20,0)</f>
        <v>46.8</v>
      </c>
      <c r="T68" s="14">
        <f>VLOOKUP(A:A,[1]TDSheet!$A:$O,15,0)</f>
        <v>37.4</v>
      </c>
      <c r="U68" s="14">
        <f>VLOOKUP(A:A,[3]TDSheet!$A:$D,4,0)</f>
        <v>31</v>
      </c>
      <c r="V68" s="14">
        <v>0</v>
      </c>
      <c r="W68" s="14">
        <f>VLOOKUP(A:A,[1]TDSheet!$A:$W,23,0)</f>
        <v>130</v>
      </c>
      <c r="X68" s="14">
        <f>VLOOKUP(A:A,[1]TDSheet!$A:$X,24,0)</f>
        <v>10</v>
      </c>
      <c r="Y68" s="20">
        <v>6</v>
      </c>
      <c r="Z68" s="14">
        <f t="shared" si="12"/>
        <v>10</v>
      </c>
      <c r="AA68" s="14">
        <f t="shared" si="13"/>
        <v>60</v>
      </c>
      <c r="AB68" s="14">
        <f>VLOOKUP(A:A,[1]TDSheet!$A:$Z,26,0)</f>
        <v>0</v>
      </c>
      <c r="AC68" s="14">
        <f>AA68/6</f>
        <v>10</v>
      </c>
      <c r="AD68" s="19">
        <f>VLOOKUP(A:A,[1]TDSheet!$A:$AB,28,0)</f>
        <v>0.2</v>
      </c>
      <c r="AE68" s="14">
        <f t="shared" si="14"/>
        <v>12</v>
      </c>
      <c r="AF68" s="14"/>
      <c r="AG68" s="14"/>
      <c r="AH68" s="1" t="str">
        <f>VLOOKUP(A68,[4]Лист1!$A:$B,2,0)</f>
        <v>SU002914</v>
      </c>
      <c r="AI68" s="1">
        <f>VLOOKUP(AH68,'[5]Бланк заказа'!$A:$AB,6,0)</f>
        <v>0.2</v>
      </c>
      <c r="AJ68" s="1">
        <f>VLOOKUP(AH68,'[5]Бланк заказа'!$A:$AB,7,0)</f>
        <v>6</v>
      </c>
      <c r="AK68" s="1">
        <f t="shared" si="15"/>
        <v>6</v>
      </c>
    </row>
    <row r="69" spans="1:37" s="1" customFormat="1" ht="11.1" customHeight="1" outlineLevel="1" x14ac:dyDescent="0.2">
      <c r="A69" s="7" t="s">
        <v>39</v>
      </c>
      <c r="B69" s="7" t="s">
        <v>9</v>
      </c>
      <c r="C69" s="8">
        <v>180</v>
      </c>
      <c r="D69" s="8">
        <v>562</v>
      </c>
      <c r="E69" s="8">
        <v>346</v>
      </c>
      <c r="F69" s="8">
        <v>369</v>
      </c>
      <c r="G69" s="1">
        <f>VLOOKUP(A:A,[1]TDSheet!$A:$G,7,0)</f>
        <v>1</v>
      </c>
      <c r="H69" s="1">
        <f>VLOOKUP(A:A,[1]TDSheet!$A:$H,8,0)</f>
        <v>365</v>
      </c>
      <c r="I69" s="14">
        <f>VLOOKUP(A:A,[2]TDSheet!$A:$F,6,0)</f>
        <v>375</v>
      </c>
      <c r="J69" s="14">
        <f t="shared" si="8"/>
        <v>-29</v>
      </c>
      <c r="K69" s="14"/>
      <c r="L69" s="14"/>
      <c r="M69" s="14"/>
      <c r="N69" s="14"/>
      <c r="O69" s="14">
        <f t="shared" si="9"/>
        <v>69.2</v>
      </c>
      <c r="P69" s="17">
        <f>VLOOKUP(A:A,[6]TDSheet!$A:$P,16,0)</f>
        <v>220</v>
      </c>
      <c r="Q69" s="18">
        <f t="shared" si="10"/>
        <v>8.5115606936416182</v>
      </c>
      <c r="R69" s="14">
        <f t="shared" si="11"/>
        <v>5.3323699421965314</v>
      </c>
      <c r="S69" s="14">
        <f>VLOOKUP(A:A,[1]TDSheet!$A:$T,20,0)</f>
        <v>69</v>
      </c>
      <c r="T69" s="14">
        <f>VLOOKUP(A:A,[1]TDSheet!$A:$O,15,0)</f>
        <v>60.6</v>
      </c>
      <c r="U69" s="14">
        <f>VLOOKUP(A:A,[3]TDSheet!$A:$D,4,0)</f>
        <v>63</v>
      </c>
      <c r="V69" s="14">
        <v>0</v>
      </c>
      <c r="W69" s="14">
        <f>VLOOKUP(A:A,[1]TDSheet!$A:$W,23,0)</f>
        <v>130</v>
      </c>
      <c r="X69" s="14">
        <f>VLOOKUP(A:A,[1]TDSheet!$A:$X,24,0)</f>
        <v>10</v>
      </c>
      <c r="Y69" s="20">
        <v>6</v>
      </c>
      <c r="Z69" s="14">
        <f t="shared" si="12"/>
        <v>40</v>
      </c>
      <c r="AA69" s="14">
        <f t="shared" si="13"/>
        <v>220</v>
      </c>
      <c r="AB69" s="14">
        <f>VLOOKUP(A:A,[1]TDSheet!$A:$Z,26,0)</f>
        <v>0</v>
      </c>
      <c r="AC69" s="14">
        <f>AA69/6</f>
        <v>36.666666666666664</v>
      </c>
      <c r="AD69" s="19">
        <f>VLOOKUP(A:A,[1]TDSheet!$A:$AB,28,0)</f>
        <v>0.2</v>
      </c>
      <c r="AE69" s="14">
        <f t="shared" si="14"/>
        <v>48</v>
      </c>
      <c r="AF69" s="14"/>
      <c r="AG69" s="14"/>
      <c r="AH69" s="1" t="str">
        <f>VLOOKUP(A69,[4]Лист1!$A:$B,2,0)</f>
        <v>SU002915</v>
      </c>
      <c r="AI69" s="1">
        <f>VLOOKUP(AH69,'[5]Бланк заказа'!$A:$AB,6,0)</f>
        <v>0.2</v>
      </c>
      <c r="AJ69" s="1">
        <f>VLOOKUP(AH69,'[5]Бланк заказа'!$A:$AB,7,0)</f>
        <v>6</v>
      </c>
      <c r="AK69" s="1">
        <f t="shared" si="15"/>
        <v>6</v>
      </c>
    </row>
    <row r="70" spans="1:37" s="1" customFormat="1" ht="11.1" customHeight="1" outlineLevel="1" x14ac:dyDescent="0.2">
      <c r="A70" s="7" t="s">
        <v>77</v>
      </c>
      <c r="B70" s="7" t="s">
        <v>9</v>
      </c>
      <c r="C70" s="8">
        <v>391</v>
      </c>
      <c r="D70" s="8">
        <v>2</v>
      </c>
      <c r="E70" s="8">
        <v>63</v>
      </c>
      <c r="F70" s="8">
        <v>318</v>
      </c>
      <c r="G70" s="1">
        <f>VLOOKUP(A:A,[1]TDSheet!$A:$G,7,0)</f>
        <v>0</v>
      </c>
      <c r="H70" s="1" t="e">
        <f>VLOOKUP(A:A,[1]TDSheet!$A:$H,8,0)</f>
        <v>#N/A</v>
      </c>
      <c r="I70" s="14">
        <f>VLOOKUP(A:A,[2]TDSheet!$A:$F,6,0)</f>
        <v>76</v>
      </c>
      <c r="J70" s="14">
        <f t="shared" si="8"/>
        <v>-13</v>
      </c>
      <c r="K70" s="14"/>
      <c r="L70" s="14"/>
      <c r="M70" s="14"/>
      <c r="N70" s="14"/>
      <c r="O70" s="14">
        <f t="shared" si="9"/>
        <v>12.6</v>
      </c>
      <c r="P70" s="17"/>
      <c r="Q70" s="18">
        <f t="shared" si="10"/>
        <v>25.238095238095237</v>
      </c>
      <c r="R70" s="14">
        <f t="shared" si="11"/>
        <v>25.238095238095237</v>
      </c>
      <c r="S70" s="14">
        <f>VLOOKUP(A:A,[1]TDSheet!$A:$T,20,0)</f>
        <v>7</v>
      </c>
      <c r="T70" s="14">
        <f>VLOOKUP(A:A,[1]TDSheet!$A:$O,15,0)</f>
        <v>6.4</v>
      </c>
      <c r="U70" s="14">
        <f>VLOOKUP(A:A,[3]TDSheet!$A:$D,4,0)</f>
        <v>16</v>
      </c>
      <c r="V70" s="14">
        <v>0</v>
      </c>
      <c r="W70" s="14">
        <v>0</v>
      </c>
      <c r="X70" s="14">
        <v>0</v>
      </c>
      <c r="Y70" s="20">
        <v>0</v>
      </c>
      <c r="Z70" s="14">
        <f t="shared" si="12"/>
        <v>0</v>
      </c>
      <c r="AA70" s="14">
        <f t="shared" si="13"/>
        <v>0</v>
      </c>
      <c r="AB70" s="14" t="str">
        <f>VLOOKUP(A:A,[1]TDSheet!$A:$Z,26,0)</f>
        <v>увел</v>
      </c>
      <c r="AC70" s="14">
        <v>0</v>
      </c>
      <c r="AD70" s="19">
        <f>VLOOKUP(A:A,[1]TDSheet!$A:$AB,28,0)</f>
        <v>0</v>
      </c>
      <c r="AE70" s="14">
        <f t="shared" si="14"/>
        <v>0</v>
      </c>
      <c r="AF70" s="14"/>
      <c r="AG70" s="14"/>
      <c r="AH70" s="1" t="e">
        <f>VLOOKUP(A70,[4]Лист1!$A:$B,2,0)</f>
        <v>#N/A</v>
      </c>
      <c r="AI70" s="1" t="e">
        <f>VLOOKUP(AH70,'[5]Бланк заказа'!$A:$AB,6,0)</f>
        <v>#N/A</v>
      </c>
      <c r="AJ70" s="1" t="e">
        <f>VLOOKUP(AH70,'[5]Бланк заказа'!$A:$AB,7,0)</f>
        <v>#N/A</v>
      </c>
      <c r="AK70" s="1" t="e">
        <f t="shared" si="15"/>
        <v>#N/A</v>
      </c>
    </row>
    <row r="71" spans="1:37" s="1" customFormat="1" ht="11.1" customHeight="1" outlineLevel="1" x14ac:dyDescent="0.2">
      <c r="A71" s="7" t="s">
        <v>40</v>
      </c>
      <c r="B71" s="7" t="s">
        <v>9</v>
      </c>
      <c r="C71" s="8">
        <v>311</v>
      </c>
      <c r="D71" s="8">
        <v>202</v>
      </c>
      <c r="E71" s="8">
        <v>240</v>
      </c>
      <c r="F71" s="8">
        <v>271</v>
      </c>
      <c r="G71" s="1">
        <f>VLOOKUP(A:A,[1]TDSheet!$A:$G,7,0)</f>
        <v>1</v>
      </c>
      <c r="H71" s="1">
        <f>VLOOKUP(A:A,[1]TDSheet!$A:$H,8,0)</f>
        <v>180</v>
      </c>
      <c r="I71" s="14">
        <f>VLOOKUP(A:A,[2]TDSheet!$A:$F,6,0)</f>
        <v>242</v>
      </c>
      <c r="J71" s="14">
        <f t="shared" si="8"/>
        <v>-2</v>
      </c>
      <c r="K71" s="14"/>
      <c r="L71" s="14"/>
      <c r="M71" s="14"/>
      <c r="N71" s="14"/>
      <c r="O71" s="14">
        <f t="shared" si="9"/>
        <v>48</v>
      </c>
      <c r="P71" s="17">
        <f>VLOOKUP(A:A,[6]TDSheet!$A:$P,16,0)</f>
        <v>150</v>
      </c>
      <c r="Q71" s="18">
        <f t="shared" si="10"/>
        <v>8.7708333333333339</v>
      </c>
      <c r="R71" s="14">
        <f t="shared" si="11"/>
        <v>5.645833333333333</v>
      </c>
      <c r="S71" s="14">
        <f>VLOOKUP(A:A,[1]TDSheet!$A:$T,20,0)</f>
        <v>53.6</v>
      </c>
      <c r="T71" s="14">
        <f>VLOOKUP(A:A,[1]TDSheet!$A:$O,15,0)</f>
        <v>42.8</v>
      </c>
      <c r="U71" s="14">
        <f>VLOOKUP(A:A,[3]TDSheet!$A:$D,4,0)</f>
        <v>34</v>
      </c>
      <c r="V71" s="14">
        <v>0</v>
      </c>
      <c r="W71" s="14">
        <f>VLOOKUP(A:A,[1]TDSheet!$A:$W,23,0)</f>
        <v>70</v>
      </c>
      <c r="X71" s="14">
        <f>VLOOKUP(A:A,[1]TDSheet!$A:$X,24,0)</f>
        <v>14</v>
      </c>
      <c r="Y71" s="20">
        <v>14</v>
      </c>
      <c r="Z71" s="14">
        <f t="shared" si="12"/>
        <v>14</v>
      </c>
      <c r="AA71" s="14">
        <f t="shared" si="13"/>
        <v>150</v>
      </c>
      <c r="AB71" s="14">
        <f>VLOOKUP(A:A,[1]TDSheet!$A:$Z,26,0)</f>
        <v>0</v>
      </c>
      <c r="AC71" s="14">
        <f>AA71/14</f>
        <v>10.714285714285714</v>
      </c>
      <c r="AD71" s="19">
        <f>VLOOKUP(A:A,[1]TDSheet!$A:$AB,28,0)</f>
        <v>0.3</v>
      </c>
      <c r="AE71" s="14">
        <f t="shared" si="14"/>
        <v>58.8</v>
      </c>
      <c r="AF71" s="14"/>
      <c r="AG71" s="14"/>
      <c r="AH71" s="1" t="str">
        <f>VLOOKUP(A71,[4]Лист1!$A:$B,2,0)</f>
        <v>SU002293</v>
      </c>
      <c r="AI71" s="1">
        <f>VLOOKUP(AH71,'[5]Бланк заказа'!$A:$AB,6,0)</f>
        <v>0.3</v>
      </c>
      <c r="AJ71" s="1">
        <f>VLOOKUP(AH71,'[5]Бланк заказа'!$A:$AB,7,0)</f>
        <v>14</v>
      </c>
      <c r="AK71" s="1">
        <f t="shared" si="15"/>
        <v>14</v>
      </c>
    </row>
    <row r="72" spans="1:37" s="1" customFormat="1" ht="11.1" customHeight="1" outlineLevel="1" x14ac:dyDescent="0.2">
      <c r="A72" s="7" t="s">
        <v>41</v>
      </c>
      <c r="B72" s="7" t="s">
        <v>9</v>
      </c>
      <c r="C72" s="8">
        <v>1568</v>
      </c>
      <c r="D72" s="8">
        <v>3748</v>
      </c>
      <c r="E72" s="8">
        <v>3166</v>
      </c>
      <c r="F72" s="8">
        <v>2097</v>
      </c>
      <c r="G72" s="1">
        <f>VLOOKUP(A:A,[1]TDSheet!$A:$G,7,0)</f>
        <v>1</v>
      </c>
      <c r="H72" s="1">
        <f>VLOOKUP(A:A,[1]TDSheet!$A:$H,8,0)</f>
        <v>180</v>
      </c>
      <c r="I72" s="14">
        <f>VLOOKUP(A:A,[2]TDSheet!$A:$F,6,0)</f>
        <v>3205</v>
      </c>
      <c r="J72" s="14">
        <f t="shared" ref="J72:J75" si="16">E72-I72</f>
        <v>-39</v>
      </c>
      <c r="K72" s="14"/>
      <c r="L72" s="14"/>
      <c r="M72" s="14"/>
      <c r="N72" s="14">
        <v>1608</v>
      </c>
      <c r="O72" s="14">
        <f t="shared" ref="O72:O75" si="17">(E72-V72)/5</f>
        <v>345.2</v>
      </c>
      <c r="P72" s="17">
        <f>VLOOKUP(A:A,[6]TDSheet!$A:$P,16,0)</f>
        <v>800</v>
      </c>
      <c r="Q72" s="18">
        <f t="shared" ref="Q72:Q75" si="18">(F72+P72)/O72</f>
        <v>8.3922363847045194</v>
      </c>
      <c r="R72" s="14">
        <f t="shared" ref="R72:R75" si="19">F72/O72</f>
        <v>6.0747392815758978</v>
      </c>
      <c r="S72" s="14">
        <f>VLOOKUP(A:A,[1]TDSheet!$A:$T,20,0)</f>
        <v>352.4</v>
      </c>
      <c r="T72" s="14">
        <f>VLOOKUP(A:A,[1]TDSheet!$A:$O,15,0)</f>
        <v>299.2</v>
      </c>
      <c r="U72" s="14">
        <f>VLOOKUP(A:A,[3]TDSheet!$A:$D,4,0)</f>
        <v>336</v>
      </c>
      <c r="V72" s="14">
        <f>VLOOKUP(A:A,[7]TDSheet!$A:$D,4,0)</f>
        <v>1440</v>
      </c>
      <c r="W72" s="14">
        <f>VLOOKUP(A:A,[1]TDSheet!$A:$W,23,0)</f>
        <v>70</v>
      </c>
      <c r="X72" s="14">
        <f>VLOOKUP(A:A,[1]TDSheet!$A:$X,24,0)</f>
        <v>14</v>
      </c>
      <c r="Y72" s="20">
        <v>12</v>
      </c>
      <c r="Z72" s="14">
        <f t="shared" ref="Z72:Z75" si="20">MROUND(AC72,X72)</f>
        <v>196</v>
      </c>
      <c r="AA72" s="14">
        <f t="shared" ref="AA72:AA75" si="21">P72+N72</f>
        <v>2408</v>
      </c>
      <c r="AB72" s="14">
        <f>VLOOKUP(A:A,[1]TDSheet!$A:$Z,26,0)</f>
        <v>0</v>
      </c>
      <c r="AC72" s="14">
        <f>AA72/12</f>
        <v>200.66666666666666</v>
      </c>
      <c r="AD72" s="19">
        <f>VLOOKUP(A:A,[1]TDSheet!$A:$AB,28,0)</f>
        <v>0.25</v>
      </c>
      <c r="AE72" s="14">
        <f t="shared" ref="AE72:AE75" si="22">Z72*Y72*AD72</f>
        <v>588</v>
      </c>
      <c r="AF72" s="14"/>
      <c r="AG72" s="14"/>
      <c r="AH72" s="1" t="str">
        <f>VLOOKUP(A72,[4]Лист1!$A:$B,2,0)</f>
        <v>SU002562</v>
      </c>
      <c r="AI72" s="1">
        <f>VLOOKUP(AH72,'[5]Бланк заказа'!$A:$AB,6,0)</f>
        <v>0.25</v>
      </c>
      <c r="AJ72" s="1">
        <f>VLOOKUP(AH72,'[5]Бланк заказа'!$A:$AB,7,0)</f>
        <v>12</v>
      </c>
      <c r="AK72" s="1">
        <f t="shared" ref="AK72:AK75" si="23">IF(AJ72=1,AI72,AJ72)</f>
        <v>12</v>
      </c>
    </row>
    <row r="73" spans="1:37" s="1" customFormat="1" ht="11.1" customHeight="1" outlineLevel="1" x14ac:dyDescent="0.2">
      <c r="A73" s="7" t="s">
        <v>42</v>
      </c>
      <c r="B73" s="7" t="s">
        <v>9</v>
      </c>
      <c r="C73" s="8">
        <v>1600</v>
      </c>
      <c r="D73" s="8">
        <v>5639</v>
      </c>
      <c r="E73" s="8">
        <v>4482</v>
      </c>
      <c r="F73" s="8">
        <v>2659</v>
      </c>
      <c r="G73" s="1">
        <f>VLOOKUP(A:A,[1]TDSheet!$A:$G,7,0)</f>
        <v>1</v>
      </c>
      <c r="H73" s="1">
        <f>VLOOKUP(A:A,[1]TDSheet!$A:$H,8,0)</f>
        <v>180</v>
      </c>
      <c r="I73" s="14">
        <f>VLOOKUP(A:A,[2]TDSheet!$A:$F,6,0)</f>
        <v>4552</v>
      </c>
      <c r="J73" s="14">
        <f t="shared" si="16"/>
        <v>-70</v>
      </c>
      <c r="K73" s="14"/>
      <c r="L73" s="14"/>
      <c r="M73" s="14"/>
      <c r="N73" s="14">
        <v>1200</v>
      </c>
      <c r="O73" s="14">
        <f t="shared" si="17"/>
        <v>656.4</v>
      </c>
      <c r="P73" s="17">
        <f>VLOOKUP(A:A,[6]TDSheet!$A:$P,16,0)</f>
        <v>2400</v>
      </c>
      <c r="Q73" s="18">
        <f t="shared" si="18"/>
        <v>7.7071907373552717</v>
      </c>
      <c r="R73" s="14">
        <f t="shared" si="19"/>
        <v>4.0508836075563686</v>
      </c>
      <c r="S73" s="14">
        <f>VLOOKUP(A:A,[1]TDSheet!$A:$T,20,0)</f>
        <v>554</v>
      </c>
      <c r="T73" s="14">
        <f>VLOOKUP(A:A,[1]TDSheet!$A:$O,15,0)</f>
        <v>495.4</v>
      </c>
      <c r="U73" s="14">
        <f>VLOOKUP(A:A,[3]TDSheet!$A:$D,4,0)</f>
        <v>623</v>
      </c>
      <c r="V73" s="14">
        <f>VLOOKUP(A:A,[7]TDSheet!$A:$D,4,0)</f>
        <v>1200</v>
      </c>
      <c r="W73" s="14">
        <f>VLOOKUP(A:A,[1]TDSheet!$A:$W,23,0)</f>
        <v>70</v>
      </c>
      <c r="X73" s="14">
        <f>VLOOKUP(A:A,[1]TDSheet!$A:$X,24,0)</f>
        <v>14</v>
      </c>
      <c r="Y73" s="20">
        <v>12</v>
      </c>
      <c r="Z73" s="14">
        <f t="shared" si="20"/>
        <v>294</v>
      </c>
      <c r="AA73" s="14">
        <f t="shared" si="21"/>
        <v>3600</v>
      </c>
      <c r="AB73" s="14" t="str">
        <f>VLOOKUP(A:A,[1]TDSheet!$A:$Z,26,0)</f>
        <v>апр яб</v>
      </c>
      <c r="AC73" s="14">
        <f>AA73/12</f>
        <v>300</v>
      </c>
      <c r="AD73" s="19">
        <f>VLOOKUP(A:A,[1]TDSheet!$A:$AB,28,0)</f>
        <v>0.25</v>
      </c>
      <c r="AE73" s="14">
        <f t="shared" si="22"/>
        <v>882</v>
      </c>
      <c r="AF73" s="14"/>
      <c r="AG73" s="14"/>
      <c r="AH73" s="1" t="str">
        <f>VLOOKUP(A73,[4]Лист1!$A:$B,2,0)</f>
        <v>SU002561</v>
      </c>
      <c r="AI73" s="1">
        <f>VLOOKUP(AH73,'[5]Бланк заказа'!$A:$AB,6,0)</f>
        <v>0.25</v>
      </c>
      <c r="AJ73" s="1">
        <f>VLOOKUP(AH73,'[5]Бланк заказа'!$A:$AB,7,0)</f>
        <v>12</v>
      </c>
      <c r="AK73" s="1">
        <f t="shared" si="23"/>
        <v>12</v>
      </c>
    </row>
    <row r="74" spans="1:37" s="1" customFormat="1" ht="11.1" customHeight="1" outlineLevel="1" x14ac:dyDescent="0.2">
      <c r="A74" s="7" t="s">
        <v>78</v>
      </c>
      <c r="B74" s="7" t="s">
        <v>8</v>
      </c>
      <c r="C74" s="8">
        <v>10.8</v>
      </c>
      <c r="D74" s="8">
        <v>2.7</v>
      </c>
      <c r="E74" s="8">
        <v>5.4</v>
      </c>
      <c r="F74" s="8">
        <v>5.4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10.8</v>
      </c>
      <c r="J74" s="14">
        <f t="shared" si="16"/>
        <v>-5.4</v>
      </c>
      <c r="K74" s="14"/>
      <c r="L74" s="14"/>
      <c r="M74" s="14"/>
      <c r="N74" s="14"/>
      <c r="O74" s="14">
        <f t="shared" si="17"/>
        <v>1.08</v>
      </c>
      <c r="P74" s="17">
        <f>VLOOKUP(A:A,[6]TDSheet!$A:$P,16,0)</f>
        <v>20</v>
      </c>
      <c r="Q74" s="18">
        <f t="shared" si="18"/>
        <v>23.518518518518515</v>
      </c>
      <c r="R74" s="14">
        <f t="shared" si="19"/>
        <v>5</v>
      </c>
      <c r="S74" s="14">
        <f>VLOOKUP(A:A,[1]TDSheet!$A:$T,20,0)</f>
        <v>4.32</v>
      </c>
      <c r="T74" s="14">
        <f>VLOOKUP(A:A,[1]TDSheet!$A:$O,15,0)</f>
        <v>2.16</v>
      </c>
      <c r="U74" s="14">
        <v>0</v>
      </c>
      <c r="V74" s="14">
        <v>0</v>
      </c>
      <c r="W74" s="14">
        <f>VLOOKUP(A:A,[1]TDSheet!$A:$W,23,0)</f>
        <v>126</v>
      </c>
      <c r="X74" s="14">
        <f>VLOOKUP(A:A,[1]TDSheet!$A:$X,24,0)</f>
        <v>14</v>
      </c>
      <c r="Y74" s="20">
        <v>2.7</v>
      </c>
      <c r="Z74" s="14">
        <f t="shared" si="20"/>
        <v>14</v>
      </c>
      <c r="AA74" s="14">
        <f t="shared" si="21"/>
        <v>20</v>
      </c>
      <c r="AB74" s="14" t="str">
        <f>VLOOKUP(A:A,[1]TDSheet!$A:$Z,26,0)</f>
        <v>склад?</v>
      </c>
      <c r="AC74" s="14">
        <f>AA74/2.7</f>
        <v>7.4074074074074066</v>
      </c>
      <c r="AD74" s="19">
        <f>VLOOKUP(A:A,[1]TDSheet!$A:$AB,28,0)</f>
        <v>1</v>
      </c>
      <c r="AE74" s="14">
        <f t="shared" si="22"/>
        <v>37.800000000000004</v>
      </c>
      <c r="AF74" s="14"/>
      <c r="AG74" s="14"/>
      <c r="AH74" s="1" t="str">
        <f>VLOOKUP(A74,[4]Лист1!$A:$B,2,0)</f>
        <v>SU003012</v>
      </c>
      <c r="AI74" s="1">
        <f>VLOOKUP(AH74,'[5]Бланк заказа'!$A:$AB,6,0)</f>
        <v>2.7</v>
      </c>
      <c r="AJ74" s="1">
        <f>VLOOKUP(AH74,'[5]Бланк заказа'!$A:$AB,7,0)</f>
        <v>1</v>
      </c>
      <c r="AK74" s="1">
        <f t="shared" si="23"/>
        <v>2.7</v>
      </c>
    </row>
    <row r="75" spans="1:37" s="1" customFormat="1" ht="11.1" customHeight="1" outlineLevel="1" x14ac:dyDescent="0.2">
      <c r="A75" s="7" t="s">
        <v>43</v>
      </c>
      <c r="B75" s="7" t="s">
        <v>8</v>
      </c>
      <c r="C75" s="8">
        <v>160</v>
      </c>
      <c r="D75" s="8">
        <v>375</v>
      </c>
      <c r="E75" s="8">
        <v>380</v>
      </c>
      <c r="F75" s="8">
        <v>135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400</v>
      </c>
      <c r="J75" s="14">
        <f t="shared" si="16"/>
        <v>-20</v>
      </c>
      <c r="K75" s="14"/>
      <c r="L75" s="14"/>
      <c r="M75" s="14"/>
      <c r="N75" s="14"/>
      <c r="O75" s="14">
        <f t="shared" si="17"/>
        <v>76</v>
      </c>
      <c r="P75" s="17">
        <f>VLOOKUP(A:A,[6]TDSheet!$A:$P,16,0)</f>
        <v>600</v>
      </c>
      <c r="Q75" s="18">
        <f t="shared" si="18"/>
        <v>9.6710526315789469</v>
      </c>
      <c r="R75" s="14">
        <f t="shared" si="19"/>
        <v>1.7763157894736843</v>
      </c>
      <c r="S75" s="14">
        <f>VLOOKUP(A:A,[1]TDSheet!$A:$T,20,0)</f>
        <v>95</v>
      </c>
      <c r="T75" s="14">
        <f>VLOOKUP(A:A,[1]TDSheet!$A:$O,15,0)</f>
        <v>95</v>
      </c>
      <c r="U75" s="14">
        <f>VLOOKUP(A:A,[3]TDSheet!$A:$D,4,0)</f>
        <v>70</v>
      </c>
      <c r="V75" s="14">
        <v>0</v>
      </c>
      <c r="W75" s="14">
        <f>VLOOKUP(A:A,[1]TDSheet!$A:$W,23,0)</f>
        <v>84</v>
      </c>
      <c r="X75" s="14">
        <f>VLOOKUP(A:A,[1]TDSheet!$A:$X,24,0)</f>
        <v>12</v>
      </c>
      <c r="Y75" s="20">
        <v>5</v>
      </c>
      <c r="Z75" s="14">
        <f t="shared" si="20"/>
        <v>120</v>
      </c>
      <c r="AA75" s="14">
        <f t="shared" si="21"/>
        <v>600</v>
      </c>
      <c r="AB75" s="14" t="e">
        <f>VLOOKUP(A:A,[1]TDSheet!$A:$Z,26,0)</f>
        <v>#N/A</v>
      </c>
      <c r="AC75" s="14">
        <f>AA75/5</f>
        <v>120</v>
      </c>
      <c r="AD75" s="19">
        <f>VLOOKUP(A:A,[1]TDSheet!$A:$AB,28,0)</f>
        <v>1</v>
      </c>
      <c r="AE75" s="14">
        <f t="shared" si="22"/>
        <v>600</v>
      </c>
      <c r="AF75" s="14"/>
      <c r="AG75" s="14"/>
      <c r="AH75" s="1" t="str">
        <f>VLOOKUP(A75,[4]Лист1!$A:$B,2,0)</f>
        <v>SU003010</v>
      </c>
      <c r="AI75" s="1">
        <f>VLOOKUP(AH75,'[5]Бланк заказа'!$A:$AB,6,0)</f>
        <v>5</v>
      </c>
      <c r="AJ75" s="1">
        <f>VLOOKUP(AH75,'[5]Бланк заказа'!$A:$AB,7,0)</f>
        <v>1</v>
      </c>
      <c r="AK75" s="1">
        <f t="shared" si="23"/>
        <v>5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2024-10-09T10:31:05Z</dcterms:modified>
</cp:coreProperties>
</file>