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0,24 Симф ЗПФ\"/>
    </mc:Choice>
  </mc:AlternateContent>
  <xr:revisionPtr revIDLastSave="0" documentId="13_ncr:1_{A393A96C-A368-44D3-A07F-9220AB6BDF1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21" i="1" l="1"/>
  <c r="AC21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A8" i="1"/>
  <c r="AA9" i="1"/>
  <c r="AC9" i="1" s="1"/>
  <c r="Z9" i="1" s="1"/>
  <c r="AE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Z41" i="1" s="1"/>
  <c r="AE41" i="1" s="1"/>
  <c r="AA42" i="1"/>
  <c r="AC42" i="1" s="1"/>
  <c r="AA43" i="1"/>
  <c r="AC43" i="1" s="1"/>
  <c r="AA44" i="1"/>
  <c r="AC44" i="1" s="1"/>
  <c r="AA45" i="1"/>
  <c r="AC45" i="1" s="1"/>
  <c r="Z45" i="1" s="1"/>
  <c r="AE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A56" i="1"/>
  <c r="AA57" i="1"/>
  <c r="AC57" i="1" s="1"/>
  <c r="AA58" i="1"/>
  <c r="AA59" i="1"/>
  <c r="AC59" i="1" s="1"/>
  <c r="AA60" i="1"/>
  <c r="AC60" i="1" s="1"/>
  <c r="Z60" i="1" s="1"/>
  <c r="AE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A70" i="1"/>
  <c r="AC70" i="1" s="1"/>
  <c r="AA71" i="1"/>
  <c r="AC71" i="1" s="1"/>
  <c r="AA72" i="1"/>
  <c r="AC72" i="1" s="1"/>
  <c r="AA73" i="1"/>
  <c r="AC73" i="1" s="1"/>
  <c r="AA74" i="1"/>
  <c r="AC74" i="1" s="1"/>
  <c r="Z74" i="1" s="1"/>
  <c r="AE74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Z55" i="1" s="1"/>
  <c r="AE55" i="1" s="1"/>
  <c r="X56" i="1"/>
  <c r="Z56" i="1" s="1"/>
  <c r="AE56" i="1" s="1"/>
  <c r="X57" i="1"/>
  <c r="X58" i="1"/>
  <c r="Z58" i="1" s="1"/>
  <c r="AE58" i="1" s="1"/>
  <c r="X59" i="1"/>
  <c r="X60" i="1"/>
  <c r="X61" i="1"/>
  <c r="X62" i="1"/>
  <c r="X63" i="1"/>
  <c r="X64" i="1"/>
  <c r="X65" i="1"/>
  <c r="X66" i="1"/>
  <c r="X67" i="1"/>
  <c r="X68" i="1"/>
  <c r="X69" i="1"/>
  <c r="Z69" i="1" s="1"/>
  <c r="AE69" i="1" s="1"/>
  <c r="X70" i="1"/>
  <c r="X71" i="1"/>
  <c r="X72" i="1"/>
  <c r="X73" i="1"/>
  <c r="X74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R15" i="1"/>
  <c r="R19" i="1"/>
  <c r="R23" i="1"/>
  <c r="R27" i="1"/>
  <c r="Q25" i="1"/>
  <c r="Q45" i="1"/>
  <c r="Q49" i="1"/>
  <c r="Q57" i="1"/>
  <c r="Q65" i="1"/>
  <c r="Q73" i="1"/>
  <c r="O8" i="1"/>
  <c r="R8" i="1" s="1"/>
  <c r="O9" i="1"/>
  <c r="Q9" i="1" s="1"/>
  <c r="O12" i="1"/>
  <c r="R12" i="1" s="1"/>
  <c r="O13" i="1"/>
  <c r="Q13" i="1" s="1"/>
  <c r="O15" i="1"/>
  <c r="Q15" i="1" s="1"/>
  <c r="O16" i="1"/>
  <c r="R16" i="1" s="1"/>
  <c r="O17" i="1"/>
  <c r="Q17" i="1" s="1"/>
  <c r="O18" i="1"/>
  <c r="R18" i="1" s="1"/>
  <c r="O19" i="1"/>
  <c r="Q19" i="1" s="1"/>
  <c r="O20" i="1"/>
  <c r="R20" i="1" s="1"/>
  <c r="O21" i="1"/>
  <c r="R21" i="1" s="1"/>
  <c r="O22" i="1"/>
  <c r="O23" i="1"/>
  <c r="Q23" i="1" s="1"/>
  <c r="O24" i="1"/>
  <c r="O25" i="1"/>
  <c r="R25" i="1" s="1"/>
  <c r="O26" i="1"/>
  <c r="O27" i="1"/>
  <c r="Q27" i="1" s="1"/>
  <c r="O28" i="1"/>
  <c r="R28" i="1" s="1"/>
  <c r="O29" i="1"/>
  <c r="R29" i="1" s="1"/>
  <c r="O30" i="1"/>
  <c r="R30" i="1" s="1"/>
  <c r="O32" i="1"/>
  <c r="R32" i="1" s="1"/>
  <c r="O33" i="1"/>
  <c r="R33" i="1" s="1"/>
  <c r="O34" i="1"/>
  <c r="R34" i="1" s="1"/>
  <c r="O36" i="1"/>
  <c r="R36" i="1" s="1"/>
  <c r="O37" i="1"/>
  <c r="R37" i="1" s="1"/>
  <c r="O38" i="1"/>
  <c r="R38" i="1" s="1"/>
  <c r="O40" i="1"/>
  <c r="R40" i="1" s="1"/>
  <c r="O41" i="1"/>
  <c r="R41" i="1" s="1"/>
  <c r="O42" i="1"/>
  <c r="R42" i="1" s="1"/>
  <c r="O43" i="1"/>
  <c r="O44" i="1"/>
  <c r="Q44" i="1" s="1"/>
  <c r="O45" i="1"/>
  <c r="R45" i="1" s="1"/>
  <c r="O46" i="1"/>
  <c r="R46" i="1" s="1"/>
  <c r="O47" i="1"/>
  <c r="O48" i="1"/>
  <c r="Q48" i="1" s="1"/>
  <c r="O49" i="1"/>
  <c r="R49" i="1" s="1"/>
  <c r="O50" i="1"/>
  <c r="R50" i="1" s="1"/>
  <c r="O51" i="1"/>
  <c r="O52" i="1"/>
  <c r="R52" i="1" s="1"/>
  <c r="O53" i="1"/>
  <c r="R53" i="1" s="1"/>
  <c r="O54" i="1"/>
  <c r="R54" i="1" s="1"/>
  <c r="O55" i="1"/>
  <c r="O56" i="1"/>
  <c r="Q56" i="1" s="1"/>
  <c r="O57" i="1"/>
  <c r="R57" i="1" s="1"/>
  <c r="O58" i="1"/>
  <c r="R58" i="1" s="1"/>
  <c r="O59" i="1"/>
  <c r="O60" i="1"/>
  <c r="R60" i="1" s="1"/>
  <c r="O61" i="1"/>
  <c r="R61" i="1" s="1"/>
  <c r="O62" i="1"/>
  <c r="R62" i="1" s="1"/>
  <c r="O64" i="1"/>
  <c r="Q64" i="1" s="1"/>
  <c r="O65" i="1"/>
  <c r="R65" i="1" s="1"/>
  <c r="O66" i="1"/>
  <c r="R66" i="1" s="1"/>
  <c r="O67" i="1"/>
  <c r="O68" i="1"/>
  <c r="R68" i="1" s="1"/>
  <c r="O69" i="1"/>
  <c r="R69" i="1" s="1"/>
  <c r="O70" i="1"/>
  <c r="R70" i="1" s="1"/>
  <c r="O73" i="1"/>
  <c r="R73" i="1" s="1"/>
  <c r="O74" i="1"/>
  <c r="R74" i="1" s="1"/>
  <c r="O7" i="1"/>
  <c r="V10" i="1"/>
  <c r="O10" i="1" s="1"/>
  <c r="V11" i="1"/>
  <c r="O11" i="1" s="1"/>
  <c r="V14" i="1"/>
  <c r="O14" i="1" s="1"/>
  <c r="V31" i="1"/>
  <c r="V35" i="1"/>
  <c r="O35" i="1" s="1"/>
  <c r="V39" i="1"/>
  <c r="O39" i="1" s="1"/>
  <c r="V63" i="1"/>
  <c r="O63" i="1" s="1"/>
  <c r="V71" i="1"/>
  <c r="O71" i="1" s="1"/>
  <c r="V72" i="1"/>
  <c r="O72" i="1" s="1"/>
  <c r="U8" i="1"/>
  <c r="U9" i="1"/>
  <c r="U10" i="1"/>
  <c r="U11" i="1"/>
  <c r="U12" i="1"/>
  <c r="U14" i="1"/>
  <c r="U15" i="1"/>
  <c r="U17" i="1"/>
  <c r="U18" i="1"/>
  <c r="U19" i="1"/>
  <c r="U21" i="1"/>
  <c r="U22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5" i="1"/>
  <c r="U56" i="1"/>
  <c r="U59" i="1"/>
  <c r="U61" i="1"/>
  <c r="U62" i="1"/>
  <c r="U63" i="1"/>
  <c r="U64" i="1"/>
  <c r="U65" i="1"/>
  <c r="U66" i="1"/>
  <c r="U67" i="1"/>
  <c r="U68" i="1"/>
  <c r="U69" i="1"/>
  <c r="U70" i="1"/>
  <c r="U71" i="1"/>
  <c r="U72" i="1"/>
  <c r="U7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53" i="1"/>
  <c r="J5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" i="1"/>
  <c r="J7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F6" i="1"/>
  <c r="E6" i="1"/>
  <c r="Q72" i="1" l="1"/>
  <c r="R72" i="1"/>
  <c r="Q63" i="1"/>
  <c r="R63" i="1"/>
  <c r="Q35" i="1"/>
  <c r="R35" i="1"/>
  <c r="R14" i="1"/>
  <c r="Q14" i="1"/>
  <c r="R10" i="1"/>
  <c r="Q10" i="1"/>
  <c r="Q71" i="1"/>
  <c r="R71" i="1"/>
  <c r="Q39" i="1"/>
  <c r="R39" i="1"/>
  <c r="Q11" i="1"/>
  <c r="R11" i="1"/>
  <c r="T6" i="1"/>
  <c r="U6" i="1"/>
  <c r="R26" i="1"/>
  <c r="Q26" i="1"/>
  <c r="R24" i="1"/>
  <c r="Q24" i="1"/>
  <c r="R22" i="1"/>
  <c r="Q22" i="1"/>
  <c r="Q70" i="1"/>
  <c r="Q68" i="1"/>
  <c r="Q62" i="1"/>
  <c r="Q60" i="1"/>
  <c r="Q54" i="1"/>
  <c r="Q52" i="1"/>
  <c r="Q42" i="1"/>
  <c r="Q40" i="1"/>
  <c r="Q36" i="1"/>
  <c r="Q34" i="1"/>
  <c r="Q32" i="1"/>
  <c r="Q30" i="1"/>
  <c r="Q28" i="1"/>
  <c r="Q20" i="1"/>
  <c r="Q16" i="1"/>
  <c r="Q12" i="1"/>
  <c r="Q8" i="1"/>
  <c r="R64" i="1"/>
  <c r="R56" i="1"/>
  <c r="R48" i="1"/>
  <c r="R44" i="1"/>
  <c r="I6" i="1"/>
  <c r="V6" i="1"/>
  <c r="Q7" i="1"/>
  <c r="R7" i="1"/>
  <c r="Q67" i="1"/>
  <c r="R67" i="1"/>
  <c r="Q59" i="1"/>
  <c r="R59" i="1"/>
  <c r="Q55" i="1"/>
  <c r="R55" i="1"/>
  <c r="Q51" i="1"/>
  <c r="R51" i="1"/>
  <c r="Q47" i="1"/>
  <c r="R47" i="1"/>
  <c r="Q43" i="1"/>
  <c r="R43" i="1"/>
  <c r="O31" i="1"/>
  <c r="Q74" i="1"/>
  <c r="Q69" i="1"/>
  <c r="Q66" i="1"/>
  <c r="Q61" i="1"/>
  <c r="Q58" i="1"/>
  <c r="Q53" i="1"/>
  <c r="Q50" i="1"/>
  <c r="Q46" i="1"/>
  <c r="Q41" i="1"/>
  <c r="Q38" i="1"/>
  <c r="Q33" i="1"/>
  <c r="Q29" i="1"/>
  <c r="Q18" i="1"/>
  <c r="R17" i="1"/>
  <c r="R13" i="1"/>
  <c r="R9" i="1"/>
  <c r="Z72" i="1"/>
  <c r="AE72" i="1" s="1"/>
  <c r="Z70" i="1"/>
  <c r="AE70" i="1" s="1"/>
  <c r="Z68" i="1"/>
  <c r="AE68" i="1" s="1"/>
  <c r="Z66" i="1"/>
  <c r="AE66" i="1" s="1"/>
  <c r="Z64" i="1"/>
  <c r="AE64" i="1" s="1"/>
  <c r="Z62" i="1"/>
  <c r="AE62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19" i="1"/>
  <c r="AE19" i="1" s="1"/>
  <c r="Z17" i="1"/>
  <c r="AE17" i="1" s="1"/>
  <c r="Z15" i="1"/>
  <c r="AE15" i="1" s="1"/>
  <c r="Z13" i="1"/>
  <c r="AE13" i="1" s="1"/>
  <c r="Z11" i="1"/>
  <c r="AE11" i="1" s="1"/>
  <c r="Z73" i="1"/>
  <c r="AE73" i="1" s="1"/>
  <c r="Z71" i="1"/>
  <c r="AE71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3" i="1"/>
  <c r="AE53" i="1" s="1"/>
  <c r="Z51" i="1"/>
  <c r="AE51" i="1" s="1"/>
  <c r="Z49" i="1"/>
  <c r="AE49" i="1" s="1"/>
  <c r="Z47" i="1"/>
  <c r="AE47" i="1" s="1"/>
  <c r="Z43" i="1"/>
  <c r="AE43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21" i="1"/>
  <c r="AE21" i="1" s="1"/>
  <c r="Q21" i="1"/>
  <c r="P6" i="1"/>
  <c r="AA6" i="1"/>
  <c r="AE6" i="1"/>
  <c r="O6" i="1"/>
  <c r="J6" i="1"/>
  <c r="Q37" i="1"/>
  <c r="S6" i="1"/>
  <c r="Q31" i="1" l="1"/>
  <c r="R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" i="1"/>
</calcChain>
</file>

<file path=xl/sharedStrings.xml><?xml version="1.0" encoding="utf-8"?>
<sst xmlns="http://schemas.openxmlformats.org/spreadsheetml/2006/main" count="174" uniqueCount="102">
  <si>
    <t>Период: 09.10.2024 - 16.10.2024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</si>
  <si>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</si>
  <si>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</si>
  <si>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</si>
  <si>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</si>
  <si>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</si>
  <si>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</si>
  <si>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</si>
  <si>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</si>
  <si>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</si>
  <si>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</si>
  <si>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</si>
  <si>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</si>
  <si>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</si>
  <si>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</si>
  <si>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</si>
  <si>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</si>
  <si>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</si>
  <si>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</si>
  <si>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</si>
  <si>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</si>
  <si>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</si>
  <si>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</si>
  <si>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</si>
  <si>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</si>
  <si>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</si>
  <si>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</si>
  <si>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</si>
  <si>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</si>
  <si>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</si>
  <si>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</si>
  <si>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</si>
  <si>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</si>
  <si>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</si>
  <si>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</si>
  <si>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</si>
  <si>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</si>
  <si>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</si>
  <si>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</si>
  <si>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</si>
  <si>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</si>
  <si>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</si>
  <si>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</si>
  <si>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</si>
  <si>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</si>
  <si>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</si>
  <si>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</si>
  <si>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</si>
  <si>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</si>
  <si>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</si>
  <si>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</si>
  <si>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</si>
  <si>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</si>
  <si>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</si>
  <si>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</si>
  <si>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</si>
  <si>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</si>
  <si>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</si>
  <si>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</si>
  <si>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</si>
  <si>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</si>
  <si>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</si>
  <si>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</si>
  <si>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</si>
  <si>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</si>
  <si>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</si>
  <si>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</si>
  <si>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</si>
  <si>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</si>
  <si>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</si>
  <si>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</si>
  <si>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</si>
  <si>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</si>
  <si>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</si>
  <si>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</si>
  <si>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</si>
  <si>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</si>
  <si>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</si>
  <si>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</si>
  <si>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</si>
  <si>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</si>
  <si>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</si>
  <si>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</si>
  <si>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</si>
  <si>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</si>
  <si>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</si>
  <si>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</si>
  <si>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</si>
  <si>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</si>
  <si>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</si>
  <si>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</si>
  <si>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</si>
  <si>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</si>
  <si>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</si>
  <si>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</si>
  <si>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</si>
  <si>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</si>
  <si>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</si>
  <si>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21,10,</t>
  </si>
  <si>
    <t>03,10,</t>
  </si>
  <si>
    <t>10,10,</t>
  </si>
  <si>
    <t>16,10,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</si>
</sst>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10,24&#1079;&#1072;&#1084;-2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6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03.10.2024 - 10.10.2024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14,10,</v>
          </cell>
          <cell r="L5" t="str">
            <v>16,10,</v>
          </cell>
          <cell r="P5" t="str">
            <v>кр</v>
          </cell>
          <cell r="S5" t="str">
            <v>26,09,</v>
          </cell>
          <cell r="T5" t="str">
            <v>03,10,</v>
          </cell>
          <cell r="U5" t="str">
            <v>10,10,</v>
          </cell>
        </row>
        <row r="6">
          <cell r="E6">
            <v>46546.14</v>
          </cell>
          <cell r="F6">
            <v>40121</v>
          </cell>
          <cell r="I6">
            <v>47478.655000000006</v>
          </cell>
          <cell r="J6">
            <v>-932.51499999999999</v>
          </cell>
          <cell r="K6">
            <v>19420</v>
          </cell>
          <cell r="L6">
            <v>25790</v>
          </cell>
          <cell r="M6">
            <v>2403</v>
          </cell>
          <cell r="N6">
            <v>0</v>
          </cell>
          <cell r="O6">
            <v>7621.2280000000019</v>
          </cell>
          <cell r="P6">
            <v>1160</v>
          </cell>
          <cell r="S6">
            <v>8441.1660000000011</v>
          </cell>
          <cell r="T6">
            <v>7112.6679999999997</v>
          </cell>
          <cell r="U6">
            <v>6531.58</v>
          </cell>
          <cell r="V6">
            <v>8440</v>
          </cell>
          <cell r="AA6">
            <v>1160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-62.1</v>
          </cell>
          <cell r="D7">
            <v>8.1</v>
          </cell>
          <cell r="E7">
            <v>97.2</v>
          </cell>
          <cell r="F7">
            <v>-162</v>
          </cell>
          <cell r="G7">
            <v>0</v>
          </cell>
          <cell r="H7" t="e">
            <v>#N/A</v>
          </cell>
          <cell r="I7">
            <v>110.70099999999999</v>
          </cell>
          <cell r="J7">
            <v>-13.500999999999991</v>
          </cell>
          <cell r="K7">
            <v>0</v>
          </cell>
          <cell r="M7">
            <v>1</v>
          </cell>
          <cell r="O7">
            <v>19.440000000000001</v>
          </cell>
          <cell r="Q7">
            <v>-8.3333333333333321</v>
          </cell>
          <cell r="R7">
            <v>-8.3333333333333321</v>
          </cell>
          <cell r="S7">
            <v>23.673999999999999</v>
          </cell>
          <cell r="T7">
            <v>21.6</v>
          </cell>
          <cell r="U7">
            <v>32.4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-235</v>
          </cell>
          <cell r="D8">
            <v>18</v>
          </cell>
          <cell r="E8">
            <v>328</v>
          </cell>
          <cell r="F8">
            <v>-557</v>
          </cell>
          <cell r="G8">
            <v>0</v>
          </cell>
          <cell r="H8">
            <v>0</v>
          </cell>
          <cell r="I8">
            <v>342</v>
          </cell>
          <cell r="J8">
            <v>-14</v>
          </cell>
          <cell r="K8">
            <v>0</v>
          </cell>
          <cell r="M8">
            <v>2</v>
          </cell>
          <cell r="O8">
            <v>65.599999999999994</v>
          </cell>
          <cell r="Q8">
            <v>-8.4908536585365866</v>
          </cell>
          <cell r="R8">
            <v>-8.4908536585365866</v>
          </cell>
          <cell r="S8">
            <v>74.400000000000006</v>
          </cell>
          <cell r="T8">
            <v>64</v>
          </cell>
          <cell r="U8">
            <v>74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558</v>
          </cell>
          <cell r="D9">
            <v>357</v>
          </cell>
          <cell r="E9">
            <v>447</v>
          </cell>
          <cell r="F9">
            <v>448</v>
          </cell>
          <cell r="G9">
            <v>1</v>
          </cell>
          <cell r="H9">
            <v>180</v>
          </cell>
          <cell r="I9">
            <v>462</v>
          </cell>
          <cell r="J9">
            <v>-15</v>
          </cell>
          <cell r="K9">
            <v>150</v>
          </cell>
          <cell r="L9">
            <v>480</v>
          </cell>
          <cell r="M9">
            <v>3</v>
          </cell>
          <cell r="O9">
            <v>89.4</v>
          </cell>
          <cell r="Q9">
            <v>12.058165548098433</v>
          </cell>
          <cell r="R9">
            <v>5.0111856823266212</v>
          </cell>
          <cell r="S9">
            <v>97.4</v>
          </cell>
          <cell r="T9">
            <v>79.2</v>
          </cell>
          <cell r="U9">
            <v>147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2743</v>
          </cell>
          <cell r="D10">
            <v>2789</v>
          </cell>
          <cell r="E10">
            <v>2777</v>
          </cell>
          <cell r="F10">
            <v>2673</v>
          </cell>
          <cell r="G10" t="str">
            <v>пуд,яб</v>
          </cell>
          <cell r="H10">
            <v>180</v>
          </cell>
          <cell r="I10">
            <v>2830</v>
          </cell>
          <cell r="J10">
            <v>-53</v>
          </cell>
          <cell r="K10">
            <v>50</v>
          </cell>
          <cell r="L10">
            <v>840</v>
          </cell>
          <cell r="M10">
            <v>4</v>
          </cell>
          <cell r="O10">
            <v>315.39999999999998</v>
          </cell>
          <cell r="Q10">
            <v>11.296766011414078</v>
          </cell>
          <cell r="R10">
            <v>8.4749524413443247</v>
          </cell>
          <cell r="S10">
            <v>468.4</v>
          </cell>
          <cell r="T10">
            <v>370.8</v>
          </cell>
          <cell r="U10">
            <v>262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 t="str">
            <v>апр яб</v>
          </cell>
          <cell r="AC10">
            <v>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1820</v>
          </cell>
          <cell r="D11">
            <v>3776</v>
          </cell>
          <cell r="E11">
            <v>3886</v>
          </cell>
          <cell r="F11">
            <v>1653</v>
          </cell>
          <cell r="G11" t="str">
            <v>пуд</v>
          </cell>
          <cell r="H11">
            <v>180</v>
          </cell>
          <cell r="I11">
            <v>3939</v>
          </cell>
          <cell r="J11">
            <v>-53</v>
          </cell>
          <cell r="K11">
            <v>600</v>
          </cell>
          <cell r="L11">
            <v>1200</v>
          </cell>
          <cell r="M11">
            <v>5</v>
          </cell>
          <cell r="O11">
            <v>297.2</v>
          </cell>
          <cell r="Q11">
            <v>11.618438761776583</v>
          </cell>
          <cell r="R11">
            <v>5.5619111709286679</v>
          </cell>
          <cell r="S11">
            <v>326.8</v>
          </cell>
          <cell r="T11">
            <v>276.39999999999998</v>
          </cell>
          <cell r="U11">
            <v>395</v>
          </cell>
          <cell r="V11">
            <v>2400</v>
          </cell>
          <cell r="W11">
            <v>70</v>
          </cell>
          <cell r="X11">
            <v>14</v>
          </cell>
          <cell r="Y11">
            <v>12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835</v>
          </cell>
          <cell r="D12">
            <v>3</v>
          </cell>
          <cell r="E12">
            <v>425</v>
          </cell>
          <cell r="F12">
            <v>412</v>
          </cell>
          <cell r="G12">
            <v>1</v>
          </cell>
          <cell r="H12">
            <v>180</v>
          </cell>
          <cell r="I12">
            <v>414</v>
          </cell>
          <cell r="J12">
            <v>11</v>
          </cell>
          <cell r="K12">
            <v>210</v>
          </cell>
          <cell r="L12">
            <v>360</v>
          </cell>
          <cell r="M12">
            <v>6</v>
          </cell>
          <cell r="O12">
            <v>85</v>
          </cell>
          <cell r="Q12">
            <v>11.552941176470588</v>
          </cell>
          <cell r="R12">
            <v>4.8470588235294114</v>
          </cell>
          <cell r="S12">
            <v>81.8</v>
          </cell>
          <cell r="T12">
            <v>54.4</v>
          </cell>
          <cell r="U12">
            <v>55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0.09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749</v>
          </cell>
          <cell r="D13">
            <v>47</v>
          </cell>
          <cell r="E13">
            <v>569</v>
          </cell>
          <cell r="F13">
            <v>190</v>
          </cell>
          <cell r="G13">
            <v>1</v>
          </cell>
          <cell r="H13">
            <v>180</v>
          </cell>
          <cell r="I13">
            <v>602</v>
          </cell>
          <cell r="J13">
            <v>-33</v>
          </cell>
          <cell r="K13">
            <v>700</v>
          </cell>
          <cell r="L13">
            <v>360</v>
          </cell>
          <cell r="M13">
            <v>7</v>
          </cell>
          <cell r="O13">
            <v>113.8</v>
          </cell>
          <cell r="Q13">
            <v>10.984182776801406</v>
          </cell>
          <cell r="R13">
            <v>1.6695957820738137</v>
          </cell>
          <cell r="S13">
            <v>131.6</v>
          </cell>
          <cell r="T13">
            <v>103</v>
          </cell>
          <cell r="U13">
            <v>134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апр яб</v>
          </cell>
          <cell r="AC13">
            <v>0</v>
          </cell>
          <cell r="AD13">
            <v>0.25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925</v>
          </cell>
          <cell r="D14">
            <v>1886</v>
          </cell>
          <cell r="E14">
            <v>2437</v>
          </cell>
          <cell r="F14">
            <v>337</v>
          </cell>
          <cell r="G14" t="str">
            <v>пуд</v>
          </cell>
          <cell r="H14">
            <v>180</v>
          </cell>
          <cell r="I14">
            <v>2448</v>
          </cell>
          <cell r="J14">
            <v>-11</v>
          </cell>
          <cell r="K14">
            <v>1000</v>
          </cell>
          <cell r="L14">
            <v>1400</v>
          </cell>
          <cell r="M14">
            <v>8</v>
          </cell>
          <cell r="O14">
            <v>247.4</v>
          </cell>
          <cell r="Q14">
            <v>11.063055780113176</v>
          </cell>
          <cell r="R14">
            <v>1.3621665319320937</v>
          </cell>
          <cell r="S14">
            <v>162</v>
          </cell>
          <cell r="T14">
            <v>141.19999999999999</v>
          </cell>
          <cell r="U14">
            <v>149</v>
          </cell>
          <cell r="V14">
            <v>1200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апр яб</v>
          </cell>
          <cell r="AC14">
            <v>0</v>
          </cell>
          <cell r="AD14">
            <v>0.25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127</v>
          </cell>
          <cell r="E15">
            <v>27</v>
          </cell>
          <cell r="F15">
            <v>100</v>
          </cell>
          <cell r="G15" t="str">
            <v>нов</v>
          </cell>
          <cell r="H15" t="e">
            <v>#N/A</v>
          </cell>
          <cell r="I15">
            <v>27</v>
          </cell>
          <cell r="J15">
            <v>0</v>
          </cell>
          <cell r="K15">
            <v>0</v>
          </cell>
          <cell r="M15">
            <v>9</v>
          </cell>
          <cell r="O15">
            <v>5.4</v>
          </cell>
          <cell r="Q15">
            <v>18.518518518518519</v>
          </cell>
          <cell r="R15">
            <v>18.518518518518519</v>
          </cell>
          <cell r="S15">
            <v>8</v>
          </cell>
          <cell r="T15">
            <v>7</v>
          </cell>
          <cell r="U15">
            <v>6</v>
          </cell>
          <cell r="V15">
            <v>0</v>
          </cell>
          <cell r="W15">
            <v>126</v>
          </cell>
          <cell r="X15">
            <v>14</v>
          </cell>
          <cell r="Y15">
            <v>9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0.3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C16">
            <v>-1</v>
          </cell>
          <cell r="E16">
            <v>1</v>
          </cell>
          <cell r="F16">
            <v>-2</v>
          </cell>
          <cell r="G16" t="str">
            <v>нов</v>
          </cell>
          <cell r="H16" t="e">
            <v>#N/A</v>
          </cell>
          <cell r="I16">
            <v>1</v>
          </cell>
          <cell r="J16">
            <v>0</v>
          </cell>
          <cell r="K16">
            <v>0</v>
          </cell>
          <cell r="M16">
            <v>10</v>
          </cell>
          <cell r="O16">
            <v>0.2</v>
          </cell>
          <cell r="Q16">
            <v>-10</v>
          </cell>
          <cell r="R16">
            <v>-10</v>
          </cell>
          <cell r="S16">
            <v>2.2000000000000002</v>
          </cell>
          <cell r="T16">
            <v>0.6</v>
          </cell>
          <cell r="U16">
            <v>0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262.7</v>
          </cell>
          <cell r="D17">
            <v>325.60000000000002</v>
          </cell>
          <cell r="E17">
            <v>228.7</v>
          </cell>
          <cell r="F17">
            <v>341.1</v>
          </cell>
          <cell r="G17" t="str">
            <v>рот2</v>
          </cell>
          <cell r="H17" t="e">
            <v>#N/A</v>
          </cell>
          <cell r="I17">
            <v>247.20099999999999</v>
          </cell>
          <cell r="J17">
            <v>-18.501000000000005</v>
          </cell>
          <cell r="K17">
            <v>0</v>
          </cell>
          <cell r="L17">
            <v>160</v>
          </cell>
          <cell r="M17">
            <v>11</v>
          </cell>
          <cell r="O17">
            <v>45.739999999999995</v>
          </cell>
          <cell r="Q17">
            <v>10.95540008745081</v>
          </cell>
          <cell r="R17">
            <v>7.4573677306515096</v>
          </cell>
          <cell r="S17">
            <v>40.700000000000003</v>
          </cell>
          <cell r="T17">
            <v>48.839999999999996</v>
          </cell>
          <cell r="U17">
            <v>77.7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165</v>
          </cell>
          <cell r="D18">
            <v>137.5</v>
          </cell>
          <cell r="E18">
            <v>148.5</v>
          </cell>
          <cell r="F18">
            <v>154</v>
          </cell>
          <cell r="G18" t="str">
            <v>рот1</v>
          </cell>
          <cell r="H18" t="e">
            <v>#N/A</v>
          </cell>
          <cell r="I18">
            <v>148</v>
          </cell>
          <cell r="J18">
            <v>0.5</v>
          </cell>
          <cell r="K18">
            <v>60</v>
          </cell>
          <cell r="L18">
            <v>120</v>
          </cell>
          <cell r="M18">
            <v>13</v>
          </cell>
          <cell r="O18">
            <v>29.7</v>
          </cell>
          <cell r="Q18">
            <v>11.245791245791246</v>
          </cell>
          <cell r="R18">
            <v>5.1851851851851851</v>
          </cell>
          <cell r="S18">
            <v>26.4</v>
          </cell>
          <cell r="T18">
            <v>23.1</v>
          </cell>
          <cell r="U18">
            <v>33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e">
            <v>#N/A</v>
          </cell>
          <cell r="AC18">
            <v>0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117</v>
          </cell>
          <cell r="D19">
            <v>2</v>
          </cell>
          <cell r="E19">
            <v>37</v>
          </cell>
          <cell r="F19">
            <v>82</v>
          </cell>
          <cell r="G19" t="str">
            <v>нов</v>
          </cell>
          <cell r="H19" t="e">
            <v>#N/A</v>
          </cell>
          <cell r="I19">
            <v>41</v>
          </cell>
          <cell r="J19">
            <v>-4</v>
          </cell>
          <cell r="K19">
            <v>0</v>
          </cell>
          <cell r="M19">
            <v>14</v>
          </cell>
          <cell r="O19">
            <v>7.4</v>
          </cell>
          <cell r="Q19">
            <v>11.081081081081081</v>
          </cell>
          <cell r="R19">
            <v>11.081081081081081</v>
          </cell>
          <cell r="S19">
            <v>10.6</v>
          </cell>
          <cell r="T19">
            <v>12.2</v>
          </cell>
          <cell r="U19">
            <v>15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160</v>
          </cell>
          <cell r="D20">
            <v>3</v>
          </cell>
          <cell r="E20">
            <v>158</v>
          </cell>
          <cell r="F20">
            <v>-1</v>
          </cell>
          <cell r="G20">
            <v>0</v>
          </cell>
          <cell r="H20" t="e">
            <v>#N/A</v>
          </cell>
          <cell r="I20">
            <v>203.7</v>
          </cell>
          <cell r="J20">
            <v>-45.699999999999989</v>
          </cell>
          <cell r="K20">
            <v>240</v>
          </cell>
          <cell r="L20">
            <v>110</v>
          </cell>
          <cell r="M20">
            <v>15</v>
          </cell>
          <cell r="O20">
            <v>31.6</v>
          </cell>
          <cell r="Q20">
            <v>11.044303797468354</v>
          </cell>
          <cell r="R20">
            <v>-3.164556962025316E-2</v>
          </cell>
          <cell r="S20">
            <v>33.739999999999995</v>
          </cell>
          <cell r="T20">
            <v>31.2</v>
          </cell>
          <cell r="U20">
            <v>39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2616</v>
          </cell>
          <cell r="D21">
            <v>3339</v>
          </cell>
          <cell r="E21">
            <v>2795</v>
          </cell>
          <cell r="F21">
            <v>3046</v>
          </cell>
          <cell r="G21" t="str">
            <v>пуд</v>
          </cell>
          <cell r="H21">
            <v>180</v>
          </cell>
          <cell r="I21">
            <v>2817</v>
          </cell>
          <cell r="J21">
            <v>-22</v>
          </cell>
          <cell r="K21">
            <v>1460</v>
          </cell>
          <cell r="L21">
            <v>1600</v>
          </cell>
          <cell r="M21">
            <v>16</v>
          </cell>
          <cell r="O21">
            <v>559</v>
          </cell>
          <cell r="Q21">
            <v>10.923076923076923</v>
          </cell>
          <cell r="R21">
            <v>5.4490161001788913</v>
          </cell>
          <cell r="S21">
            <v>546</v>
          </cell>
          <cell r="T21">
            <v>524</v>
          </cell>
          <cell r="U21">
            <v>321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0</v>
          </cell>
          <cell r="AA21">
            <v>0</v>
          </cell>
          <cell r="AB21" t="str">
            <v>апр яб</v>
          </cell>
          <cell r="AC21">
            <v>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1666</v>
          </cell>
          <cell r="D22">
            <v>2003</v>
          </cell>
          <cell r="E22">
            <v>1656</v>
          </cell>
          <cell r="F22">
            <v>1939</v>
          </cell>
          <cell r="G22" t="str">
            <v>яб</v>
          </cell>
          <cell r="H22">
            <v>180</v>
          </cell>
          <cell r="I22">
            <v>1735</v>
          </cell>
          <cell r="J22">
            <v>-79</v>
          </cell>
          <cell r="K22">
            <v>740</v>
          </cell>
          <cell r="L22">
            <v>960</v>
          </cell>
          <cell r="M22">
            <v>17</v>
          </cell>
          <cell r="O22">
            <v>331.2</v>
          </cell>
          <cell r="Q22">
            <v>10.987318840579711</v>
          </cell>
          <cell r="R22">
            <v>5.854468599033817</v>
          </cell>
          <cell r="S22">
            <v>341</v>
          </cell>
          <cell r="T22">
            <v>319.8</v>
          </cell>
          <cell r="U22">
            <v>263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0</v>
          </cell>
          <cell r="AA22">
            <v>0</v>
          </cell>
          <cell r="AB22" t="str">
            <v>апр яб</v>
          </cell>
          <cell r="AC22">
            <v>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1953</v>
          </cell>
          <cell r="D23">
            <v>2733</v>
          </cell>
          <cell r="E23">
            <v>1844</v>
          </cell>
          <cell r="F23">
            <v>2802</v>
          </cell>
          <cell r="G23">
            <v>1</v>
          </cell>
          <cell r="H23">
            <v>180</v>
          </cell>
          <cell r="I23">
            <v>1835</v>
          </cell>
          <cell r="J23">
            <v>9</v>
          </cell>
          <cell r="K23">
            <v>230</v>
          </cell>
          <cell r="L23">
            <v>1000</v>
          </cell>
          <cell r="M23">
            <v>18</v>
          </cell>
          <cell r="O23">
            <v>368.8</v>
          </cell>
          <cell r="Q23">
            <v>10.932754880694143</v>
          </cell>
          <cell r="R23">
            <v>7.5976138828633406</v>
          </cell>
          <cell r="S23">
            <v>418.2</v>
          </cell>
          <cell r="T23">
            <v>414.8</v>
          </cell>
          <cell r="U23">
            <v>247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0</v>
          </cell>
          <cell r="AA23">
            <v>0</v>
          </cell>
          <cell r="AB23" t="str">
            <v>апр яб</v>
          </cell>
          <cell r="AC23">
            <v>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836</v>
          </cell>
          <cell r="D24">
            <v>530</v>
          </cell>
          <cell r="E24">
            <v>744</v>
          </cell>
          <cell r="F24">
            <v>602</v>
          </cell>
          <cell r="G24">
            <v>1</v>
          </cell>
          <cell r="H24" t="e">
            <v>#N/A</v>
          </cell>
          <cell r="I24">
            <v>761</v>
          </cell>
          <cell r="J24">
            <v>-17</v>
          </cell>
          <cell r="K24">
            <v>480</v>
          </cell>
          <cell r="L24">
            <v>550</v>
          </cell>
          <cell r="M24">
            <v>19</v>
          </cell>
          <cell r="O24">
            <v>148.80000000000001</v>
          </cell>
          <cell r="Q24">
            <v>10.96774193548387</v>
          </cell>
          <cell r="R24">
            <v>4.0456989247311821</v>
          </cell>
          <cell r="S24">
            <v>150</v>
          </cell>
          <cell r="T24">
            <v>122.4</v>
          </cell>
          <cell r="U24">
            <v>189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0</v>
          </cell>
          <cell r="AA24">
            <v>0</v>
          </cell>
          <cell r="AB24" t="e">
            <v>#N/A</v>
          </cell>
          <cell r="AC24">
            <v>0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155</v>
          </cell>
          <cell r="D25">
            <v>5</v>
          </cell>
          <cell r="E25">
            <v>86</v>
          </cell>
          <cell r="F25">
            <v>69</v>
          </cell>
          <cell r="G25" t="str">
            <v>нов</v>
          </cell>
          <cell r="H25" t="e">
            <v>#N/A</v>
          </cell>
          <cell r="I25">
            <v>95</v>
          </cell>
          <cell r="J25">
            <v>-9</v>
          </cell>
          <cell r="K25">
            <v>70</v>
          </cell>
          <cell r="L25">
            <v>150</v>
          </cell>
          <cell r="M25">
            <v>20</v>
          </cell>
          <cell r="O25">
            <v>17.2</v>
          </cell>
          <cell r="Q25">
            <v>16.802325581395351</v>
          </cell>
          <cell r="R25">
            <v>4.0116279069767442</v>
          </cell>
          <cell r="S25">
            <v>28.8</v>
          </cell>
          <cell r="T25">
            <v>26.8</v>
          </cell>
          <cell r="U25">
            <v>24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805</v>
          </cell>
          <cell r="D26">
            <v>90</v>
          </cell>
          <cell r="E26">
            <v>468</v>
          </cell>
          <cell r="F26">
            <v>349</v>
          </cell>
          <cell r="G26">
            <v>1</v>
          </cell>
          <cell r="H26" t="e">
            <v>#N/A</v>
          </cell>
          <cell r="I26">
            <v>740</v>
          </cell>
          <cell r="J26">
            <v>-272</v>
          </cell>
          <cell r="K26">
            <v>600</v>
          </cell>
          <cell r="L26">
            <v>300</v>
          </cell>
          <cell r="M26">
            <v>21</v>
          </cell>
          <cell r="O26">
            <v>93.6</v>
          </cell>
          <cell r="Q26">
            <v>13.344017094017095</v>
          </cell>
          <cell r="R26">
            <v>3.7286324786324787</v>
          </cell>
          <cell r="S26">
            <v>138</v>
          </cell>
          <cell r="T26">
            <v>110.4</v>
          </cell>
          <cell r="U26">
            <v>42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533</v>
          </cell>
          <cell r="D27">
            <v>1</v>
          </cell>
          <cell r="E27">
            <v>347</v>
          </cell>
          <cell r="F27">
            <v>186</v>
          </cell>
          <cell r="G27" t="str">
            <v>яб</v>
          </cell>
          <cell r="H27">
            <v>180</v>
          </cell>
          <cell r="I27">
            <v>344</v>
          </cell>
          <cell r="J27">
            <v>3</v>
          </cell>
          <cell r="K27">
            <v>390</v>
          </cell>
          <cell r="L27">
            <v>200</v>
          </cell>
          <cell r="M27">
            <v>22</v>
          </cell>
          <cell r="O27">
            <v>69.400000000000006</v>
          </cell>
          <cell r="Q27">
            <v>11.181556195965417</v>
          </cell>
          <cell r="R27">
            <v>2.6801152737752161</v>
          </cell>
          <cell r="S27">
            <v>75.2</v>
          </cell>
          <cell r="T27">
            <v>45.2</v>
          </cell>
          <cell r="U27">
            <v>14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0</v>
          </cell>
          <cell r="AA27">
            <v>0</v>
          </cell>
          <cell r="AB27" t="str">
            <v>апр яб</v>
          </cell>
          <cell r="AC27">
            <v>0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42</v>
          </cell>
          <cell r="D28">
            <v>194</v>
          </cell>
          <cell r="E28">
            <v>65</v>
          </cell>
          <cell r="F28">
            <v>171</v>
          </cell>
          <cell r="G28">
            <v>1</v>
          </cell>
          <cell r="H28" t="e">
            <v>#N/A</v>
          </cell>
          <cell r="I28">
            <v>55</v>
          </cell>
          <cell r="J28">
            <v>10</v>
          </cell>
          <cell r="K28">
            <v>0</v>
          </cell>
          <cell r="M28">
            <v>23</v>
          </cell>
          <cell r="O28">
            <v>13</v>
          </cell>
          <cell r="Q28">
            <v>13.153846153846153</v>
          </cell>
          <cell r="R28">
            <v>13.153846153846153</v>
          </cell>
          <cell r="S28">
            <v>14.4</v>
          </cell>
          <cell r="T28">
            <v>14</v>
          </cell>
          <cell r="U28">
            <v>11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1092</v>
          </cell>
          <cell r="D29">
            <v>484</v>
          </cell>
          <cell r="E29">
            <v>963</v>
          </cell>
          <cell r="F29">
            <v>599</v>
          </cell>
          <cell r="G29">
            <v>1</v>
          </cell>
          <cell r="H29" t="e">
            <v>#N/A</v>
          </cell>
          <cell r="I29">
            <v>971</v>
          </cell>
          <cell r="J29">
            <v>-8</v>
          </cell>
          <cell r="K29">
            <v>800</v>
          </cell>
          <cell r="L29">
            <v>500</v>
          </cell>
          <cell r="M29">
            <v>24</v>
          </cell>
          <cell r="O29">
            <v>192.6</v>
          </cell>
          <cell r="Q29">
            <v>9.8598130841121492</v>
          </cell>
          <cell r="R29">
            <v>3.1100726895119419</v>
          </cell>
          <cell r="S29">
            <v>184.6</v>
          </cell>
          <cell r="T29">
            <v>139.4</v>
          </cell>
          <cell r="U29">
            <v>53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0</v>
          </cell>
          <cell r="AA29">
            <v>0</v>
          </cell>
          <cell r="AB29" t="str">
            <v>апр яб</v>
          </cell>
          <cell r="AC29">
            <v>0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277</v>
          </cell>
          <cell r="D30">
            <v>387</v>
          </cell>
          <cell r="E30">
            <v>170</v>
          </cell>
          <cell r="F30">
            <v>494</v>
          </cell>
          <cell r="G30">
            <v>0</v>
          </cell>
          <cell r="H30" t="e">
            <v>#N/A</v>
          </cell>
          <cell r="I30">
            <v>174</v>
          </cell>
          <cell r="J30">
            <v>-4</v>
          </cell>
          <cell r="K30">
            <v>0</v>
          </cell>
          <cell r="M30">
            <v>25</v>
          </cell>
          <cell r="O30">
            <v>34</v>
          </cell>
          <cell r="Q30">
            <v>14.529411764705882</v>
          </cell>
          <cell r="R30">
            <v>14.529411764705882</v>
          </cell>
          <cell r="S30">
            <v>52.6</v>
          </cell>
          <cell r="T30">
            <v>47.2</v>
          </cell>
          <cell r="U30">
            <v>41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417</v>
          </cell>
          <cell r="D31">
            <v>396</v>
          </cell>
          <cell r="E31">
            <v>289</v>
          </cell>
          <cell r="F31">
            <v>518</v>
          </cell>
          <cell r="G31">
            <v>1</v>
          </cell>
          <cell r="H31">
            <v>150</v>
          </cell>
          <cell r="I31">
            <v>295</v>
          </cell>
          <cell r="J31">
            <v>-6</v>
          </cell>
          <cell r="K31">
            <v>20</v>
          </cell>
          <cell r="L31">
            <v>100</v>
          </cell>
          <cell r="M31">
            <v>26</v>
          </cell>
          <cell r="O31">
            <v>57.8</v>
          </cell>
          <cell r="Q31">
            <v>11.038062283737025</v>
          </cell>
          <cell r="R31">
            <v>8.9619377162629767</v>
          </cell>
          <cell r="S31">
            <v>79.400000000000006</v>
          </cell>
          <cell r="T31">
            <v>65.599999999999994</v>
          </cell>
          <cell r="U31">
            <v>79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425</v>
          </cell>
          <cell r="D32">
            <v>633</v>
          </cell>
          <cell r="E32">
            <v>895</v>
          </cell>
          <cell r="F32">
            <v>111</v>
          </cell>
          <cell r="G32">
            <v>0</v>
          </cell>
          <cell r="H32" t="e">
            <v>#N/A</v>
          </cell>
          <cell r="I32">
            <v>835</v>
          </cell>
          <cell r="J32">
            <v>60</v>
          </cell>
          <cell r="K32">
            <v>900</v>
          </cell>
          <cell r="L32">
            <v>600</v>
          </cell>
          <cell r="M32">
            <v>27</v>
          </cell>
          <cell r="O32">
            <v>179</v>
          </cell>
          <cell r="Q32">
            <v>9</v>
          </cell>
          <cell r="R32">
            <v>0.62011173184357538</v>
          </cell>
          <cell r="S32">
            <v>93.6</v>
          </cell>
          <cell r="T32">
            <v>90.6</v>
          </cell>
          <cell r="U32">
            <v>34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апр яб</v>
          </cell>
          <cell r="AC32">
            <v>0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251</v>
          </cell>
          <cell r="D33">
            <v>394</v>
          </cell>
          <cell r="E33">
            <v>206</v>
          </cell>
          <cell r="F33">
            <v>435</v>
          </cell>
          <cell r="G33">
            <v>1</v>
          </cell>
          <cell r="H33" t="e">
            <v>#N/A</v>
          </cell>
          <cell r="I33">
            <v>210</v>
          </cell>
          <cell r="J33">
            <v>-4</v>
          </cell>
          <cell r="K33">
            <v>0</v>
          </cell>
          <cell r="M33">
            <v>28</v>
          </cell>
          <cell r="O33">
            <v>41.2</v>
          </cell>
          <cell r="Q33">
            <v>10.558252427184465</v>
          </cell>
          <cell r="R33">
            <v>10.558252427184465</v>
          </cell>
          <cell r="S33">
            <v>55.8</v>
          </cell>
          <cell r="T33">
            <v>52</v>
          </cell>
          <cell r="U33">
            <v>52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1367</v>
          </cell>
          <cell r="D34">
            <v>1</v>
          </cell>
          <cell r="E34">
            <v>258</v>
          </cell>
          <cell r="F34">
            <v>1110</v>
          </cell>
          <cell r="G34">
            <v>1</v>
          </cell>
          <cell r="H34" t="e">
            <v>#N/A</v>
          </cell>
          <cell r="I34">
            <v>254</v>
          </cell>
          <cell r="J34">
            <v>4</v>
          </cell>
          <cell r="K34">
            <v>0</v>
          </cell>
          <cell r="M34">
            <v>29</v>
          </cell>
          <cell r="O34">
            <v>51.6</v>
          </cell>
          <cell r="Q34">
            <v>21.511627906976745</v>
          </cell>
          <cell r="R34">
            <v>21.511627906976745</v>
          </cell>
          <cell r="S34">
            <v>211</v>
          </cell>
          <cell r="T34">
            <v>103.6</v>
          </cell>
          <cell r="U34">
            <v>19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0</v>
          </cell>
          <cell r="AA34">
            <v>0</v>
          </cell>
          <cell r="AB34" t="str">
            <v>увел</v>
          </cell>
          <cell r="AC34">
            <v>0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2598</v>
          </cell>
          <cell r="D35">
            <v>1218</v>
          </cell>
          <cell r="E35">
            <v>2127</v>
          </cell>
          <cell r="F35">
            <v>1643</v>
          </cell>
          <cell r="G35" t="str">
            <v>пуд</v>
          </cell>
          <cell r="H35">
            <v>150</v>
          </cell>
          <cell r="I35">
            <v>2166</v>
          </cell>
          <cell r="J35">
            <v>-39</v>
          </cell>
          <cell r="K35">
            <v>1100</v>
          </cell>
          <cell r="L35">
            <v>1600</v>
          </cell>
          <cell r="M35">
            <v>30</v>
          </cell>
          <cell r="O35">
            <v>393.4</v>
          </cell>
          <cell r="P35">
            <v>580</v>
          </cell>
          <cell r="Q35">
            <v>12.513980681240469</v>
          </cell>
          <cell r="R35">
            <v>4.1764107778342661</v>
          </cell>
          <cell r="S35">
            <v>424.2</v>
          </cell>
          <cell r="T35">
            <v>318</v>
          </cell>
          <cell r="U35">
            <v>285</v>
          </cell>
          <cell r="V35">
            <v>160</v>
          </cell>
          <cell r="W35">
            <v>84</v>
          </cell>
          <cell r="X35">
            <v>12</v>
          </cell>
          <cell r="Y35">
            <v>8</v>
          </cell>
          <cell r="Z35">
            <v>72</v>
          </cell>
          <cell r="AA35">
            <v>580</v>
          </cell>
          <cell r="AB35" t="str">
            <v>апр яб</v>
          </cell>
          <cell r="AC35">
            <v>72.5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1946</v>
          </cell>
          <cell r="D36">
            <v>653</v>
          </cell>
          <cell r="E36">
            <v>1272</v>
          </cell>
          <cell r="F36">
            <v>1251</v>
          </cell>
          <cell r="G36">
            <v>1</v>
          </cell>
          <cell r="H36">
            <v>150</v>
          </cell>
          <cell r="I36">
            <v>1168</v>
          </cell>
          <cell r="J36">
            <v>104</v>
          </cell>
          <cell r="K36">
            <v>700</v>
          </cell>
          <cell r="L36">
            <v>960</v>
          </cell>
          <cell r="M36">
            <v>31</v>
          </cell>
          <cell r="O36">
            <v>254.4</v>
          </cell>
          <cell r="Q36">
            <v>11.442610062893081</v>
          </cell>
          <cell r="R36">
            <v>4.9174528301886795</v>
          </cell>
          <cell r="S36">
            <v>301</v>
          </cell>
          <cell r="T36">
            <v>215</v>
          </cell>
          <cell r="U36">
            <v>236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447.1</v>
          </cell>
          <cell r="D37">
            <v>305.5</v>
          </cell>
          <cell r="E37">
            <v>348</v>
          </cell>
          <cell r="F37">
            <v>332</v>
          </cell>
          <cell r="G37">
            <v>0</v>
          </cell>
          <cell r="H37" t="e">
            <v>#N/A</v>
          </cell>
          <cell r="I37">
            <v>249.70099999999999</v>
          </cell>
          <cell r="J37">
            <v>98.299000000000007</v>
          </cell>
          <cell r="K37">
            <v>150</v>
          </cell>
          <cell r="L37">
            <v>300</v>
          </cell>
          <cell r="M37">
            <v>32</v>
          </cell>
          <cell r="O37">
            <v>69.599999999999994</v>
          </cell>
          <cell r="Q37">
            <v>11.235632183908047</v>
          </cell>
          <cell r="R37">
            <v>4.7701149425287364</v>
          </cell>
          <cell r="S37">
            <v>64</v>
          </cell>
          <cell r="T37">
            <v>59.4</v>
          </cell>
          <cell r="U37">
            <v>80.64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0</v>
          </cell>
          <cell r="AA37">
            <v>0</v>
          </cell>
          <cell r="AB37" t="str">
            <v>увел</v>
          </cell>
          <cell r="AC37">
            <v>0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1381.9</v>
          </cell>
          <cell r="D38">
            <v>1205</v>
          </cell>
          <cell r="E38">
            <v>1096.2</v>
          </cell>
          <cell r="F38">
            <v>1460.7</v>
          </cell>
          <cell r="G38">
            <v>0</v>
          </cell>
          <cell r="H38" t="e">
            <v>#N/A</v>
          </cell>
          <cell r="I38">
            <v>1135.2</v>
          </cell>
          <cell r="J38">
            <v>-39</v>
          </cell>
          <cell r="K38">
            <v>320</v>
          </cell>
          <cell r="L38">
            <v>900</v>
          </cell>
          <cell r="M38">
            <v>33</v>
          </cell>
          <cell r="O38">
            <v>219.24</v>
          </cell>
          <cell r="Q38">
            <v>12.22723955482576</v>
          </cell>
          <cell r="R38">
            <v>6.6625615763546797</v>
          </cell>
          <cell r="S38">
            <v>244</v>
          </cell>
          <cell r="T38">
            <v>212.08</v>
          </cell>
          <cell r="U38">
            <v>228.5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3021</v>
          </cell>
          <cell r="D39">
            <v>2634</v>
          </cell>
          <cell r="E39">
            <v>2917</v>
          </cell>
          <cell r="F39">
            <v>2667</v>
          </cell>
          <cell r="G39" t="str">
            <v>пуд,яб</v>
          </cell>
          <cell r="H39">
            <v>150</v>
          </cell>
          <cell r="I39">
            <v>3000</v>
          </cell>
          <cell r="J39">
            <v>-83</v>
          </cell>
          <cell r="K39">
            <v>1100</v>
          </cell>
          <cell r="L39">
            <v>1600</v>
          </cell>
          <cell r="M39">
            <v>34</v>
          </cell>
          <cell r="O39">
            <v>487.4</v>
          </cell>
          <cell r="P39">
            <v>580</v>
          </cell>
          <cell r="Q39">
            <v>12.201477226097662</v>
          </cell>
          <cell r="R39">
            <v>5.4718916700861717</v>
          </cell>
          <cell r="S39">
            <v>526.6</v>
          </cell>
          <cell r="T39">
            <v>431.6</v>
          </cell>
          <cell r="U39">
            <v>285</v>
          </cell>
          <cell r="V39">
            <v>480</v>
          </cell>
          <cell r="W39">
            <v>84</v>
          </cell>
          <cell r="X39">
            <v>12</v>
          </cell>
          <cell r="Y39">
            <v>8</v>
          </cell>
          <cell r="Z39">
            <v>72</v>
          </cell>
          <cell r="AA39">
            <v>580</v>
          </cell>
          <cell r="AB39" t="str">
            <v>апр яб</v>
          </cell>
          <cell r="AC39">
            <v>72.5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544</v>
          </cell>
          <cell r="D40">
            <v>1772</v>
          </cell>
          <cell r="E40">
            <v>1020</v>
          </cell>
          <cell r="F40">
            <v>1262</v>
          </cell>
          <cell r="G40">
            <v>1</v>
          </cell>
          <cell r="H40">
            <v>150</v>
          </cell>
          <cell r="I40">
            <v>1061</v>
          </cell>
          <cell r="J40">
            <v>-41</v>
          </cell>
          <cell r="K40">
            <v>240</v>
          </cell>
          <cell r="L40">
            <v>960</v>
          </cell>
          <cell r="M40">
            <v>35</v>
          </cell>
          <cell r="O40">
            <v>204</v>
          </cell>
          <cell r="Q40">
            <v>12.068627450980392</v>
          </cell>
          <cell r="R40">
            <v>6.1862745098039218</v>
          </cell>
          <cell r="S40">
            <v>223.2</v>
          </cell>
          <cell r="T40">
            <v>207.2</v>
          </cell>
          <cell r="U40">
            <v>286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138</v>
          </cell>
          <cell r="D41">
            <v>4</v>
          </cell>
          <cell r="E41">
            <v>23</v>
          </cell>
          <cell r="F41">
            <v>115</v>
          </cell>
          <cell r="G41">
            <v>1</v>
          </cell>
          <cell r="H41" t="e">
            <v>#N/A</v>
          </cell>
          <cell r="I41">
            <v>27</v>
          </cell>
          <cell r="J41">
            <v>-4</v>
          </cell>
          <cell r="K41">
            <v>0</v>
          </cell>
          <cell r="M41">
            <v>36</v>
          </cell>
          <cell r="O41">
            <v>4.5999999999999996</v>
          </cell>
          <cell r="Q41">
            <v>25.000000000000004</v>
          </cell>
          <cell r="R41">
            <v>25.000000000000004</v>
          </cell>
          <cell r="S41">
            <v>3.8</v>
          </cell>
          <cell r="T41">
            <v>6</v>
          </cell>
          <cell r="U41">
            <v>5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220</v>
          </cell>
          <cell r="D42">
            <v>4</v>
          </cell>
          <cell r="E42">
            <v>48</v>
          </cell>
          <cell r="F42">
            <v>173</v>
          </cell>
          <cell r="G42">
            <v>1</v>
          </cell>
          <cell r="H42" t="e">
            <v>#N/A</v>
          </cell>
          <cell r="I42">
            <v>52</v>
          </cell>
          <cell r="J42">
            <v>-4</v>
          </cell>
          <cell r="K42">
            <v>0</v>
          </cell>
          <cell r="M42">
            <v>37</v>
          </cell>
          <cell r="O42">
            <v>9.6</v>
          </cell>
          <cell r="Q42">
            <v>18.020833333333336</v>
          </cell>
          <cell r="R42">
            <v>18.020833333333336</v>
          </cell>
          <cell r="S42">
            <v>31.8</v>
          </cell>
          <cell r="T42">
            <v>17</v>
          </cell>
          <cell r="U42">
            <v>6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84</v>
          </cell>
          <cell r="D43">
            <v>7</v>
          </cell>
          <cell r="E43">
            <v>20</v>
          </cell>
          <cell r="F43">
            <v>65</v>
          </cell>
          <cell r="G43" t="str">
            <v>нов</v>
          </cell>
          <cell r="H43" t="e">
            <v>#N/A</v>
          </cell>
          <cell r="I43">
            <v>26</v>
          </cell>
          <cell r="J43">
            <v>-6</v>
          </cell>
          <cell r="K43">
            <v>0</v>
          </cell>
          <cell r="M43">
            <v>38</v>
          </cell>
          <cell r="O43">
            <v>4</v>
          </cell>
          <cell r="Q43">
            <v>16.25</v>
          </cell>
          <cell r="R43">
            <v>16.25</v>
          </cell>
          <cell r="S43">
            <v>9.6</v>
          </cell>
          <cell r="T43">
            <v>8.4</v>
          </cell>
          <cell r="U43">
            <v>4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506</v>
          </cell>
          <cell r="D44">
            <v>366</v>
          </cell>
          <cell r="E44">
            <v>219</v>
          </cell>
          <cell r="F44">
            <v>356</v>
          </cell>
          <cell r="G44">
            <v>1</v>
          </cell>
          <cell r="H44" t="e">
            <v>#N/A</v>
          </cell>
          <cell r="I44">
            <v>229</v>
          </cell>
          <cell r="J44">
            <v>-10</v>
          </cell>
          <cell r="K44">
            <v>0</v>
          </cell>
          <cell r="L44">
            <v>100</v>
          </cell>
          <cell r="M44">
            <v>39</v>
          </cell>
          <cell r="O44">
            <v>43.8</v>
          </cell>
          <cell r="Q44">
            <v>10.41095890410959</v>
          </cell>
          <cell r="R44">
            <v>8.1278538812785399</v>
          </cell>
          <cell r="S44">
            <v>74.2</v>
          </cell>
          <cell r="T44">
            <v>37.6</v>
          </cell>
          <cell r="U44">
            <v>52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склад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3</v>
          </cell>
          <cell r="D45">
            <v>822</v>
          </cell>
          <cell r="E45">
            <v>134</v>
          </cell>
          <cell r="F45">
            <v>550</v>
          </cell>
          <cell r="G45">
            <v>1</v>
          </cell>
          <cell r="H45" t="e">
            <v>#N/A</v>
          </cell>
          <cell r="I45">
            <v>166</v>
          </cell>
          <cell r="J45">
            <v>-32</v>
          </cell>
          <cell r="K45">
            <v>300</v>
          </cell>
          <cell r="M45">
            <v>40</v>
          </cell>
          <cell r="O45">
            <v>26.8</v>
          </cell>
          <cell r="Q45">
            <v>31.71641791044776</v>
          </cell>
          <cell r="R45">
            <v>20.522388059701491</v>
          </cell>
          <cell r="S45">
            <v>22.6</v>
          </cell>
          <cell r="T45">
            <v>55</v>
          </cell>
          <cell r="U45">
            <v>39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увел</v>
          </cell>
          <cell r="AC45">
            <v>0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164</v>
          </cell>
          <cell r="D46">
            <v>97</v>
          </cell>
          <cell r="E46">
            <v>89</v>
          </cell>
          <cell r="F46">
            <v>171</v>
          </cell>
          <cell r="G46">
            <v>1</v>
          </cell>
          <cell r="H46" t="e">
            <v>#N/A</v>
          </cell>
          <cell r="I46">
            <v>90</v>
          </cell>
          <cell r="J46">
            <v>-1</v>
          </cell>
          <cell r="K46">
            <v>0</v>
          </cell>
          <cell r="L46">
            <v>90</v>
          </cell>
          <cell r="M46">
            <v>41</v>
          </cell>
          <cell r="O46">
            <v>17.8</v>
          </cell>
          <cell r="Q46">
            <v>14.662921348314606</v>
          </cell>
          <cell r="R46">
            <v>9.6067415730337071</v>
          </cell>
          <cell r="S46">
            <v>25.8</v>
          </cell>
          <cell r="T46">
            <v>18.8</v>
          </cell>
          <cell r="U46">
            <v>21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1695</v>
          </cell>
          <cell r="D47">
            <v>794</v>
          </cell>
          <cell r="E47">
            <v>1177</v>
          </cell>
          <cell r="F47">
            <v>1296</v>
          </cell>
          <cell r="G47">
            <v>1</v>
          </cell>
          <cell r="H47" t="e">
            <v>#N/A</v>
          </cell>
          <cell r="I47">
            <v>1142</v>
          </cell>
          <cell r="J47">
            <v>35</v>
          </cell>
          <cell r="K47">
            <v>650</v>
          </cell>
          <cell r="L47">
            <v>650</v>
          </cell>
          <cell r="M47">
            <v>42</v>
          </cell>
          <cell r="O47">
            <v>235.4</v>
          </cell>
          <cell r="Q47">
            <v>11.028037383177569</v>
          </cell>
          <cell r="R47">
            <v>5.5055225148683089</v>
          </cell>
          <cell r="S47">
            <v>292.2</v>
          </cell>
          <cell r="T47">
            <v>222.6</v>
          </cell>
          <cell r="U47">
            <v>201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910</v>
          </cell>
          <cell r="D48">
            <v>303</v>
          </cell>
          <cell r="E48">
            <v>483</v>
          </cell>
          <cell r="F48">
            <v>477</v>
          </cell>
          <cell r="G48">
            <v>1</v>
          </cell>
          <cell r="H48">
            <v>180</v>
          </cell>
          <cell r="I48">
            <v>174</v>
          </cell>
          <cell r="J48">
            <v>309</v>
          </cell>
          <cell r="K48">
            <v>250</v>
          </cell>
          <cell r="L48">
            <v>360</v>
          </cell>
          <cell r="M48">
            <v>43</v>
          </cell>
          <cell r="O48">
            <v>96.6</v>
          </cell>
          <cell r="Q48">
            <v>11.252587991718427</v>
          </cell>
          <cell r="R48">
            <v>4.9378881987577641</v>
          </cell>
          <cell r="S48">
            <v>106.4</v>
          </cell>
          <cell r="T48">
            <v>85.8</v>
          </cell>
          <cell r="U48">
            <v>40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625</v>
          </cell>
          <cell r="D49">
            <v>425</v>
          </cell>
          <cell r="E49">
            <v>550</v>
          </cell>
          <cell r="F49">
            <v>495</v>
          </cell>
          <cell r="G49">
            <v>1</v>
          </cell>
          <cell r="H49">
            <v>90</v>
          </cell>
          <cell r="I49">
            <v>552.29999999999995</v>
          </cell>
          <cell r="J49">
            <v>-2.2999999999999545</v>
          </cell>
          <cell r="K49">
            <v>300</v>
          </cell>
          <cell r="L49">
            <v>400</v>
          </cell>
          <cell r="M49">
            <v>44</v>
          </cell>
          <cell r="O49">
            <v>110</v>
          </cell>
          <cell r="Q49">
            <v>10.863636363636363</v>
          </cell>
          <cell r="R49">
            <v>4.5</v>
          </cell>
          <cell r="S49">
            <v>105</v>
          </cell>
          <cell r="T49">
            <v>91</v>
          </cell>
          <cell r="U49">
            <v>115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633</v>
          </cell>
          <cell r="D50">
            <v>820</v>
          </cell>
          <cell r="E50">
            <v>546</v>
          </cell>
          <cell r="F50">
            <v>882</v>
          </cell>
          <cell r="G50">
            <v>1</v>
          </cell>
          <cell r="H50">
            <v>120</v>
          </cell>
          <cell r="I50">
            <v>571</v>
          </cell>
          <cell r="J50">
            <v>-25</v>
          </cell>
          <cell r="K50">
            <v>0</v>
          </cell>
          <cell r="L50">
            <v>350</v>
          </cell>
          <cell r="M50">
            <v>45</v>
          </cell>
          <cell r="O50">
            <v>109.2</v>
          </cell>
          <cell r="Q50">
            <v>11.282051282051281</v>
          </cell>
          <cell r="R50">
            <v>8.0769230769230766</v>
          </cell>
          <cell r="S50">
            <v>124.8</v>
          </cell>
          <cell r="T50">
            <v>123.4</v>
          </cell>
          <cell r="U50">
            <v>115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55</v>
          </cell>
          <cell r="D51">
            <v>98</v>
          </cell>
          <cell r="E51">
            <v>53</v>
          </cell>
          <cell r="F51">
            <v>97</v>
          </cell>
          <cell r="G51">
            <v>1</v>
          </cell>
          <cell r="H51" t="e">
            <v>#N/A</v>
          </cell>
          <cell r="I51">
            <v>65</v>
          </cell>
          <cell r="J51">
            <v>-12</v>
          </cell>
          <cell r="K51">
            <v>0</v>
          </cell>
          <cell r="L51">
            <v>90</v>
          </cell>
          <cell r="M51">
            <v>46</v>
          </cell>
          <cell r="O51">
            <v>10.6</v>
          </cell>
          <cell r="Q51">
            <v>17.641509433962266</v>
          </cell>
          <cell r="R51">
            <v>9.1509433962264151</v>
          </cell>
          <cell r="S51">
            <v>9.1999999999999993</v>
          </cell>
          <cell r="T51">
            <v>7.8</v>
          </cell>
          <cell r="U51">
            <v>7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59</v>
          </cell>
          <cell r="D52">
            <v>195</v>
          </cell>
          <cell r="E52">
            <v>77</v>
          </cell>
          <cell r="F52">
            <v>174</v>
          </cell>
          <cell r="G52" t="str">
            <v>ноа</v>
          </cell>
          <cell r="H52" t="e">
            <v>#N/A</v>
          </cell>
          <cell r="I52">
            <v>80</v>
          </cell>
          <cell r="J52">
            <v>-3</v>
          </cell>
          <cell r="K52">
            <v>0</v>
          </cell>
          <cell r="M52">
            <v>47</v>
          </cell>
          <cell r="O52">
            <v>15.4</v>
          </cell>
          <cell r="Q52">
            <v>11.298701298701298</v>
          </cell>
          <cell r="R52">
            <v>11.298701298701298</v>
          </cell>
          <cell r="S52">
            <v>11.4</v>
          </cell>
          <cell r="T52">
            <v>15.2</v>
          </cell>
          <cell r="U52">
            <v>23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0.4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2</v>
          </cell>
          <cell r="E53">
            <v>5</v>
          </cell>
          <cell r="F53">
            <v>-2</v>
          </cell>
          <cell r="G53" t="str">
            <v>нов</v>
          </cell>
          <cell r="H53" t="e">
            <v>#N/A</v>
          </cell>
          <cell r="I53">
            <v>8</v>
          </cell>
          <cell r="J53">
            <v>-3</v>
          </cell>
          <cell r="K53">
            <v>0</v>
          </cell>
          <cell r="M53">
            <v>48</v>
          </cell>
          <cell r="O53">
            <v>1</v>
          </cell>
          <cell r="Q53">
            <v>-2</v>
          </cell>
          <cell r="R53">
            <v>-2</v>
          </cell>
          <cell r="S53">
            <v>2.2000000000000002</v>
          </cell>
          <cell r="T53">
            <v>3.4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0.3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236.8</v>
          </cell>
          <cell r="D54">
            <v>22.2</v>
          </cell>
          <cell r="E54">
            <v>196.1</v>
          </cell>
          <cell r="F54">
            <v>40.700000000000003</v>
          </cell>
          <cell r="G54" t="str">
            <v>рот</v>
          </cell>
          <cell r="H54" t="e">
            <v>#N/A</v>
          </cell>
          <cell r="I54">
            <v>218.31100000000001</v>
          </cell>
          <cell r="J54">
            <v>-22.211000000000013</v>
          </cell>
          <cell r="K54">
            <v>200</v>
          </cell>
          <cell r="L54">
            <v>200</v>
          </cell>
          <cell r="M54">
            <v>49</v>
          </cell>
          <cell r="O54">
            <v>39.22</v>
          </cell>
          <cell r="Q54">
            <v>11.236613972463029</v>
          </cell>
          <cell r="R54">
            <v>1.0377358490566038</v>
          </cell>
          <cell r="S54">
            <v>51.06</v>
          </cell>
          <cell r="T54">
            <v>36.260000000000005</v>
          </cell>
          <cell r="U54">
            <v>33.299999999999997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0</v>
          </cell>
          <cell r="AA54">
            <v>0</v>
          </cell>
          <cell r="AB54" t="e">
            <v>#N/A</v>
          </cell>
          <cell r="AC54">
            <v>0</v>
          </cell>
          <cell r="AD54">
            <v>1</v>
          </cell>
        </row>
        <row r="55">
          <cell r="A55" t="str">
            <v>Пирожки с мясом, картофелем и грибами 0,3кг ТМ Зареченские  ПОКОМ</v>
          </cell>
          <cell r="B55" t="str">
            <v>шт</v>
          </cell>
          <cell r="C55">
            <v>170</v>
          </cell>
          <cell r="D55">
            <v>1</v>
          </cell>
          <cell r="E55">
            <v>24</v>
          </cell>
          <cell r="F55">
            <v>147</v>
          </cell>
          <cell r="G55">
            <v>0</v>
          </cell>
          <cell r="H55">
            <v>0</v>
          </cell>
          <cell r="I55">
            <v>23</v>
          </cell>
          <cell r="J55">
            <v>1</v>
          </cell>
          <cell r="K55">
            <v>0</v>
          </cell>
          <cell r="M55">
            <v>50</v>
          </cell>
          <cell r="O55">
            <v>4.8</v>
          </cell>
          <cell r="Q55">
            <v>30.625</v>
          </cell>
          <cell r="R55">
            <v>30.625</v>
          </cell>
          <cell r="S55">
            <v>2.4</v>
          </cell>
          <cell r="T55">
            <v>3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</v>
          </cell>
        </row>
        <row r="56">
          <cell r="A56" t="str">
            <v>Пирожки с яблоком и грушей 0,3кг ТМ Зареченские  ПОКОМ</v>
          </cell>
          <cell r="B56" t="str">
            <v>шт</v>
          </cell>
          <cell r="C56">
            <v>21</v>
          </cell>
          <cell r="E56">
            <v>4</v>
          </cell>
          <cell r="F56">
            <v>17</v>
          </cell>
          <cell r="G56" t="str">
            <v>в30,05</v>
          </cell>
          <cell r="H56" t="e">
            <v>#N/A</v>
          </cell>
          <cell r="I56">
            <v>4</v>
          </cell>
          <cell r="J56">
            <v>0</v>
          </cell>
          <cell r="K56">
            <v>0</v>
          </cell>
          <cell r="M56">
            <v>51</v>
          </cell>
          <cell r="O56">
            <v>0.8</v>
          </cell>
          <cell r="Q56">
            <v>21.25</v>
          </cell>
          <cell r="R56">
            <v>21.25</v>
          </cell>
          <cell r="S56">
            <v>0.4</v>
          </cell>
          <cell r="T56">
            <v>0.8</v>
          </cell>
          <cell r="U56">
            <v>0</v>
          </cell>
          <cell r="V56">
            <v>0</v>
          </cell>
          <cell r="W56">
            <v>234</v>
          </cell>
          <cell r="X56">
            <v>18</v>
          </cell>
          <cell r="Y56">
            <v>0</v>
          </cell>
          <cell r="Z56">
            <v>0</v>
          </cell>
          <cell r="AA56">
            <v>0</v>
          </cell>
          <cell r="AB56" t="str">
            <v>вывод</v>
          </cell>
          <cell r="AC56">
            <v>0</v>
          </cell>
          <cell r="AD56">
            <v>0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51.8</v>
          </cell>
          <cell r="E57">
            <v>25.9</v>
          </cell>
          <cell r="F57">
            <v>25.9</v>
          </cell>
          <cell r="G57" t="str">
            <v>рот3</v>
          </cell>
          <cell r="H57" t="e">
            <v>#N/A</v>
          </cell>
          <cell r="I57">
            <v>25.210999999999999</v>
          </cell>
          <cell r="J57">
            <v>0.68900000000000006</v>
          </cell>
          <cell r="K57">
            <v>0</v>
          </cell>
          <cell r="L57">
            <v>40</v>
          </cell>
          <cell r="M57">
            <v>52</v>
          </cell>
          <cell r="O57">
            <v>5.18</v>
          </cell>
          <cell r="Q57">
            <v>12.722007722007724</v>
          </cell>
          <cell r="R57">
            <v>5</v>
          </cell>
          <cell r="S57">
            <v>5.92</v>
          </cell>
          <cell r="T57">
            <v>8.14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увел</v>
          </cell>
          <cell r="AC57">
            <v>0</v>
          </cell>
          <cell r="AD57">
            <v>1</v>
          </cell>
        </row>
        <row r="58">
          <cell r="A58" t="str">
            <v>Смаколадьи с яблоком и грушей ТМ Зареченские,0,9 кг ПОКОМ</v>
          </cell>
          <cell r="B58" t="str">
            <v>шт</v>
          </cell>
          <cell r="C58">
            <v>10</v>
          </cell>
          <cell r="E58">
            <v>0</v>
          </cell>
          <cell r="F58">
            <v>10</v>
          </cell>
          <cell r="G58" t="str">
            <v>в30,05</v>
          </cell>
          <cell r="H58" t="e">
            <v>#N/A</v>
          </cell>
          <cell r="I58">
            <v>2</v>
          </cell>
          <cell r="J58">
            <v>-2</v>
          </cell>
          <cell r="K58">
            <v>0</v>
          </cell>
          <cell r="M58">
            <v>53</v>
          </cell>
          <cell r="O58">
            <v>0</v>
          </cell>
          <cell r="Q58" t="e">
            <v>#DIV/0!</v>
          </cell>
          <cell r="R58" t="e">
            <v>#DIV/0!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4</v>
          </cell>
          <cell r="Z58">
            <v>0</v>
          </cell>
          <cell r="AA58">
            <v>0</v>
          </cell>
          <cell r="AB58" t="str">
            <v>вывод</v>
          </cell>
          <cell r="AC58">
            <v>0</v>
          </cell>
          <cell r="AD58">
            <v>0</v>
          </cell>
        </row>
        <row r="59">
          <cell r="A59" t="str">
            <v>Сосисоны в темпуре ВЕС  ПОКОМ</v>
          </cell>
          <cell r="B59" t="str">
            <v>кг</v>
          </cell>
          <cell r="C59">
            <v>32.4</v>
          </cell>
          <cell r="E59">
            <v>12.6</v>
          </cell>
          <cell r="F59">
            <v>19.8</v>
          </cell>
          <cell r="G59">
            <v>1</v>
          </cell>
          <cell r="H59" t="e">
            <v>#N/A</v>
          </cell>
          <cell r="I59">
            <v>14.2</v>
          </cell>
          <cell r="J59">
            <v>-1.5999999999999996</v>
          </cell>
          <cell r="K59">
            <v>0</v>
          </cell>
          <cell r="M59">
            <v>54</v>
          </cell>
          <cell r="O59">
            <v>2.52</v>
          </cell>
          <cell r="Q59">
            <v>7.8571428571428577</v>
          </cell>
          <cell r="R59">
            <v>7.8571428571428577</v>
          </cell>
          <cell r="S59">
            <v>2.16</v>
          </cell>
          <cell r="T59">
            <v>0.36</v>
          </cell>
          <cell r="U59">
            <v>0</v>
          </cell>
          <cell r="V59">
            <v>0</v>
          </cell>
          <cell r="W59">
            <v>234</v>
          </cell>
          <cell r="X59">
            <v>18</v>
          </cell>
          <cell r="Y59">
            <v>1.8</v>
          </cell>
          <cell r="Z59">
            <v>0</v>
          </cell>
          <cell r="AA59">
            <v>0</v>
          </cell>
          <cell r="AB59" t="str">
            <v>увел</v>
          </cell>
          <cell r="AC59">
            <v>0</v>
          </cell>
          <cell r="AD59">
            <v>1</v>
          </cell>
        </row>
        <row r="60">
          <cell r="A60" t="str">
            <v>Сочный мегачебурек ТМ Зареченские ВЕС ПОКОМ</v>
          </cell>
          <cell r="B60" t="str">
            <v>кг</v>
          </cell>
          <cell r="C60">
            <v>199.36</v>
          </cell>
          <cell r="D60">
            <v>15.68</v>
          </cell>
          <cell r="E60">
            <v>192.64</v>
          </cell>
          <cell r="F60">
            <v>11.2</v>
          </cell>
          <cell r="G60">
            <v>0</v>
          </cell>
          <cell r="H60" t="e">
            <v>#N/A</v>
          </cell>
          <cell r="I60">
            <v>327.83</v>
          </cell>
          <cell r="J60">
            <v>-135.19</v>
          </cell>
          <cell r="K60">
            <v>200</v>
          </cell>
          <cell r="L60">
            <v>220</v>
          </cell>
          <cell r="M60">
            <v>55</v>
          </cell>
          <cell r="O60">
            <v>38.527999999999999</v>
          </cell>
          <cell r="Q60">
            <v>11.19186046511628</v>
          </cell>
          <cell r="R60">
            <v>0.29069767441860467</v>
          </cell>
          <cell r="S60">
            <v>48.832000000000001</v>
          </cell>
          <cell r="T60">
            <v>49.727999999999994</v>
          </cell>
          <cell r="U60">
            <v>2.2400000000000002</v>
          </cell>
          <cell r="V60">
            <v>0</v>
          </cell>
          <cell r="W60">
            <v>126</v>
          </cell>
          <cell r="X60">
            <v>14</v>
          </cell>
          <cell r="Y60">
            <v>2.2400000000000002</v>
          </cell>
          <cell r="Z60">
            <v>0</v>
          </cell>
          <cell r="AA60">
            <v>0</v>
          </cell>
          <cell r="AB60" t="e">
            <v>#N/A</v>
          </cell>
          <cell r="AC60">
            <v>0</v>
          </cell>
          <cell r="AD60">
            <v>1</v>
          </cell>
        </row>
        <row r="61">
          <cell r="A61" t="str">
            <v>Хинкали Классические ТМ Зареченские ВЕС ПОКОМ</v>
          </cell>
          <cell r="B61" t="str">
            <v>кг</v>
          </cell>
          <cell r="D61">
            <v>300</v>
          </cell>
          <cell r="E61">
            <v>60</v>
          </cell>
          <cell r="F61">
            <v>240</v>
          </cell>
          <cell r="G61">
            <v>1</v>
          </cell>
          <cell r="H61">
            <v>180</v>
          </cell>
          <cell r="I61">
            <v>70</v>
          </cell>
          <cell r="J61">
            <v>-10</v>
          </cell>
          <cell r="K61">
            <v>0</v>
          </cell>
          <cell r="M61">
            <v>56</v>
          </cell>
          <cell r="O61">
            <v>12</v>
          </cell>
          <cell r="Q61">
            <v>20</v>
          </cell>
          <cell r="R61">
            <v>20</v>
          </cell>
          <cell r="S61">
            <v>10</v>
          </cell>
          <cell r="T61">
            <v>21</v>
          </cell>
          <cell r="U61">
            <v>25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0</v>
          </cell>
          <cell r="AA61">
            <v>0</v>
          </cell>
          <cell r="AB61" t="e">
            <v>#N/A</v>
          </cell>
          <cell r="AC61">
            <v>0</v>
          </cell>
          <cell r="AD61">
            <v>1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555</v>
          </cell>
          <cell r="D62">
            <v>15</v>
          </cell>
          <cell r="E62">
            <v>409</v>
          </cell>
          <cell r="F62">
            <v>140</v>
          </cell>
          <cell r="G62" t="str">
            <v>нов</v>
          </cell>
          <cell r="H62" t="e">
            <v>#N/A</v>
          </cell>
          <cell r="I62">
            <v>424</v>
          </cell>
          <cell r="J62">
            <v>-15</v>
          </cell>
          <cell r="K62">
            <v>400</v>
          </cell>
          <cell r="L62">
            <v>360</v>
          </cell>
          <cell r="M62">
            <v>57</v>
          </cell>
          <cell r="O62">
            <v>81.8</v>
          </cell>
          <cell r="Q62">
            <v>11.002444987775062</v>
          </cell>
          <cell r="R62">
            <v>1.7114914425427874</v>
          </cell>
          <cell r="S62">
            <v>89.8</v>
          </cell>
          <cell r="T62">
            <v>75.8</v>
          </cell>
          <cell r="U62">
            <v>117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0</v>
          </cell>
          <cell r="AA62">
            <v>0</v>
          </cell>
          <cell r="AB62" t="e">
            <v>#N/A</v>
          </cell>
          <cell r="AC62">
            <v>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2014</v>
          </cell>
          <cell r="D63">
            <v>1573</v>
          </cell>
          <cell r="E63">
            <v>1479</v>
          </cell>
          <cell r="F63">
            <v>2052</v>
          </cell>
          <cell r="G63" t="str">
            <v>пуд,яб</v>
          </cell>
          <cell r="H63">
            <v>180</v>
          </cell>
          <cell r="I63">
            <v>1524</v>
          </cell>
          <cell r="J63">
            <v>-45</v>
          </cell>
          <cell r="K63">
            <v>60</v>
          </cell>
          <cell r="L63">
            <v>360</v>
          </cell>
          <cell r="M63">
            <v>58</v>
          </cell>
          <cell r="O63">
            <v>223.8</v>
          </cell>
          <cell r="Q63">
            <v>11.045576407506703</v>
          </cell>
          <cell r="R63">
            <v>9.1689008042895441</v>
          </cell>
          <cell r="S63">
            <v>342.4</v>
          </cell>
          <cell r="T63">
            <v>277</v>
          </cell>
          <cell r="U63">
            <v>205</v>
          </cell>
          <cell r="V63">
            <v>360</v>
          </cell>
          <cell r="W63">
            <v>70</v>
          </cell>
          <cell r="X63">
            <v>14</v>
          </cell>
          <cell r="Y63">
            <v>12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0.25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753</v>
          </cell>
          <cell r="D64">
            <v>21</v>
          </cell>
          <cell r="E64">
            <v>477</v>
          </cell>
          <cell r="F64">
            <v>272</v>
          </cell>
          <cell r="G64">
            <v>1</v>
          </cell>
          <cell r="H64">
            <v>180</v>
          </cell>
          <cell r="I64">
            <v>482</v>
          </cell>
          <cell r="J64">
            <v>-5</v>
          </cell>
          <cell r="K64">
            <v>400</v>
          </cell>
          <cell r="L64">
            <v>380</v>
          </cell>
          <cell r="M64">
            <v>59</v>
          </cell>
          <cell r="O64">
            <v>95.4</v>
          </cell>
          <cell r="Q64">
            <v>11.027253668763102</v>
          </cell>
          <cell r="R64">
            <v>2.8511530398322851</v>
          </cell>
          <cell r="S64">
            <v>122</v>
          </cell>
          <cell r="T64">
            <v>69</v>
          </cell>
          <cell r="U64">
            <v>81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0.3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521</v>
          </cell>
          <cell r="D65">
            <v>1042</v>
          </cell>
          <cell r="E65">
            <v>391</v>
          </cell>
          <cell r="F65">
            <v>541</v>
          </cell>
          <cell r="G65">
            <v>1</v>
          </cell>
          <cell r="H65">
            <v>180</v>
          </cell>
          <cell r="I65">
            <v>521</v>
          </cell>
          <cell r="J65">
            <v>-130</v>
          </cell>
          <cell r="K65">
            <v>100</v>
          </cell>
          <cell r="L65">
            <v>240</v>
          </cell>
          <cell r="M65">
            <v>60</v>
          </cell>
          <cell r="O65">
            <v>78.2</v>
          </cell>
          <cell r="Q65">
            <v>11.265984654731458</v>
          </cell>
          <cell r="R65">
            <v>6.9181585677749355</v>
          </cell>
          <cell r="S65">
            <v>103.2</v>
          </cell>
          <cell r="T65">
            <v>86.2</v>
          </cell>
          <cell r="U65">
            <v>57</v>
          </cell>
          <cell r="V65">
            <v>0</v>
          </cell>
          <cell r="W65">
            <v>70</v>
          </cell>
          <cell r="X65">
            <v>14</v>
          </cell>
          <cell r="Y65">
            <v>12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0.3</v>
          </cell>
        </row>
        <row r="66">
          <cell r="A66" t="str">
            <v>Хрустящие крылышки ТМ Зареченские ТС Зареченские продукты. ВЕС ПОКОМ</v>
          </cell>
          <cell r="B66" t="str">
            <v>кг</v>
          </cell>
          <cell r="C66">
            <v>36</v>
          </cell>
          <cell r="D66">
            <v>1.8</v>
          </cell>
          <cell r="E66">
            <v>12.6</v>
          </cell>
          <cell r="F66">
            <v>25.2</v>
          </cell>
          <cell r="G66" t="str">
            <v>нов</v>
          </cell>
          <cell r="H66" t="e">
            <v>#N/A</v>
          </cell>
          <cell r="I66">
            <v>12.8</v>
          </cell>
          <cell r="J66">
            <v>-0.20000000000000107</v>
          </cell>
          <cell r="K66">
            <v>0</v>
          </cell>
          <cell r="M66">
            <v>61</v>
          </cell>
          <cell r="O66">
            <v>2.52</v>
          </cell>
          <cell r="Q66">
            <v>10</v>
          </cell>
          <cell r="R66">
            <v>10</v>
          </cell>
          <cell r="S66">
            <v>2.56</v>
          </cell>
          <cell r="T66">
            <v>1.8</v>
          </cell>
          <cell r="U66">
            <v>1.8</v>
          </cell>
          <cell r="V66">
            <v>0</v>
          </cell>
          <cell r="W66">
            <v>234</v>
          </cell>
          <cell r="X66">
            <v>18</v>
          </cell>
          <cell r="Y66">
            <v>1.8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Чебупай сочное яблоко ТМ Горячая штучка 0,2 кг зам.  ПОКОМ</v>
          </cell>
          <cell r="B67" t="str">
            <v>шт</v>
          </cell>
          <cell r="C67">
            <v>274</v>
          </cell>
          <cell r="D67">
            <v>135</v>
          </cell>
          <cell r="E67">
            <v>171</v>
          </cell>
          <cell r="F67">
            <v>230</v>
          </cell>
          <cell r="G67">
            <v>1</v>
          </cell>
          <cell r="H67">
            <v>365</v>
          </cell>
          <cell r="I67">
            <v>179</v>
          </cell>
          <cell r="J67">
            <v>-8</v>
          </cell>
          <cell r="K67">
            <v>60</v>
          </cell>
          <cell r="L67">
            <v>120</v>
          </cell>
          <cell r="M67">
            <v>62</v>
          </cell>
          <cell r="O67">
            <v>34.200000000000003</v>
          </cell>
          <cell r="Q67">
            <v>11.988304093567251</v>
          </cell>
          <cell r="R67">
            <v>6.7251461988304087</v>
          </cell>
          <cell r="S67">
            <v>46.8</v>
          </cell>
          <cell r="T67">
            <v>37.4</v>
          </cell>
          <cell r="U67">
            <v>38</v>
          </cell>
          <cell r="V67">
            <v>0</v>
          </cell>
          <cell r="W67">
            <v>130</v>
          </cell>
          <cell r="X67">
            <v>10</v>
          </cell>
          <cell r="Y67">
            <v>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0.2</v>
          </cell>
        </row>
        <row r="68">
          <cell r="A68" t="str">
            <v>Чебупай спелая вишня ТМ Горячая штучка 0,2 кг зам.  ПОКОМ</v>
          </cell>
          <cell r="B68" t="str">
            <v>шт</v>
          </cell>
          <cell r="C68">
            <v>347</v>
          </cell>
          <cell r="D68">
            <v>321</v>
          </cell>
          <cell r="E68">
            <v>322</v>
          </cell>
          <cell r="F68">
            <v>333</v>
          </cell>
          <cell r="G68">
            <v>1</v>
          </cell>
          <cell r="H68">
            <v>365</v>
          </cell>
          <cell r="I68">
            <v>346</v>
          </cell>
          <cell r="J68">
            <v>-24</v>
          </cell>
          <cell r="K68">
            <v>220</v>
          </cell>
          <cell r="L68">
            <v>180</v>
          </cell>
          <cell r="M68">
            <v>63</v>
          </cell>
          <cell r="O68">
            <v>64.400000000000006</v>
          </cell>
          <cell r="Q68">
            <v>11.38198757763975</v>
          </cell>
          <cell r="R68">
            <v>5.170807453416149</v>
          </cell>
          <cell r="S68">
            <v>69</v>
          </cell>
          <cell r="T68">
            <v>60.6</v>
          </cell>
          <cell r="U68">
            <v>36</v>
          </cell>
          <cell r="V68">
            <v>0</v>
          </cell>
          <cell r="W68">
            <v>130</v>
          </cell>
          <cell r="X68">
            <v>10</v>
          </cell>
          <cell r="Y68">
            <v>6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0.2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388</v>
          </cell>
          <cell r="D69">
            <v>14</v>
          </cell>
          <cell r="E69">
            <v>62</v>
          </cell>
          <cell r="F69">
            <v>328</v>
          </cell>
          <cell r="G69">
            <v>0</v>
          </cell>
          <cell r="H69" t="e">
            <v>#N/A</v>
          </cell>
          <cell r="I69">
            <v>76</v>
          </cell>
          <cell r="J69">
            <v>-14</v>
          </cell>
          <cell r="K69">
            <v>0</v>
          </cell>
          <cell r="M69">
            <v>64</v>
          </cell>
          <cell r="O69">
            <v>12.4</v>
          </cell>
          <cell r="Q69">
            <v>26.451612903225804</v>
          </cell>
          <cell r="R69">
            <v>26.451612903225804</v>
          </cell>
          <cell r="S69">
            <v>7</v>
          </cell>
          <cell r="T69">
            <v>6.4</v>
          </cell>
          <cell r="U69">
            <v>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0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264</v>
          </cell>
          <cell r="D70">
            <v>200</v>
          </cell>
          <cell r="E70">
            <v>237</v>
          </cell>
          <cell r="F70">
            <v>224</v>
          </cell>
          <cell r="G70">
            <v>1</v>
          </cell>
          <cell r="H70">
            <v>180</v>
          </cell>
          <cell r="I70">
            <v>240</v>
          </cell>
          <cell r="J70">
            <v>-3</v>
          </cell>
          <cell r="K70">
            <v>150</v>
          </cell>
          <cell r="L70">
            <v>140</v>
          </cell>
          <cell r="M70">
            <v>65</v>
          </cell>
          <cell r="O70">
            <v>47.4</v>
          </cell>
          <cell r="Q70">
            <v>10.843881856540085</v>
          </cell>
          <cell r="R70">
            <v>4.7257383966244726</v>
          </cell>
          <cell r="S70">
            <v>53.6</v>
          </cell>
          <cell r="T70">
            <v>42.8</v>
          </cell>
          <cell r="U70">
            <v>47</v>
          </cell>
          <cell r="V70">
            <v>0</v>
          </cell>
          <cell r="W70">
            <v>70</v>
          </cell>
          <cell r="X70">
            <v>14</v>
          </cell>
          <cell r="Y70">
            <v>14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0.3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1881</v>
          </cell>
          <cell r="D71">
            <v>2916</v>
          </cell>
          <cell r="E71">
            <v>3098</v>
          </cell>
          <cell r="F71">
            <v>1644</v>
          </cell>
          <cell r="G71">
            <v>1</v>
          </cell>
          <cell r="H71">
            <v>180</v>
          </cell>
          <cell r="I71">
            <v>3147</v>
          </cell>
          <cell r="J71">
            <v>-49</v>
          </cell>
          <cell r="K71">
            <v>800</v>
          </cell>
          <cell r="L71">
            <v>1200</v>
          </cell>
          <cell r="M71">
            <v>66</v>
          </cell>
          <cell r="O71">
            <v>331.6</v>
          </cell>
          <cell r="Q71">
            <v>10.989143546441495</v>
          </cell>
          <cell r="R71">
            <v>4.9577804583835947</v>
          </cell>
          <cell r="S71">
            <v>352.4</v>
          </cell>
          <cell r="T71">
            <v>299.2</v>
          </cell>
          <cell r="U71">
            <v>462</v>
          </cell>
          <cell r="V71">
            <v>1440</v>
          </cell>
          <cell r="W71">
            <v>70</v>
          </cell>
          <cell r="X71">
            <v>14</v>
          </cell>
          <cell r="Y71">
            <v>12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0.25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2787</v>
          </cell>
          <cell r="D72">
            <v>3979</v>
          </cell>
          <cell r="E72">
            <v>4418</v>
          </cell>
          <cell r="F72">
            <v>2231</v>
          </cell>
          <cell r="G72">
            <v>1</v>
          </cell>
          <cell r="H72">
            <v>180</v>
          </cell>
          <cell r="I72">
            <v>4520</v>
          </cell>
          <cell r="J72">
            <v>-102</v>
          </cell>
          <cell r="K72">
            <v>2400</v>
          </cell>
          <cell r="L72">
            <v>2400</v>
          </cell>
          <cell r="M72">
            <v>67</v>
          </cell>
          <cell r="O72">
            <v>643.6</v>
          </cell>
          <cell r="Q72">
            <v>10.924487259167185</v>
          </cell>
          <cell r="R72">
            <v>3.4664387818520819</v>
          </cell>
          <cell r="S72">
            <v>554</v>
          </cell>
          <cell r="T72">
            <v>495.4</v>
          </cell>
          <cell r="U72">
            <v>467</v>
          </cell>
          <cell r="V72">
            <v>1200</v>
          </cell>
          <cell r="W72">
            <v>70</v>
          </cell>
          <cell r="X72">
            <v>14</v>
          </cell>
          <cell r="Y72">
            <v>12</v>
          </cell>
          <cell r="Z72">
            <v>0</v>
          </cell>
          <cell r="AA72">
            <v>0</v>
          </cell>
          <cell r="AB72" t="str">
            <v>апр яб</v>
          </cell>
          <cell r="AC72">
            <v>0</v>
          </cell>
          <cell r="AD72">
            <v>0.25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5.4</v>
          </cell>
          <cell r="D73">
            <v>2.7</v>
          </cell>
          <cell r="E73">
            <v>2.7</v>
          </cell>
          <cell r="F73">
            <v>5.4</v>
          </cell>
          <cell r="G73">
            <v>1</v>
          </cell>
          <cell r="H73" t="e">
            <v>#N/A</v>
          </cell>
          <cell r="I73">
            <v>13.5</v>
          </cell>
          <cell r="J73">
            <v>-10.8</v>
          </cell>
          <cell r="K73">
            <v>20</v>
          </cell>
          <cell r="M73">
            <v>68</v>
          </cell>
          <cell r="O73">
            <v>0.54</v>
          </cell>
          <cell r="Q73">
            <v>47.037037037037031</v>
          </cell>
          <cell r="R73">
            <v>10</v>
          </cell>
          <cell r="S73">
            <v>4.32</v>
          </cell>
          <cell r="T73">
            <v>2.16</v>
          </cell>
          <cell r="U73">
            <v>0</v>
          </cell>
          <cell r="V73">
            <v>0</v>
          </cell>
          <cell r="W73">
            <v>126</v>
          </cell>
          <cell r="X73">
            <v>14</v>
          </cell>
          <cell r="Y73">
            <v>2.7</v>
          </cell>
          <cell r="Z73">
            <v>0</v>
          </cell>
          <cell r="AA73">
            <v>0</v>
          </cell>
          <cell r="AB73" t="str">
            <v>склад?</v>
          </cell>
          <cell r="AC73">
            <v>0</v>
          </cell>
          <cell r="AD73">
            <v>1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410</v>
          </cell>
          <cell r="D74">
            <v>20</v>
          </cell>
          <cell r="E74">
            <v>395</v>
          </cell>
          <cell r="F74">
            <v>20</v>
          </cell>
          <cell r="G74">
            <v>1</v>
          </cell>
          <cell r="H74" t="e">
            <v>#N/A</v>
          </cell>
          <cell r="I74">
            <v>410</v>
          </cell>
          <cell r="J74">
            <v>-15</v>
          </cell>
          <cell r="K74">
            <v>600</v>
          </cell>
          <cell r="L74">
            <v>600</v>
          </cell>
          <cell r="M74">
            <v>69</v>
          </cell>
          <cell r="O74">
            <v>79</v>
          </cell>
          <cell r="Q74">
            <v>15.443037974683545</v>
          </cell>
          <cell r="R74">
            <v>0.25316455696202533</v>
          </cell>
          <cell r="S74">
            <v>95</v>
          </cell>
          <cell r="T74">
            <v>95</v>
          </cell>
          <cell r="U74">
            <v>120</v>
          </cell>
          <cell r="V74">
            <v>0</v>
          </cell>
          <cell r="W74">
            <v>84</v>
          </cell>
          <cell r="X74">
            <v>12</v>
          </cell>
          <cell r="Y74">
            <v>5</v>
          </cell>
          <cell r="Z74">
            <v>0</v>
          </cell>
          <cell r="AA74">
            <v>0</v>
          </cell>
          <cell r="AB74" t="e">
            <v>#N/A</v>
          </cell>
          <cell r="AC74">
            <v>0</v>
          </cell>
          <cell r="AD7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10.10.2024 - 16.10.2024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15.6</v>
          </cell>
          <cell r="F8">
            <v>542.20299999999997</v>
          </cell>
        </row>
        <row r="9">
          <cell r="A9" t="str">
            <v xml:space="preserve"> 015  Сосиски Венские, Вязанка ВЕС. ПОКОМ</v>
          </cell>
          <cell r="F9">
            <v>1.4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22.5</v>
          </cell>
          <cell r="F10">
            <v>683.95799999999997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13.3</v>
          </cell>
          <cell r="F11">
            <v>1126.027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145.404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264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457</v>
          </cell>
          <cell r="F14">
            <v>2408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324</v>
          </cell>
          <cell r="F16">
            <v>2899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591</v>
          </cell>
          <cell r="F17">
            <v>5146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259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73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5</v>
          </cell>
          <cell r="F20">
            <v>245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358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34</v>
          </cell>
          <cell r="F22">
            <v>1332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19</v>
          </cell>
          <cell r="F23">
            <v>1012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284</v>
          </cell>
          <cell r="F24">
            <v>454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73</v>
          </cell>
          <cell r="F25">
            <v>544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</v>
          </cell>
          <cell r="F26">
            <v>966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485.13900000000001</v>
          </cell>
        </row>
        <row r="28">
          <cell r="A28" t="str">
            <v xml:space="preserve"> 201  Ветчина Нежная ТМ Особый рецепт, (2,5кг), ПОКОМ</v>
          </cell>
          <cell r="D28">
            <v>70</v>
          </cell>
          <cell r="F28">
            <v>4417.2610000000004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4.2</v>
          </cell>
          <cell r="F29">
            <v>360.12400000000002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4.9000000000000004</v>
          </cell>
          <cell r="F30">
            <v>532.41200000000003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F32">
            <v>218.94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F33">
            <v>229.40199999999999</v>
          </cell>
        </row>
        <row r="34">
          <cell r="A34" t="str">
            <v xml:space="preserve"> 240  Колбаса Салями охотничья, ВЕС. ПОКОМ</v>
          </cell>
          <cell r="D34">
            <v>0.70199999999999996</v>
          </cell>
          <cell r="F34">
            <v>43.755000000000003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1.6</v>
          </cell>
          <cell r="F35">
            <v>414.07799999999997</v>
          </cell>
        </row>
        <row r="36">
          <cell r="A36" t="str">
            <v xml:space="preserve"> 247  Сардельки Нежные, ВЕС.  ПОКОМ</v>
          </cell>
          <cell r="D36">
            <v>2.8</v>
          </cell>
          <cell r="F36">
            <v>146.97999999999999</v>
          </cell>
        </row>
        <row r="37">
          <cell r="A37" t="str">
            <v xml:space="preserve"> 248  Сардельки Сочные ТМ Особый рецепт,   ПОКОМ</v>
          </cell>
          <cell r="F37">
            <v>227.809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38.630000000000003</v>
          </cell>
          <cell r="F38">
            <v>1469.8150000000001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1.3</v>
          </cell>
          <cell r="F39">
            <v>129.16200000000001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217.45400000000001</v>
          </cell>
        </row>
        <row r="41">
          <cell r="A41" t="str">
            <v xml:space="preserve"> 263  Шпикачки Стародворские, ВЕС.  ПОКОМ</v>
          </cell>
          <cell r="D41">
            <v>1.3</v>
          </cell>
          <cell r="F41">
            <v>102.152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0.7</v>
          </cell>
          <cell r="F42">
            <v>144.55799999999999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1.4</v>
          </cell>
          <cell r="F43">
            <v>133.34899999999999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122.045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21</v>
          </cell>
          <cell r="F45">
            <v>1930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846</v>
          </cell>
          <cell r="F46">
            <v>3153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609</v>
          </cell>
          <cell r="F47">
            <v>4688</v>
          </cell>
        </row>
        <row r="48">
          <cell r="A48" t="str">
            <v xml:space="preserve"> 283  Сосиски Сочинки, ВЕС, ТМ Стародворье ПОКОМ</v>
          </cell>
          <cell r="F48">
            <v>619.49400000000003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10</v>
          </cell>
          <cell r="F49">
            <v>515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12</v>
          </cell>
          <cell r="F50">
            <v>1271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2.1</v>
          </cell>
          <cell r="F51">
            <v>213.64599999999999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18</v>
          </cell>
          <cell r="F52">
            <v>1727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46</v>
          </cell>
          <cell r="F53">
            <v>2759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1.7</v>
          </cell>
          <cell r="F54">
            <v>88.42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1.4</v>
          </cell>
          <cell r="F55">
            <v>197.61699999999999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</v>
          </cell>
          <cell r="F56">
            <v>1459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26</v>
          </cell>
          <cell r="F57">
            <v>1972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3</v>
          </cell>
          <cell r="F58">
            <v>1263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2.7</v>
          </cell>
          <cell r="F59">
            <v>320.274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29.876999999999999</v>
          </cell>
          <cell r="F60">
            <v>967.423</v>
          </cell>
        </row>
        <row r="61">
          <cell r="A61" t="str">
            <v xml:space="preserve"> 316  Колбаса Нежная ТМ Зареченские ВЕС  ПОКОМ</v>
          </cell>
          <cell r="F61">
            <v>113.806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20.292999999999999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61.1</v>
          </cell>
          <cell r="F63">
            <v>2784.5320000000002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672</v>
          </cell>
          <cell r="F64">
            <v>3816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2.8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752</v>
          </cell>
          <cell r="F66">
            <v>2888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67</v>
          </cell>
          <cell r="F67">
            <v>1225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11</v>
          </cell>
          <cell r="F68">
            <v>617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18</v>
          </cell>
          <cell r="F69">
            <v>545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12.1</v>
          </cell>
          <cell r="F70">
            <v>688.61699999999996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10</v>
          </cell>
          <cell r="F71">
            <v>277</v>
          </cell>
        </row>
        <row r="72">
          <cell r="A72" t="str">
            <v xml:space="preserve"> 335  Колбаса Сливушка ТМ Вязанка. ВЕС.  ПОКОМ </v>
          </cell>
          <cell r="D72">
            <v>2.6</v>
          </cell>
          <cell r="F72">
            <v>213.91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1843</v>
          </cell>
          <cell r="F73">
            <v>4452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48</v>
          </cell>
          <cell r="F74">
            <v>2442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3.8</v>
          </cell>
          <cell r="F75">
            <v>449.30200000000002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1.6</v>
          </cell>
          <cell r="F76">
            <v>334.94200000000001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7.7</v>
          </cell>
          <cell r="F77">
            <v>594.48599999999999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1.6</v>
          </cell>
          <cell r="F78">
            <v>489.06400000000002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126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</v>
          </cell>
          <cell r="F80">
            <v>225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15</v>
          </cell>
          <cell r="F81">
            <v>462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1.3</v>
          </cell>
          <cell r="F82">
            <v>176.249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32</v>
          </cell>
          <cell r="F83">
            <v>575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24</v>
          </cell>
          <cell r="F84">
            <v>638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19</v>
          </cell>
          <cell r="F85">
            <v>1405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8</v>
          </cell>
          <cell r="F86">
            <v>652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18</v>
          </cell>
          <cell r="F87">
            <v>617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14</v>
          </cell>
          <cell r="F88">
            <v>510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42</v>
          </cell>
          <cell r="F89">
            <v>496</v>
          </cell>
        </row>
        <row r="90">
          <cell r="A90" t="str">
            <v xml:space="preserve"> 408  Ветчина Сливушка с индейкой ТМ Вязанка, 0,4кг  ПОКОМ</v>
          </cell>
          <cell r="D90">
            <v>1</v>
          </cell>
          <cell r="F90">
            <v>100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1473</v>
          </cell>
          <cell r="F91">
            <v>4625</v>
          </cell>
        </row>
        <row r="92">
          <cell r="A92" t="str">
            <v xml:space="preserve"> 411  Колбаса Муромская ТМ Зареченские в оболочке полиамид ВЕС ПОКОМ</v>
          </cell>
          <cell r="F92">
            <v>1.3</v>
          </cell>
        </row>
        <row r="93">
          <cell r="A93" t="str">
            <v xml:space="preserve"> 412  Сосиски Баварские ТМ Стародворье 0,35 кг ПОКОМ</v>
          </cell>
          <cell r="D93">
            <v>3121</v>
          </cell>
          <cell r="F93">
            <v>9725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F94">
            <v>20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2</v>
          </cell>
          <cell r="F95">
            <v>118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F96">
            <v>17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F97">
            <v>21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F98">
            <v>17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10</v>
          </cell>
          <cell r="F99">
            <v>146</v>
          </cell>
        </row>
        <row r="100">
          <cell r="A100" t="str">
            <v xml:space="preserve"> 423  Колбаса Сервелат Рижский ТМ Зареченские ТС Зареченские продукты, 0,28 кг срез ПОКОМ</v>
          </cell>
          <cell r="F100">
            <v>1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F101">
            <v>158.25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F102">
            <v>6.9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17</v>
          </cell>
          <cell r="F103">
            <v>633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F104">
            <v>174.45599999999999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19</v>
          </cell>
          <cell r="F105">
            <v>274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F106">
            <v>141.501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2</v>
          </cell>
          <cell r="F107">
            <v>145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5</v>
          </cell>
          <cell r="F108">
            <v>147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1</v>
          </cell>
          <cell r="F109">
            <v>124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11</v>
          </cell>
          <cell r="F110">
            <v>281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12</v>
          </cell>
          <cell r="F111">
            <v>309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1.6</v>
          </cell>
          <cell r="F112">
            <v>335.05500000000001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90.01</v>
          </cell>
          <cell r="F113">
            <v>3958.8560000000002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30.1</v>
          </cell>
          <cell r="F114">
            <v>5546.2079999999996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120</v>
          </cell>
          <cell r="F115">
            <v>4257.0370000000003</v>
          </cell>
        </row>
        <row r="116">
          <cell r="A116" t="str">
            <v xml:space="preserve"> 460  Колбаса Стародворская Традиционная ВЕС ТМ Стародворье в оболочке полиамид. ПОКОМ</v>
          </cell>
          <cell r="F116">
            <v>57.707999999999998</v>
          </cell>
        </row>
        <row r="117">
          <cell r="A117" t="str">
            <v xml:space="preserve"> 463  Колбаса Молочная Традиционнаяв оболочке полиамид.ТМ Стародворье. ВЕС ПОКОМ</v>
          </cell>
          <cell r="F117">
            <v>30.202999999999999</v>
          </cell>
        </row>
        <row r="118">
          <cell r="A118" t="str">
            <v xml:space="preserve"> 465  Колбаса Филейная оригинальная ВЕС 0,8кг ТМ Особый рецепт в оболочке полиамид  ПОКОМ</v>
          </cell>
          <cell r="F118">
            <v>159.12</v>
          </cell>
        </row>
        <row r="119">
          <cell r="A119" t="str">
            <v xml:space="preserve"> 467  Колбаса Филейная 0,5кг ТМ Особый рецепт  ПОКОМ</v>
          </cell>
          <cell r="F119">
            <v>219</v>
          </cell>
        </row>
        <row r="120">
          <cell r="A120" t="str">
            <v xml:space="preserve"> 468  Колбаса Стародворская Традиционная ТМ Стародворье в оболочке полиамид 0,4 кг. ПОКОМ</v>
          </cell>
          <cell r="D120">
            <v>3</v>
          </cell>
          <cell r="F120">
            <v>280</v>
          </cell>
        </row>
        <row r="121">
          <cell r="A121" t="str">
            <v xml:space="preserve"> 473  Ветчина Рубленая ВЕС ТМ Зареченские  ПОКОМ</v>
          </cell>
          <cell r="F121">
            <v>3</v>
          </cell>
        </row>
        <row r="122">
          <cell r="A122" t="str">
            <v xml:space="preserve"> 475  Колбаса Нежная 0,4кг ТМ Зареченские  ПОКОМ</v>
          </cell>
          <cell r="F122">
            <v>2</v>
          </cell>
        </row>
        <row r="123">
          <cell r="A123" t="str">
            <v xml:space="preserve"> 476  Колбаса Нежная со шпиком 0,4кг ТМ Зареченские  ПОКОМ</v>
          </cell>
          <cell r="F123">
            <v>3</v>
          </cell>
        </row>
        <row r="124">
          <cell r="A124" t="str">
            <v xml:space="preserve"> 478  Сардельки Зареченские ВЕС ТМ Зареченские  ПОКОМ</v>
          </cell>
          <cell r="F124">
            <v>5.4009999999999998</v>
          </cell>
        </row>
        <row r="125">
          <cell r="A125" t="str">
            <v xml:space="preserve"> 479  Шпикачки Зареченские ВЕС ТМ Зареченские  ПОКОМ</v>
          </cell>
          <cell r="F125">
            <v>22.35</v>
          </cell>
        </row>
        <row r="126">
          <cell r="A126" t="str">
            <v xml:space="preserve"> 483  Колбаса Молочная Традиционная ТМ Стародворье в оболочке полиамид 0,4 кг. ПОКОМ </v>
          </cell>
          <cell r="D126">
            <v>4</v>
          </cell>
          <cell r="F126">
            <v>277</v>
          </cell>
        </row>
        <row r="127">
          <cell r="A127" t="str">
            <v xml:space="preserve"> 490  Колбаса Сервелат Филейский ТМ Вязанка  0,3 кг. срез  ПОКОМ</v>
          </cell>
          <cell r="D127">
            <v>5</v>
          </cell>
          <cell r="F127">
            <v>277</v>
          </cell>
        </row>
        <row r="128">
          <cell r="A128" t="str">
            <v xml:space="preserve"> 491  Колбаса Филейская Рубленая ТМ Вязанка  0,3 кг. срез.  ПОКОМ</v>
          </cell>
          <cell r="D128">
            <v>9</v>
          </cell>
          <cell r="F128">
            <v>441</v>
          </cell>
        </row>
        <row r="129">
          <cell r="A129" t="str">
            <v xml:space="preserve"> 492  Колбаса Салями Филейская 0,3кг ТМ Вязанка  ПОКОМ</v>
          </cell>
          <cell r="D129">
            <v>4</v>
          </cell>
          <cell r="F129">
            <v>411</v>
          </cell>
        </row>
        <row r="130">
          <cell r="A130" t="str">
            <v xml:space="preserve"> 493  Колбаса Салями Филейская ТМ Вязанка ВЕС  ПОКОМ</v>
          </cell>
          <cell r="F130">
            <v>38.709000000000003</v>
          </cell>
        </row>
        <row r="131">
          <cell r="A131" t="str">
            <v xml:space="preserve"> 494  Колбаса Филейская Рубленая ТМ Вязанка ВЕС  ПОКОМ</v>
          </cell>
          <cell r="F131">
            <v>40.808999999999997</v>
          </cell>
        </row>
        <row r="132">
          <cell r="A132" t="str">
            <v xml:space="preserve"> 495  Колбаса Сочинка по-европейски с сочной грудинкой 0,3кг ТМ Стародворье  ПОКОМ</v>
          </cell>
          <cell r="D132">
            <v>7</v>
          </cell>
          <cell r="F132">
            <v>224</v>
          </cell>
        </row>
        <row r="133">
          <cell r="A133" t="str">
            <v xml:space="preserve"> 496  Колбаса Сочинка по-фински с сочным окроком 0,3кг ТМ Стародворье  ПОКОМ</v>
          </cell>
          <cell r="D133">
            <v>8</v>
          </cell>
          <cell r="F133">
            <v>213</v>
          </cell>
        </row>
        <row r="134">
          <cell r="A134" t="str">
            <v xml:space="preserve"> 497  Колбаса Сочинка зернистая с сочной грудинкой 0,3кг ТМ Стародворье  ПОКОМ</v>
          </cell>
          <cell r="D134">
            <v>2</v>
          </cell>
          <cell r="F134">
            <v>231</v>
          </cell>
        </row>
        <row r="135">
          <cell r="A135" t="str">
            <v xml:space="preserve"> 498  Колбаса Сочинка рубленая с сочным окороком 0,3кг ТМ Стародворье  ПОКОМ</v>
          </cell>
          <cell r="D135">
            <v>1</v>
          </cell>
          <cell r="F135">
            <v>215</v>
          </cell>
        </row>
        <row r="136">
          <cell r="A136" t="str">
            <v xml:space="preserve"> 499  Сардельки Дугушки со сливочным маслом ВЕС ТМ Стародворье ТС Дугушка  ПОКОМ</v>
          </cell>
          <cell r="F136">
            <v>307.923</v>
          </cell>
        </row>
        <row r="137">
          <cell r="A137" t="str">
            <v xml:space="preserve"> 500  Сосиски Сливушки по-венски ВЕС ТМ Вязанка  ПОКОМ</v>
          </cell>
          <cell r="D137">
            <v>1.3220000000000001</v>
          </cell>
          <cell r="F137">
            <v>13.776</v>
          </cell>
        </row>
        <row r="138">
          <cell r="A138" t="str">
            <v>!!!ВЫВЕДЕНА!!!Сыч/Прод Коровино Тильзитер Оригин 50% ВЕС НОВАЯ (5 кг брус) СЗМЖ  ОСТАНКИНО</v>
          </cell>
          <cell r="D138">
            <v>25</v>
          </cell>
          <cell r="F138">
            <v>25</v>
          </cell>
        </row>
        <row r="139">
          <cell r="A139" t="str">
            <v>0999 НАБОР ДЛЯ ПИЦЦЫ с/к в/у  ОСТАНКИНО</v>
          </cell>
          <cell r="D139">
            <v>19.600000000000001</v>
          </cell>
          <cell r="F139">
            <v>19.600000000000001</v>
          </cell>
        </row>
        <row r="140">
          <cell r="A140" t="str">
            <v>3215 ВЕТЧ.МЯСНАЯ Папа может п/о 0.4кг 8шт.    ОСТАНКИНО</v>
          </cell>
          <cell r="D140">
            <v>343</v>
          </cell>
          <cell r="F140">
            <v>343</v>
          </cell>
        </row>
        <row r="141">
          <cell r="A141" t="str">
            <v>3684 ПРЕСИЖН с/к в/у 1/250 8шт.   ОСТАНКИНО</v>
          </cell>
          <cell r="D141">
            <v>99</v>
          </cell>
          <cell r="F141">
            <v>99</v>
          </cell>
        </row>
        <row r="142">
          <cell r="A142" t="str">
            <v>3812 СОЧНЫЕ сос п/о мгс 2*2  ОСТАНКИНО</v>
          </cell>
          <cell r="D142">
            <v>1349.6</v>
          </cell>
          <cell r="F142">
            <v>1349.6</v>
          </cell>
        </row>
        <row r="143">
          <cell r="A143" t="str">
            <v>4063 МЯСНАЯ Папа может вар п/о_Л   ОСТАНКИНО</v>
          </cell>
          <cell r="D143">
            <v>1857.5</v>
          </cell>
          <cell r="F143">
            <v>1857.5</v>
          </cell>
        </row>
        <row r="144">
          <cell r="A144" t="str">
            <v>4117 ЭКСТРА Папа может с/к в/у_Л   ОСТАНКИНО</v>
          </cell>
          <cell r="D144">
            <v>50.1</v>
          </cell>
          <cell r="F144">
            <v>50.1</v>
          </cell>
        </row>
        <row r="145">
          <cell r="A145" t="str">
            <v>4555 Докторская ГОСТ вар п/о ОСТАНКИНО</v>
          </cell>
          <cell r="D145">
            <v>21.55</v>
          </cell>
          <cell r="F145">
            <v>21.55</v>
          </cell>
        </row>
        <row r="146">
          <cell r="A146" t="str">
            <v>4574 Колбаса вар Мясная со шпиком 1кг Папа может п/о (код покуп. 24784) Останкино</v>
          </cell>
          <cell r="D146">
            <v>94.7</v>
          </cell>
          <cell r="F146">
            <v>94.7</v>
          </cell>
        </row>
        <row r="147">
          <cell r="A147" t="str">
            <v>4574 Мясная со шпиком Папа может вар п/о ОСТАНКИНО</v>
          </cell>
          <cell r="D147">
            <v>1.3</v>
          </cell>
          <cell r="F147">
            <v>1.3</v>
          </cell>
        </row>
        <row r="148">
          <cell r="A148" t="str">
            <v>4691 ШЕЙКА КОПЧЕНАЯ к/в мл/к в/у 300*6  ОСТАНКИНО</v>
          </cell>
          <cell r="D148">
            <v>115</v>
          </cell>
          <cell r="F148">
            <v>115</v>
          </cell>
        </row>
        <row r="149">
          <cell r="A149" t="str">
            <v>4786 КОЛБ.СНЭКИ Папа может в/к мгс 1/70_5  ОСТАНКИНО</v>
          </cell>
          <cell r="D149">
            <v>214</v>
          </cell>
          <cell r="F149">
            <v>215</v>
          </cell>
        </row>
        <row r="150">
          <cell r="A150" t="str">
            <v>4813 ФИЛЕЙНАЯ Папа может вар п/о_Л   ОСТАНКИНО</v>
          </cell>
          <cell r="D150">
            <v>506</v>
          </cell>
          <cell r="F150">
            <v>506</v>
          </cell>
        </row>
        <row r="151">
          <cell r="A151" t="str">
            <v>4903 КРАКОВСКАЯ п/к н/о мгс_30с  ОСТАНКИНО</v>
          </cell>
          <cell r="D151">
            <v>6.2</v>
          </cell>
          <cell r="F151">
            <v>6.2</v>
          </cell>
        </row>
        <row r="152">
          <cell r="A152" t="str">
            <v>4993 САЛЯМИ ИТАЛЬЯНСКАЯ с/к в/у 1/250*8_120c ОСТАНКИНО</v>
          </cell>
          <cell r="D152">
            <v>629</v>
          </cell>
          <cell r="F152">
            <v>629</v>
          </cell>
        </row>
        <row r="153">
          <cell r="A153" t="str">
            <v>5246 ДОКТОРСКАЯ ПРЕМИУМ вар б/о мгс_30с ОСТАНКИНО</v>
          </cell>
          <cell r="D153">
            <v>33.799999999999997</v>
          </cell>
          <cell r="F153">
            <v>33.799999999999997</v>
          </cell>
        </row>
        <row r="154">
          <cell r="A154" t="str">
            <v>5341 СЕРВЕЛАТ ОХОТНИЧИЙ в/к в/у  ОСТАНКИНО</v>
          </cell>
          <cell r="D154">
            <v>497.8</v>
          </cell>
          <cell r="F154">
            <v>497.8</v>
          </cell>
        </row>
        <row r="155">
          <cell r="A155" t="str">
            <v>5483 ЭКСТРА Папа может с/к в/у 1/250 8шт.   ОСТАНКИНО</v>
          </cell>
          <cell r="D155">
            <v>976</v>
          </cell>
          <cell r="F155">
            <v>976</v>
          </cell>
        </row>
        <row r="156">
          <cell r="A156" t="str">
            <v>5544 Сервелат Финский в/к в/у_45с НОВАЯ ОСТАНКИНО</v>
          </cell>
          <cell r="D156">
            <v>1169.8</v>
          </cell>
          <cell r="F156">
            <v>1169.8</v>
          </cell>
        </row>
        <row r="157">
          <cell r="A157" t="str">
            <v>5679 САЛЯМИ ИТАЛЬЯНСКАЯ с/к в/у 1/150_60с ОСТАНКИНО</v>
          </cell>
          <cell r="D157">
            <v>375</v>
          </cell>
          <cell r="F157">
            <v>376</v>
          </cell>
        </row>
        <row r="158">
          <cell r="A158" t="str">
            <v>5682 САЛЯМИ МЕЛКОЗЕРНЕНАЯ с/к в/у 1/120_60с   ОСТАНКИНО</v>
          </cell>
          <cell r="D158">
            <v>2602</v>
          </cell>
          <cell r="F158">
            <v>2602</v>
          </cell>
        </row>
        <row r="159">
          <cell r="A159" t="str">
            <v>5692 САЛЯМИ Папа может с/к в/у 1/220 8шт. ОСТАНКИНО</v>
          </cell>
          <cell r="D159">
            <v>4</v>
          </cell>
          <cell r="F159">
            <v>4</v>
          </cell>
        </row>
        <row r="160">
          <cell r="A160" t="str">
            <v>5698 СЫТНЫЕ Папа может сар б/о мгс 1*3_Маяк  ОСТАНКИНО</v>
          </cell>
          <cell r="D160">
            <v>251.9</v>
          </cell>
          <cell r="F160">
            <v>251.9</v>
          </cell>
        </row>
        <row r="161">
          <cell r="A161" t="str">
            <v>5706 АРОМАТНАЯ Папа может с/к в/у 1/250 8шт.  ОСТАНКИНО</v>
          </cell>
          <cell r="D161">
            <v>992</v>
          </cell>
          <cell r="F161">
            <v>992</v>
          </cell>
        </row>
        <row r="162">
          <cell r="A162" t="str">
            <v>5708 ПОСОЛЬСКАЯ Папа может с/к в/у ОСТАНКИНО</v>
          </cell>
          <cell r="D162">
            <v>45.095999999999997</v>
          </cell>
          <cell r="F162">
            <v>45.095999999999997</v>
          </cell>
        </row>
        <row r="163">
          <cell r="A163" t="str">
            <v>5820 СЛИВОЧНЫЕ Папа может сос п/о мгс 2*2_45с   ОСТАНКИНО</v>
          </cell>
          <cell r="D163">
            <v>94</v>
          </cell>
          <cell r="F163">
            <v>94</v>
          </cell>
        </row>
        <row r="164">
          <cell r="A164" t="str">
            <v>5851 ЭКСТРА Папа может вар п/о   ОСТАНКИНО</v>
          </cell>
          <cell r="D164">
            <v>347.05</v>
          </cell>
          <cell r="F164">
            <v>347.05</v>
          </cell>
        </row>
        <row r="165">
          <cell r="A165" t="str">
            <v>5931 ОХОТНИЧЬЯ Папа может с/к в/у 1/220 8шт.   ОСТАНКИНО</v>
          </cell>
          <cell r="D165">
            <v>867</v>
          </cell>
          <cell r="F165">
            <v>867</v>
          </cell>
        </row>
        <row r="166">
          <cell r="A166" t="str">
            <v>6004 РАГУ СВИНОЕ 1кг 8шт.зам_120с ОСТАНКИНО</v>
          </cell>
          <cell r="D166">
            <v>152</v>
          </cell>
          <cell r="F166">
            <v>152</v>
          </cell>
        </row>
        <row r="167">
          <cell r="A167" t="str">
            <v>6113 СОЧНЫЕ сос п/о мгс 1*6_Ашан  ОСТАНКИНО</v>
          </cell>
          <cell r="D167">
            <v>1797.7</v>
          </cell>
          <cell r="F167">
            <v>1797.7</v>
          </cell>
        </row>
        <row r="168">
          <cell r="A168" t="str">
            <v>6158 ВРЕМЯ ОЛИВЬЕ Папа может вар п/о 0.4кг   ОСТАНКИНО</v>
          </cell>
          <cell r="D168">
            <v>126</v>
          </cell>
          <cell r="F168">
            <v>126</v>
          </cell>
        </row>
        <row r="169">
          <cell r="A169" t="str">
            <v>6200 ГРУДИНКА ПРЕМИУМ к/в мл/к в/у 0.3кг  ОСТАНКИНО</v>
          </cell>
          <cell r="D169">
            <v>232</v>
          </cell>
          <cell r="F169">
            <v>232</v>
          </cell>
        </row>
        <row r="170">
          <cell r="A170" t="str">
            <v>6206 СВИНИНА ПО-ДОМАШНЕМУ к/в мл/к в/у 0.3кг  ОСТАНКИНО</v>
          </cell>
          <cell r="D170">
            <v>553</v>
          </cell>
          <cell r="F170">
            <v>553</v>
          </cell>
        </row>
        <row r="171">
          <cell r="A171" t="str">
            <v>6221 НЕАПОЛИТАНСКИЙ ДУЭТ с/к с/н мгс 1/90  ОСТАНКИНО</v>
          </cell>
          <cell r="D171">
            <v>360</v>
          </cell>
          <cell r="F171">
            <v>361</v>
          </cell>
        </row>
        <row r="172">
          <cell r="A172" t="str">
            <v>6222 ИТАЛЬЯНСКОЕ АССОРТИ с/в с/н мгс 1/90 ОСТАНКИНО</v>
          </cell>
          <cell r="D172">
            <v>124</v>
          </cell>
          <cell r="F172">
            <v>125</v>
          </cell>
        </row>
        <row r="173">
          <cell r="A173" t="str">
            <v>6228 МЯСНОЕ АССОРТИ к/з с/н мгс 1/90 10шт.  ОСТАНКИНО</v>
          </cell>
          <cell r="D173">
            <v>658</v>
          </cell>
          <cell r="F173">
            <v>659</v>
          </cell>
        </row>
        <row r="174">
          <cell r="A174" t="str">
            <v>6247 ДОМАШНЯЯ Папа может вар п/о 0,4кг 8шт.  ОСТАНКИНО</v>
          </cell>
          <cell r="D174">
            <v>238</v>
          </cell>
          <cell r="F174">
            <v>238</v>
          </cell>
        </row>
        <row r="175">
          <cell r="A175" t="str">
            <v>6253 МОЛОЧНЫЕ Коровино сос п/о мгс 1.5*6  ОСТАНКИНО</v>
          </cell>
          <cell r="D175">
            <v>51.7</v>
          </cell>
          <cell r="F175">
            <v>51.7</v>
          </cell>
        </row>
        <row r="176">
          <cell r="A176" t="str">
            <v>6268 ГОВЯЖЬЯ Папа может вар п/о 0,4кг 8 шт.  ОСТАНКИНО</v>
          </cell>
          <cell r="D176">
            <v>443</v>
          </cell>
          <cell r="F176">
            <v>443</v>
          </cell>
        </row>
        <row r="177">
          <cell r="A177" t="str">
            <v>6279 КОРЕЙКА ПО-ОСТ.к/в в/с с/н в/у 1/150_45с  ОСТАНКИНО</v>
          </cell>
          <cell r="D177">
            <v>182</v>
          </cell>
          <cell r="F177">
            <v>183</v>
          </cell>
        </row>
        <row r="178">
          <cell r="A178" t="str">
            <v>6303 МЯСНЫЕ Папа может сос п/о мгс 1.5*3  ОСТАНКИНО</v>
          </cell>
          <cell r="D178">
            <v>450.9</v>
          </cell>
          <cell r="F178">
            <v>450.9</v>
          </cell>
        </row>
        <row r="179">
          <cell r="A179" t="str">
            <v>6324 ДОКТОРСКАЯ ГОСТ вар п/о 0.4кг 8шт.  ОСТАНКИНО</v>
          </cell>
          <cell r="D179">
            <v>498</v>
          </cell>
          <cell r="F179">
            <v>498</v>
          </cell>
        </row>
        <row r="180">
          <cell r="A180" t="str">
            <v>6325 ДОКТОРСКАЯ ПРЕМИУМ вар п/о 0.4кг 8шт.  ОСТАНКИНО</v>
          </cell>
          <cell r="D180">
            <v>672</v>
          </cell>
          <cell r="F180">
            <v>672</v>
          </cell>
        </row>
        <row r="181">
          <cell r="A181" t="str">
            <v>6329 КЛАССИЧЕСКАЯ Папа может вар п/о 0.4кг  ОСТАНКИНО</v>
          </cell>
          <cell r="D181">
            <v>1</v>
          </cell>
          <cell r="F181">
            <v>1</v>
          </cell>
        </row>
        <row r="182">
          <cell r="A182" t="str">
            <v>6333 МЯСНАЯ Папа может вар п/о 0.4кг 8шт.  ОСТАНКИНО</v>
          </cell>
          <cell r="D182">
            <v>5682</v>
          </cell>
          <cell r="F182">
            <v>5682</v>
          </cell>
        </row>
        <row r="183">
          <cell r="A183" t="str">
            <v>6340 ДОМАШНИЙ РЕЦЕПТ Коровино 0.5кг 8шт.  ОСТАНКИНО</v>
          </cell>
          <cell r="D183">
            <v>1256</v>
          </cell>
          <cell r="F183">
            <v>1260</v>
          </cell>
        </row>
        <row r="184">
          <cell r="A184" t="str">
            <v>6341 ДОМАШНИЙ РЕЦЕПТ СО ШПИКОМ Коровино 0.5кг  ОСТАНКИНО</v>
          </cell>
          <cell r="D184">
            <v>92</v>
          </cell>
          <cell r="F184">
            <v>92</v>
          </cell>
        </row>
        <row r="185">
          <cell r="A185" t="str">
            <v>6353 ЭКСТРА Папа может вар п/о 0.4кг 8шт.  ОСТАНКИНО</v>
          </cell>
          <cell r="D185">
            <v>1981</v>
          </cell>
          <cell r="F185">
            <v>1983</v>
          </cell>
        </row>
        <row r="186">
          <cell r="A186" t="str">
            <v>6392 ФИЛЕЙНАЯ Папа может вар п/о 0.4кг. ОСТАНКИНО</v>
          </cell>
          <cell r="D186">
            <v>5477</v>
          </cell>
          <cell r="F186">
            <v>5477</v>
          </cell>
        </row>
        <row r="187">
          <cell r="A187" t="str">
            <v>6415 БАЛЫКОВАЯ Коровино п/к в/у 0.84кг 6шт.  ОСТАНКИНО</v>
          </cell>
          <cell r="D187">
            <v>118</v>
          </cell>
          <cell r="F187">
            <v>119</v>
          </cell>
        </row>
        <row r="188">
          <cell r="A188" t="str">
            <v>6426 КЛАССИЧЕСКАЯ ПМ вар п/о 0.3кг 8шт.  ОСТАНКИНО</v>
          </cell>
          <cell r="D188">
            <v>1832</v>
          </cell>
          <cell r="F188">
            <v>1832</v>
          </cell>
        </row>
        <row r="189">
          <cell r="A189" t="str">
            <v>6448 СВИНИНА МАДЕРА с/к с/н в/у 1/100 10шт.   ОСТАНКИНО</v>
          </cell>
          <cell r="D189">
            <v>240</v>
          </cell>
          <cell r="F189">
            <v>241</v>
          </cell>
        </row>
        <row r="190">
          <cell r="A190" t="str">
            <v>6453 ЭКСТРА Папа может с/к с/н в/у 1/100 14шт.   ОСТАНКИНО</v>
          </cell>
          <cell r="D190">
            <v>2001</v>
          </cell>
          <cell r="F190">
            <v>2001</v>
          </cell>
        </row>
        <row r="191">
          <cell r="A191" t="str">
            <v>6454 АРОМАТНАЯ с/к с/н в/у 1/100 14шт.  ОСТАНКИНО</v>
          </cell>
          <cell r="D191">
            <v>1588</v>
          </cell>
          <cell r="F191">
            <v>1588</v>
          </cell>
        </row>
        <row r="192">
          <cell r="A192" t="str">
            <v>6459 СЕРВЕЛАТ ШВЕЙЦАРСК. в/к с/н в/у 1/100*10  ОСТАНКИНО</v>
          </cell>
          <cell r="D192">
            <v>217</v>
          </cell>
          <cell r="F192">
            <v>218</v>
          </cell>
        </row>
        <row r="193">
          <cell r="A193" t="str">
            <v>6470 ВЕТЧ.МРАМОРНАЯ в/у_45с  ОСТАНКИНО</v>
          </cell>
          <cell r="D193">
            <v>62.5</v>
          </cell>
          <cell r="F193">
            <v>63.725000000000001</v>
          </cell>
        </row>
        <row r="194">
          <cell r="A194" t="str">
            <v>6492 ШПИК С ЧЕСНОК.И ПЕРЦЕМ к/в в/у 0.3кг_45c  ОСТАНКИНО</v>
          </cell>
          <cell r="D194">
            <v>227</v>
          </cell>
          <cell r="F194">
            <v>227</v>
          </cell>
        </row>
        <row r="195">
          <cell r="A195" t="str">
            <v>6495 ВЕТЧ.МРАМОРНАЯ в/у срез 0.3кг 6шт_45с  ОСТАНКИНО</v>
          </cell>
          <cell r="D195">
            <v>661</v>
          </cell>
          <cell r="F195">
            <v>661</v>
          </cell>
        </row>
        <row r="196">
          <cell r="A196" t="str">
            <v>6527 ШПИКАЧКИ СОЧНЫЕ ПМ сар б/о мгс 1*3 45с ОСТАНКИНО</v>
          </cell>
          <cell r="D196">
            <v>517.1</v>
          </cell>
          <cell r="F196">
            <v>517.1</v>
          </cell>
        </row>
        <row r="197">
          <cell r="A197" t="str">
            <v>6586 МРАМОРНАЯ И БАЛЫКОВАЯ в/к с/н мгс 1/90 ОСТАНКИНО</v>
          </cell>
          <cell r="D197">
            <v>322</v>
          </cell>
          <cell r="F197">
            <v>323</v>
          </cell>
        </row>
        <row r="198">
          <cell r="A198" t="str">
            <v>6666 БОЯНСКАЯ Папа может п/к в/у 0,28кг 8 шт. ОСТАНКИНО</v>
          </cell>
          <cell r="D198">
            <v>1507</v>
          </cell>
          <cell r="F198">
            <v>1507</v>
          </cell>
        </row>
        <row r="199">
          <cell r="A199" t="str">
            <v>6683 СЕРВЕЛАТ ЗЕРНИСТЫЙ ПМ в/к в/у 0,35кг  ОСТАНКИНО</v>
          </cell>
          <cell r="D199">
            <v>3431</v>
          </cell>
          <cell r="F199">
            <v>3439</v>
          </cell>
        </row>
        <row r="200">
          <cell r="A200" t="str">
            <v>6684 СЕРВЕЛАТ КАРЕЛЬСКИЙ ПМ в/к в/у 0.28кг  ОСТАНКИНО</v>
          </cell>
          <cell r="D200">
            <v>2838</v>
          </cell>
          <cell r="F200">
            <v>2839</v>
          </cell>
        </row>
        <row r="201">
          <cell r="A201" t="str">
            <v>6689 СЕРВЕЛАТ ОХОТНИЧИЙ ПМ в/к в/у 0,35кг 8шт  ОСТАНКИНО</v>
          </cell>
          <cell r="D201">
            <v>4238</v>
          </cell>
          <cell r="F201">
            <v>4239</v>
          </cell>
        </row>
        <row r="202">
          <cell r="A202" t="str">
            <v>6697 СЕРВЕЛАТ ФИНСКИЙ ПМ в/к в/у 0,35кг 8шт.  ОСТАНКИНО</v>
          </cell>
          <cell r="D202">
            <v>5702</v>
          </cell>
          <cell r="F202">
            <v>5703</v>
          </cell>
        </row>
        <row r="203">
          <cell r="A203" t="str">
            <v>6713 СОЧНЫЙ ГРИЛЬ ПМ сос п/о мгс 0.41кг 8шт.  ОСТАНКИНО</v>
          </cell>
          <cell r="D203">
            <v>1559</v>
          </cell>
          <cell r="F203">
            <v>1559</v>
          </cell>
        </row>
        <row r="204">
          <cell r="A204" t="str">
            <v>6722 СОЧНЫЕ ПМ сос п/о мгс 0,41кг 10шт.  ОСТАНКИНО</v>
          </cell>
          <cell r="D204">
            <v>7150</v>
          </cell>
          <cell r="F204">
            <v>7150</v>
          </cell>
        </row>
        <row r="205">
          <cell r="A205" t="str">
            <v>6726 СЛИВОЧНЫЕ ПМ сос п/о мгс 0.41кг 10шт.  ОСТАНКИНО</v>
          </cell>
          <cell r="D205">
            <v>3359</v>
          </cell>
          <cell r="F205">
            <v>3363</v>
          </cell>
        </row>
        <row r="206">
          <cell r="A206" t="str">
            <v>6747 РУССКАЯ ПРЕМИУМ ПМ вар ф/о в/у  ОСТАНКИНО</v>
          </cell>
          <cell r="D206">
            <v>47.5</v>
          </cell>
          <cell r="F206">
            <v>47.5</v>
          </cell>
        </row>
        <row r="207">
          <cell r="A207" t="str">
            <v>6762 СЛИВОЧНЫЕ сос ц/о мгс 0.41кг 8шт.  ОСТАНКИНО</v>
          </cell>
          <cell r="D207">
            <v>349</v>
          </cell>
          <cell r="F207">
            <v>349</v>
          </cell>
        </row>
        <row r="208">
          <cell r="A208" t="str">
            <v>6764 СЛИВОЧНЫЕ сос ц/о мгс 1*4  ОСТАНКИНО</v>
          </cell>
          <cell r="D208">
            <v>17.399999999999999</v>
          </cell>
          <cell r="F208">
            <v>18.448</v>
          </cell>
        </row>
        <row r="209">
          <cell r="A209" t="str">
            <v>6765 РУБЛЕНЫЕ сос ц/о мгс 0.36кг 6шт.  ОСТАНКИНО</v>
          </cell>
          <cell r="D209">
            <v>891</v>
          </cell>
          <cell r="F209">
            <v>891</v>
          </cell>
        </row>
        <row r="210">
          <cell r="A210" t="str">
            <v>6767 РУБЛЕНЫЕ сос ц/о мгс 1*4  ОСТАНКИНО</v>
          </cell>
          <cell r="D210">
            <v>54</v>
          </cell>
          <cell r="F210">
            <v>55.064</v>
          </cell>
        </row>
        <row r="211">
          <cell r="A211" t="str">
            <v>6768 С СЫРОМ сос ц/о мгс 0.41кг 6шт.  ОСТАНКИНО</v>
          </cell>
          <cell r="D211">
            <v>180</v>
          </cell>
          <cell r="F211">
            <v>180</v>
          </cell>
        </row>
        <row r="212">
          <cell r="A212" t="str">
            <v>6770 ИСПАНСКИЕ сос ц/о мгс 0.41кг 6шт.  ОСТАНКИНО</v>
          </cell>
          <cell r="D212">
            <v>10</v>
          </cell>
          <cell r="F212">
            <v>10</v>
          </cell>
        </row>
        <row r="213">
          <cell r="A213" t="str">
            <v>6773 САЛЯМИ Папа может п/к в/у 0,28кг 8шт.  ОСТАНКИНО</v>
          </cell>
          <cell r="D213">
            <v>598</v>
          </cell>
          <cell r="F213">
            <v>598</v>
          </cell>
        </row>
        <row r="214">
          <cell r="A214" t="str">
            <v>6777 МЯСНЫЕ С ГОВЯДИНОЙ ПМ сос п/о мгс 0.4кг  ОСТАНКИНО</v>
          </cell>
          <cell r="D214">
            <v>1120</v>
          </cell>
          <cell r="F214">
            <v>1120</v>
          </cell>
        </row>
        <row r="215">
          <cell r="A215" t="str">
            <v>6785 ВЕНСКАЯ САЛЯМИ п/к в/у 0.33кг 8шт.  ОСТАНКИНО</v>
          </cell>
          <cell r="D215">
            <v>584</v>
          </cell>
          <cell r="F215">
            <v>585</v>
          </cell>
        </row>
        <row r="216">
          <cell r="A216" t="str">
            <v>6787 СЕРВЕЛАТ КРЕМЛЕВСКИЙ в/к в/у 0,33кг 8шт.  ОСТАНКИНО</v>
          </cell>
          <cell r="D216">
            <v>467</v>
          </cell>
          <cell r="F216">
            <v>468</v>
          </cell>
        </row>
        <row r="217">
          <cell r="A217" t="str">
            <v>6791 СЕРВЕЛАТ ПРЕМИУМ в/к в/у 0,33кг 8шт.  ОСТАНКИНО</v>
          </cell>
          <cell r="D217">
            <v>300</v>
          </cell>
          <cell r="F217">
            <v>300</v>
          </cell>
        </row>
        <row r="218">
          <cell r="A218" t="str">
            <v>6793 БАЛЫКОВАЯ в/к в/у 0,33кг 8шт.  ОСТАНКИНО</v>
          </cell>
          <cell r="D218">
            <v>805</v>
          </cell>
          <cell r="F218">
            <v>805</v>
          </cell>
        </row>
        <row r="219">
          <cell r="A219" t="str">
            <v>6794 БАЛЫКОВАЯ в/к в/у  ОСТАНКИНО</v>
          </cell>
          <cell r="D219">
            <v>14.6</v>
          </cell>
          <cell r="F219">
            <v>15.237</v>
          </cell>
        </row>
        <row r="220">
          <cell r="A220" t="str">
            <v>6795 ОСТАНКИНСКАЯ в/к в/у 0,33кг 8шт.  ОСТАНКИНО</v>
          </cell>
          <cell r="D220">
            <v>316</v>
          </cell>
          <cell r="F220">
            <v>316</v>
          </cell>
        </row>
        <row r="221">
          <cell r="A221" t="str">
            <v>6801 ОСТАНКИНСКАЯ вар п/о 0.4кг 8шт.  ОСТАНКИНО</v>
          </cell>
          <cell r="D221">
            <v>144</v>
          </cell>
          <cell r="F221">
            <v>144</v>
          </cell>
        </row>
        <row r="222">
          <cell r="A222" t="str">
            <v>6802 ОСТАНКИНСКАЯ вар п/о  ОСТАНКИНО</v>
          </cell>
          <cell r="D222">
            <v>35.700000000000003</v>
          </cell>
          <cell r="F222">
            <v>35.700000000000003</v>
          </cell>
        </row>
        <row r="223">
          <cell r="A223" t="str">
            <v>6807 СЕРВЕЛАТ ЕВРОПЕЙСКИЙ в/к в/у 0,33кг 8шт.  ОСТАНКИНО</v>
          </cell>
          <cell r="D223">
            <v>221</v>
          </cell>
          <cell r="F223">
            <v>222</v>
          </cell>
        </row>
        <row r="224">
          <cell r="A224" t="str">
            <v>6829 МОЛОЧНЫЕ КЛАССИЧЕСКИЕ сос п/о мгс 2*4_С  ОСТАНКИНО</v>
          </cell>
          <cell r="D224">
            <v>455.2</v>
          </cell>
          <cell r="F224">
            <v>455.2</v>
          </cell>
        </row>
        <row r="225">
          <cell r="A225" t="str">
            <v>6834 ПОСОЛЬСКАЯ ПМ с/к с/н в/у 1/100 10шт.  ОСТАНКИНО</v>
          </cell>
          <cell r="D225">
            <v>245</v>
          </cell>
          <cell r="F225">
            <v>246</v>
          </cell>
        </row>
        <row r="226">
          <cell r="A226" t="str">
            <v>6837 ФИЛЕЙНЫЕ Папа Может сос ц/о мгс 0.4кг  ОСТАНКИНО</v>
          </cell>
          <cell r="D226">
            <v>1211</v>
          </cell>
          <cell r="F226">
            <v>1211</v>
          </cell>
        </row>
        <row r="227">
          <cell r="A227" t="str">
            <v>6839 ДОКТОРСКАЯ ГОСТ вар б/о срез 0.4кг 8шт.  ОСТАНКИНО</v>
          </cell>
          <cell r="D227">
            <v>19</v>
          </cell>
          <cell r="F227">
            <v>19</v>
          </cell>
        </row>
        <row r="228">
          <cell r="A228" t="str">
            <v>6842 ДЫМОВИЦА ИЗ ОКОРОКА к/в мл/к в/у 0,3кг  ОСТАНКИНО</v>
          </cell>
          <cell r="D228">
            <v>76</v>
          </cell>
          <cell r="F228">
            <v>77</v>
          </cell>
        </row>
        <row r="229">
          <cell r="A229" t="str">
            <v>6852 МОЛОЧНЫЕ ПРЕМИУМ ПМ сос п/о в/ у 1/350  ОСТАНКИНО</v>
          </cell>
          <cell r="D229">
            <v>2701</v>
          </cell>
          <cell r="F229">
            <v>2701</v>
          </cell>
        </row>
        <row r="230">
          <cell r="A230" t="str">
            <v>6853 МОЛОЧНЫЕ ПРЕМИУМ ПМ сос п/о мгс 1*6  ОСТАНКИНО</v>
          </cell>
          <cell r="D230">
            <v>171.9</v>
          </cell>
          <cell r="F230">
            <v>171.9</v>
          </cell>
        </row>
        <row r="231">
          <cell r="A231" t="str">
            <v>6854 МОЛОЧНЫЕ ПРЕМИУМ ПМ сос п/о мгс 0.6кг  ОСТАНКИНО</v>
          </cell>
          <cell r="D231">
            <v>430</v>
          </cell>
          <cell r="F231">
            <v>430</v>
          </cell>
        </row>
        <row r="232">
          <cell r="A232" t="str">
            <v>6861 ДОМАШНИЙ РЕЦЕПТ Коровино вар п/о  ОСТАНКИНО</v>
          </cell>
          <cell r="D232">
            <v>317.2</v>
          </cell>
          <cell r="F232">
            <v>317.2</v>
          </cell>
        </row>
        <row r="233">
          <cell r="A233" t="str">
            <v>6862 ДОМАШНИЙ РЕЦЕПТ СО ШПИК. Коровино вар п/о  ОСТАНКИНО</v>
          </cell>
          <cell r="D233">
            <v>38.200000000000003</v>
          </cell>
          <cell r="F233">
            <v>38.200000000000003</v>
          </cell>
        </row>
        <row r="234">
          <cell r="A234" t="str">
            <v>6865 ВЕТЧ.НЕЖНАЯ Коровино п/о  ОСТАНКИНО</v>
          </cell>
          <cell r="D234">
            <v>168.3</v>
          </cell>
          <cell r="F234">
            <v>168.3</v>
          </cell>
        </row>
        <row r="235">
          <cell r="A235" t="str">
            <v>6869 С ГОВЯДИНОЙ СН сос п/о мгс 1кг 6шт.  ОСТАНКИНО</v>
          </cell>
          <cell r="D235">
            <v>157</v>
          </cell>
          <cell r="F235">
            <v>157</v>
          </cell>
        </row>
        <row r="236">
          <cell r="A236" t="str">
            <v>6903 СОЧНЫЕ ПМ сос п/о мгс 0.41кг_osu  ОСТАНКИНО</v>
          </cell>
          <cell r="D236">
            <v>2</v>
          </cell>
          <cell r="F236">
            <v>2</v>
          </cell>
        </row>
        <row r="237">
          <cell r="A237" t="str">
            <v>6909 ДЛЯ ДЕТЕЙ сос п/о мгс 0.33кг 8шт.  ОСТАНКИНО</v>
          </cell>
          <cell r="D237">
            <v>700</v>
          </cell>
          <cell r="F237">
            <v>700</v>
          </cell>
        </row>
        <row r="238">
          <cell r="A238" t="str">
            <v>6919 БЕКОН с/к с/н в/у 1/180 10шт.  ОСТАНКИНО</v>
          </cell>
          <cell r="D238">
            <v>351</v>
          </cell>
          <cell r="F238">
            <v>352</v>
          </cell>
        </row>
        <row r="239">
          <cell r="A239" t="str">
            <v>6921 БЕКОН Папа может с/к с/н в/у 1/140 10шт  ОСТАНКИНО</v>
          </cell>
          <cell r="D239">
            <v>645</v>
          </cell>
          <cell r="F239">
            <v>647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307</v>
          </cell>
          <cell r="F240">
            <v>307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390</v>
          </cell>
          <cell r="F241">
            <v>390</v>
          </cell>
        </row>
        <row r="242">
          <cell r="A242" t="str">
            <v>БОНУС ДОМАШНИЙ РЕЦЕПТ Коровино 0.5кг 8шт. (6305)</v>
          </cell>
          <cell r="D242">
            <v>29</v>
          </cell>
          <cell r="F242">
            <v>29</v>
          </cell>
        </row>
        <row r="243">
          <cell r="A243" t="str">
            <v>БОНУС ДОМАШНИЙ РЕЦЕПТ Коровино вар п/о (5324)</v>
          </cell>
          <cell r="D243">
            <v>28</v>
          </cell>
          <cell r="F243">
            <v>28</v>
          </cell>
        </row>
        <row r="244">
          <cell r="A244" t="str">
            <v>БОНУС СОЧНЫЕ сос п/о мгс 0.41кг_UZ (6087)  ОСТАНКИНО</v>
          </cell>
          <cell r="D244">
            <v>188</v>
          </cell>
          <cell r="F244">
            <v>188</v>
          </cell>
        </row>
        <row r="245">
          <cell r="A245" t="str">
            <v>БОНУС СОЧНЫЕ сос п/о мгс 1*6_UZ (6088)  ОСТАНКИНО</v>
          </cell>
          <cell r="D245">
            <v>218</v>
          </cell>
          <cell r="F245">
            <v>218</v>
          </cell>
        </row>
        <row r="246">
          <cell r="A246" t="str">
            <v>БОНУС_ 457  Колбаса Молочная ТМ Особый рецепт ВЕС большой батон  ПОКОМ</v>
          </cell>
          <cell r="F246">
            <v>822.56100000000004</v>
          </cell>
        </row>
        <row r="247">
          <cell r="A247" t="str">
            <v>БОНУС_273  Сосиски Сочинки с сочной грудинкой, МГС 0.4кг,   ПОКОМ</v>
          </cell>
          <cell r="F247">
            <v>1117</v>
          </cell>
        </row>
        <row r="248">
          <cell r="A248" t="str">
            <v>БОНУС_305  Колбаса Сервелат Мясорубский с мелкорубленным окороком в/у  ТМ Стародворье ВЕС   ПОКОМ</v>
          </cell>
          <cell r="F248">
            <v>1.4</v>
          </cell>
        </row>
        <row r="249">
          <cell r="A249" t="str">
            <v>БОНУС_Колбаса вареная Филейская ТМ Вязанка. ВЕС  ПОКОМ</v>
          </cell>
          <cell r="F249">
            <v>347.34899999999999</v>
          </cell>
        </row>
        <row r="250">
          <cell r="A250" t="str">
            <v>БОНУС_Колбаса Сервелат Филедворский, фиброуз, в/у 0,35 кг срез,  ПОКОМ</v>
          </cell>
          <cell r="F250">
            <v>447</v>
          </cell>
        </row>
        <row r="251">
          <cell r="A251" t="str">
            <v>БОНУС_Пельмени Бульмени с говядиной и свининой Наваристые 2,7кг Горячая штучка ВЕС  ПОКОМ</v>
          </cell>
          <cell r="F251">
            <v>132.30000000000001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F252">
            <v>330</v>
          </cell>
        </row>
        <row r="253">
          <cell r="A253" t="str">
            <v>Бутербродная вареная 0,47 кг шт.  СПК</v>
          </cell>
          <cell r="D253">
            <v>55</v>
          </cell>
          <cell r="F253">
            <v>55</v>
          </cell>
        </row>
        <row r="254">
          <cell r="A254" t="str">
            <v>Вацлавская п/к (черева) 390 гр.шт. термоус.пак  СПК</v>
          </cell>
          <cell r="D254">
            <v>38</v>
          </cell>
          <cell r="F254">
            <v>38</v>
          </cell>
        </row>
        <row r="255">
          <cell r="A255" t="str">
            <v>Гауда 45% тм Папа Может, брус (2шт)  ОСТАНКИНО</v>
          </cell>
          <cell r="D255">
            <v>6.5</v>
          </cell>
          <cell r="F255">
            <v>6.5</v>
          </cell>
        </row>
        <row r="256">
          <cell r="A256" t="str">
            <v>Голландский Приемиум 45% тм Папа Может, брус (2шт)  ОСТАНКИНО</v>
          </cell>
          <cell r="D256">
            <v>9.8829999999999991</v>
          </cell>
          <cell r="F256">
            <v>9.8829999999999991</v>
          </cell>
        </row>
        <row r="257">
          <cell r="A257" t="str">
            <v>Готовые чебупели острые с мясом Горячая штучка 0,3 кг зам  ПОКОМ</v>
          </cell>
          <cell r="D257">
            <v>4</v>
          </cell>
          <cell r="F257">
            <v>497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758</v>
          </cell>
          <cell r="F258">
            <v>2367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922</v>
          </cell>
          <cell r="F259">
            <v>2390</v>
          </cell>
        </row>
        <row r="260">
          <cell r="A260" t="str">
            <v>Готовые чебуреки с мясом ТМ Горячая штучка 0,09 кг флоу-пак ПОКОМ</v>
          </cell>
          <cell r="D260">
            <v>12</v>
          </cell>
          <cell r="F260">
            <v>290</v>
          </cell>
        </row>
        <row r="261">
          <cell r="A261" t="str">
            <v>Гуцульская с/к "КолбасГрад" 160 гр.шт. термоус. пак  СПК</v>
          </cell>
          <cell r="D261">
            <v>60</v>
          </cell>
          <cell r="F261">
            <v>60</v>
          </cell>
        </row>
        <row r="262">
          <cell r="A262" t="str">
            <v>Дельгаро с/в "Эликатессе" 140 гр.шт.  СПК</v>
          </cell>
          <cell r="D262">
            <v>81</v>
          </cell>
          <cell r="F262">
            <v>81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277</v>
          </cell>
          <cell r="F263">
            <v>277</v>
          </cell>
        </row>
        <row r="264">
          <cell r="A264" t="str">
            <v>Докторская вареная в/с  СПК</v>
          </cell>
          <cell r="D264">
            <v>9</v>
          </cell>
          <cell r="F264">
            <v>9</v>
          </cell>
        </row>
        <row r="265">
          <cell r="A265" t="str">
            <v>Докторская вареная в/с 0,47 кг шт.  СПК</v>
          </cell>
          <cell r="D265">
            <v>25</v>
          </cell>
          <cell r="F265">
            <v>25</v>
          </cell>
        </row>
        <row r="266">
          <cell r="A266" t="str">
            <v>Докторская вареная термоус.пак. "Высокий вкус"  СПК</v>
          </cell>
          <cell r="D266">
            <v>117.2</v>
          </cell>
          <cell r="F266">
            <v>117.2</v>
          </cell>
        </row>
        <row r="267">
          <cell r="A267" t="str">
            <v>Каша гречневая с говядиной "СПК" ж/б 0,340 кг.шт. термоус. пл. ЧМК  СПК</v>
          </cell>
          <cell r="D267">
            <v>19</v>
          </cell>
          <cell r="F267">
            <v>19</v>
          </cell>
        </row>
        <row r="268">
          <cell r="A268" t="str">
            <v>Каша перловая с говядиной "СПК" ж/б 0,340 кг.шт. термоус. пл. ЧМК СПК</v>
          </cell>
          <cell r="D268">
            <v>24</v>
          </cell>
          <cell r="F268">
            <v>24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1138</v>
          </cell>
          <cell r="F269">
            <v>1138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1022</v>
          </cell>
          <cell r="F270">
            <v>1022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298</v>
          </cell>
          <cell r="F271">
            <v>298</v>
          </cell>
        </row>
        <row r="272">
          <cell r="A272" t="str">
            <v>Консервы говядина тушеная "СПК" ж/б 0,338 кг.шт. термоус. пл. ЧМК  СПК</v>
          </cell>
          <cell r="D272">
            <v>15</v>
          </cell>
          <cell r="F272">
            <v>15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6</v>
          </cell>
          <cell r="F273">
            <v>695</v>
          </cell>
        </row>
        <row r="274">
          <cell r="A274" t="str">
            <v>Круггетсы сочные ТМ Горячая штучка ТС Круггетсы  ВЕС(3 кг)  ПОКОМ</v>
          </cell>
          <cell r="D274">
            <v>4</v>
          </cell>
          <cell r="F274">
            <v>4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1221</v>
          </cell>
          <cell r="F275">
            <v>2775</v>
          </cell>
        </row>
        <row r="276">
          <cell r="A276" t="str">
            <v>Ла Фаворте с/в "Эликатессе" 140 гр.шт.  СПК</v>
          </cell>
          <cell r="D276">
            <v>106</v>
          </cell>
          <cell r="F276">
            <v>106</v>
          </cell>
        </row>
        <row r="277">
          <cell r="A277" t="str">
            <v>Ливерная Печеночная "Просто выгодно" 0,3 кг.шт.  СПК</v>
          </cell>
          <cell r="D277">
            <v>64</v>
          </cell>
          <cell r="F277">
            <v>65</v>
          </cell>
        </row>
        <row r="278">
          <cell r="A278" t="str">
            <v>Любительская вареная термоус.пак. "Высокий вкус"  СПК</v>
          </cell>
          <cell r="D278">
            <v>92.6</v>
          </cell>
          <cell r="F278">
            <v>92.6</v>
          </cell>
        </row>
        <row r="279">
          <cell r="A279" t="str">
            <v>Мини-пицца с ветчиной и сыром 0,3кг ТМ Зареченские  ПОКОМ</v>
          </cell>
          <cell r="D279">
            <v>2</v>
          </cell>
          <cell r="F279">
            <v>74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328.70100000000002</v>
          </cell>
        </row>
        <row r="281">
          <cell r="A281" t="str">
            <v>Мини-чебуречки с мясом ВЕС 5,5кг ТМ Зареченские  ПОКОМ</v>
          </cell>
          <cell r="F281">
            <v>230.74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2</v>
          </cell>
          <cell r="F282">
            <v>41</v>
          </cell>
        </row>
        <row r="283">
          <cell r="A283" t="str">
            <v>Мини-шарики с курочкой и сыром ТМ Зареченские ВЕС  ПОКОМ</v>
          </cell>
          <cell r="D283">
            <v>1</v>
          </cell>
          <cell r="F283">
            <v>107.7</v>
          </cell>
        </row>
        <row r="284">
          <cell r="A284" t="str">
            <v>Мусульманская вареная "Просто выгодно"  СПК</v>
          </cell>
          <cell r="D284">
            <v>14</v>
          </cell>
          <cell r="F284">
            <v>14</v>
          </cell>
        </row>
        <row r="285">
          <cell r="A285" t="str">
            <v>Мусульманская п/к "Просто выгодно" термофор.пак.  СПК</v>
          </cell>
          <cell r="D285">
            <v>8</v>
          </cell>
          <cell r="F285">
            <v>8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149</v>
          </cell>
          <cell r="F286">
            <v>2802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69</v>
          </cell>
          <cell r="F287">
            <v>1981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94</v>
          </cell>
          <cell r="F288">
            <v>1963</v>
          </cell>
        </row>
        <row r="289">
          <cell r="A289" t="str">
            <v>Наггетсы с куриным филе и сыром ТМ Вязанка 0,25 кг ПОКОМ</v>
          </cell>
          <cell r="D289">
            <v>18</v>
          </cell>
          <cell r="F289">
            <v>720</v>
          </cell>
        </row>
        <row r="290">
          <cell r="A290" t="str">
            <v>Наггетсы Хрустящие 0,3кг ТМ Зареченские  ПОКОМ</v>
          </cell>
          <cell r="F290">
            <v>78</v>
          </cell>
        </row>
        <row r="291">
          <cell r="A291" t="str">
            <v>Наггетсы Хрустящие ТМ Зареченские. ВЕС ПОКОМ</v>
          </cell>
          <cell r="F291">
            <v>463.50200000000001</v>
          </cell>
        </row>
        <row r="292">
          <cell r="A292" t="str">
            <v>Оригинальная с перцем с/к  СПК</v>
          </cell>
          <cell r="D292">
            <v>120.05</v>
          </cell>
          <cell r="F292">
            <v>120.05</v>
          </cell>
        </row>
        <row r="293">
          <cell r="A293" t="str">
            <v>Особая вареная  СПК</v>
          </cell>
          <cell r="D293">
            <v>2.5</v>
          </cell>
          <cell r="F293">
            <v>2.5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8</v>
          </cell>
          <cell r="F294">
            <v>379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12</v>
          </cell>
          <cell r="F295">
            <v>82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60</v>
          </cell>
          <cell r="F296">
            <v>995</v>
          </cell>
        </row>
        <row r="297">
          <cell r="A297" t="str">
            <v>Пельмени Бигбули с мясом, Горячая штучка 0,43кг  ПОКОМ</v>
          </cell>
          <cell r="D297">
            <v>1</v>
          </cell>
          <cell r="F297">
            <v>188</v>
          </cell>
        </row>
        <row r="298">
          <cell r="A298" t="str">
            <v>Пельмени Бигбули с мясом, Горячая штучка 0,9кг  ПОКОМ</v>
          </cell>
          <cell r="D298">
            <v>160</v>
          </cell>
          <cell r="F298">
            <v>479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52</v>
          </cell>
          <cell r="F299">
            <v>987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12</v>
          </cell>
          <cell r="F300">
            <v>241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13</v>
          </cell>
          <cell r="F301">
            <v>412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717</v>
          </cell>
          <cell r="F302">
            <v>2624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29</v>
          </cell>
          <cell r="F303">
            <v>1224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273.20100000000002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1252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1065</v>
          </cell>
          <cell r="F306">
            <v>3683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3</v>
          </cell>
          <cell r="F307">
            <v>1155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37</v>
          </cell>
        </row>
        <row r="310">
          <cell r="A310" t="str">
            <v>Пельмени Жемчужные сфера 1,0кг ТМ Зареченские  ПОКОМ</v>
          </cell>
          <cell r="F310">
            <v>20</v>
          </cell>
        </row>
        <row r="311">
          <cell r="A311" t="str">
            <v>Пельмени Медвежьи ушки с фермерскими сливками 0,7кг  ПОКОМ</v>
          </cell>
          <cell r="D311">
            <v>12</v>
          </cell>
          <cell r="F311">
            <v>163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202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85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19</v>
          </cell>
          <cell r="F314">
            <v>1205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190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562.29999999999995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574</v>
          </cell>
        </row>
        <row r="318">
          <cell r="A318" t="str">
            <v>Пельмени Сочные сфера 0,8 кг ТМ Стародворье  ПОКОМ</v>
          </cell>
          <cell r="D318">
            <v>12</v>
          </cell>
          <cell r="F318">
            <v>81</v>
          </cell>
        </row>
        <row r="319">
          <cell r="A319" t="str">
            <v>Пельмени Сочные сфера 0,9 кг ТМ Стародворье ПОКОМ</v>
          </cell>
          <cell r="F319">
            <v>1</v>
          </cell>
        </row>
        <row r="320">
          <cell r="A320" t="str">
            <v>Пельмени Татарские 0,4кг ТМ Особый рецепт  ПОКОМ</v>
          </cell>
          <cell r="F320">
            <v>69</v>
          </cell>
        </row>
        <row r="321">
          <cell r="A321" t="str">
            <v>Пипперони с/к "Эликатессе" 0,10 кг.шт.  СПК</v>
          </cell>
          <cell r="D321">
            <v>5</v>
          </cell>
          <cell r="F321">
            <v>5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159.10300000000001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16</v>
          </cell>
        </row>
        <row r="324">
          <cell r="A324" t="str">
            <v>Пирожки с яблоком и грушей 0,3кг ТМ Зареченские  ПОКОМ</v>
          </cell>
          <cell r="F324">
            <v>3</v>
          </cell>
        </row>
        <row r="325">
          <cell r="A325" t="str">
            <v>Пирожки с яблоком и грушей ВЕС ТМ Зареченские  ПОКОМ</v>
          </cell>
          <cell r="F325">
            <v>11.1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18</v>
          </cell>
          <cell r="F326">
            <v>18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27</v>
          </cell>
          <cell r="F327">
            <v>27</v>
          </cell>
        </row>
        <row r="328">
          <cell r="A328" t="str">
            <v>Плавленый Сыр 45% "С грибами" СТМ "ПапаМожет 180гр  ОСТАНКИНО</v>
          </cell>
          <cell r="D328">
            <v>17</v>
          </cell>
          <cell r="F328">
            <v>17</v>
          </cell>
        </row>
        <row r="329">
          <cell r="A329" t="str">
            <v>Плавленый Сыр колбасный копченый 40% СТМ "ПапаМожет" 400 гр  ОСТАНКИНО</v>
          </cell>
          <cell r="D329">
            <v>2</v>
          </cell>
          <cell r="F329">
            <v>2</v>
          </cell>
        </row>
        <row r="330">
          <cell r="A330" t="str">
            <v>Покровская вареная 0,47 кг шт.  СПК</v>
          </cell>
          <cell r="D330">
            <v>53</v>
          </cell>
          <cell r="F330">
            <v>53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8</v>
          </cell>
          <cell r="F331">
            <v>8</v>
          </cell>
        </row>
        <row r="332">
          <cell r="A332" t="str">
            <v>Ричеза с/к 230 гр.шт.  СПК</v>
          </cell>
          <cell r="D332">
            <v>181</v>
          </cell>
          <cell r="F332">
            <v>181</v>
          </cell>
        </row>
        <row r="333">
          <cell r="A333" t="str">
            <v>Сальчетти с/к 230 гр.шт.  СПК</v>
          </cell>
          <cell r="D333">
            <v>389</v>
          </cell>
          <cell r="F333">
            <v>390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76</v>
          </cell>
          <cell r="F334">
            <v>76</v>
          </cell>
        </row>
        <row r="335">
          <cell r="A335" t="str">
            <v>Салями Трюфель с/в "Эликатессе" 0,16 кг.шт.  СПК</v>
          </cell>
          <cell r="D335">
            <v>180</v>
          </cell>
          <cell r="F335">
            <v>180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178</v>
          </cell>
          <cell r="F336">
            <v>178</v>
          </cell>
        </row>
        <row r="337">
          <cell r="A337" t="str">
            <v>Сардельки "Необыкновенные" (в ср.защ.атм.)  СПК</v>
          </cell>
          <cell r="D337">
            <v>12</v>
          </cell>
          <cell r="F337">
            <v>12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114</v>
          </cell>
          <cell r="F338">
            <v>114</v>
          </cell>
        </row>
        <row r="339">
          <cell r="A339" t="str">
            <v>Семейная с чесночком Экстра вареная  СПК</v>
          </cell>
          <cell r="D339">
            <v>47.9</v>
          </cell>
          <cell r="F339">
            <v>47.9</v>
          </cell>
        </row>
        <row r="340">
          <cell r="A340" t="str">
            <v>Семейная с чесночком Экстра вареная 0,5 кг.шт.  СПК</v>
          </cell>
          <cell r="D340">
            <v>8</v>
          </cell>
          <cell r="F340">
            <v>8</v>
          </cell>
        </row>
        <row r="341">
          <cell r="A341" t="str">
            <v>Сервелат Европейский в/к, в/с 0,38 кг.шт.термофор.пак  СПК</v>
          </cell>
          <cell r="D341">
            <v>32</v>
          </cell>
          <cell r="F341">
            <v>32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30</v>
          </cell>
          <cell r="F342">
            <v>32</v>
          </cell>
        </row>
        <row r="343">
          <cell r="A343" t="str">
            <v>Сервелат Финский в/к 0,38 кг.шт. термофор.пак.  СПК</v>
          </cell>
          <cell r="D343">
            <v>27</v>
          </cell>
          <cell r="F343">
            <v>27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51</v>
          </cell>
          <cell r="F344">
            <v>51</v>
          </cell>
        </row>
        <row r="345">
          <cell r="A345" t="str">
            <v>Сервелат Фирменный в/к 0,38 кг.шт. термофор.пак.  СПК</v>
          </cell>
          <cell r="D345">
            <v>6</v>
          </cell>
          <cell r="F345">
            <v>6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248</v>
          </cell>
          <cell r="F346">
            <v>248</v>
          </cell>
        </row>
        <row r="347">
          <cell r="A347" t="str">
            <v>Сибирская особая с/к 0,235 кг шт.  СПК</v>
          </cell>
          <cell r="D347">
            <v>208</v>
          </cell>
          <cell r="F347">
            <v>208</v>
          </cell>
        </row>
        <row r="348">
          <cell r="A348" t="str">
            <v>Славянская п/к 0,38 кг шт.термофор.пак.  СПК</v>
          </cell>
          <cell r="D348">
            <v>11</v>
          </cell>
          <cell r="F348">
            <v>11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196</v>
          </cell>
          <cell r="F349">
            <v>198.93299999999999</v>
          </cell>
        </row>
        <row r="350">
          <cell r="A350" t="str">
            <v>Сосиски "Баварские" 0,36 кг.шт. вак.упак.  СПК</v>
          </cell>
          <cell r="D350">
            <v>14</v>
          </cell>
          <cell r="F350">
            <v>14</v>
          </cell>
        </row>
        <row r="351">
          <cell r="A351" t="str">
            <v>Сосиски "БОЛЬШАЯ SOSиска" (в ср.защ.атм.) 1,0 кг  СПК</v>
          </cell>
          <cell r="D351">
            <v>6</v>
          </cell>
          <cell r="F351">
            <v>6</v>
          </cell>
        </row>
        <row r="352">
          <cell r="A352" t="str">
            <v>Сосиски "БОЛЬШАЯ SOSиска" Бекон (лоток с ср.защ.атм.)  СПК</v>
          </cell>
          <cell r="D352">
            <v>6</v>
          </cell>
          <cell r="F352">
            <v>6</v>
          </cell>
        </row>
        <row r="353">
          <cell r="A353" t="str">
            <v>Сосиски "Молочные" 0,36 кг.шт. вак.упак.  СПК</v>
          </cell>
          <cell r="D353">
            <v>11</v>
          </cell>
          <cell r="F353">
            <v>11</v>
          </cell>
        </row>
        <row r="354">
          <cell r="A354" t="str">
            <v>Сосиски Мини (коллаген) (лоток с ср.защ.атм.) (для ХОРЕКА)  СПК</v>
          </cell>
          <cell r="D354">
            <v>14</v>
          </cell>
          <cell r="F354">
            <v>14</v>
          </cell>
        </row>
        <row r="355">
          <cell r="A355" t="str">
            <v>Сосиски Мусульманские "Просто выгодно" (в ср.защ.атм.)  СПК</v>
          </cell>
          <cell r="D355">
            <v>17</v>
          </cell>
          <cell r="F355">
            <v>17</v>
          </cell>
        </row>
        <row r="356">
          <cell r="A356" t="str">
            <v>Сосиски Хот-дог подкопченные (лоток с ср.защ.атм.)  СПК</v>
          </cell>
          <cell r="D356">
            <v>71.5</v>
          </cell>
          <cell r="F356">
            <v>71.5</v>
          </cell>
        </row>
        <row r="357">
          <cell r="A357" t="str">
            <v>Сосисоны в темпуре ВЕС  ПОКОМ</v>
          </cell>
          <cell r="F357">
            <v>8.6</v>
          </cell>
        </row>
        <row r="358">
          <cell r="A358" t="str">
            <v>Сочный мегачебурек ТМ Зареченские ВЕС ПОКОМ</v>
          </cell>
          <cell r="F358">
            <v>175.53</v>
          </cell>
        </row>
        <row r="359">
          <cell r="A359" t="str">
            <v>Сыр "Пармезан" 40% колотый 100 гр  ОСТАНКИНО</v>
          </cell>
          <cell r="D359">
            <v>10</v>
          </cell>
          <cell r="F359">
            <v>10</v>
          </cell>
        </row>
        <row r="360">
          <cell r="A360" t="str">
            <v>Сыр "Пармезан" 40% кусок 180 гр  ОСТАНКИНО</v>
          </cell>
          <cell r="D360">
            <v>101</v>
          </cell>
          <cell r="F360">
            <v>101</v>
          </cell>
        </row>
        <row r="361">
          <cell r="A361" t="str">
            <v>Сыр Боккончини копченый 40% 100 гр.  ОСТАНКИНО</v>
          </cell>
          <cell r="D361">
            <v>58</v>
          </cell>
          <cell r="F361">
            <v>58</v>
          </cell>
        </row>
        <row r="362">
          <cell r="A362" t="str">
            <v>Сыр Гауда 45% тм Папа Может, нарезанные ломтики 125г (МИНИ)  Останкино</v>
          </cell>
          <cell r="D362">
            <v>14</v>
          </cell>
          <cell r="F362">
            <v>14</v>
          </cell>
        </row>
        <row r="363">
          <cell r="A363" t="str">
            <v>Сыр колбасный копченый Папа Может 400 гр  ОСТАНКИНО</v>
          </cell>
          <cell r="D363">
            <v>6</v>
          </cell>
          <cell r="F363">
            <v>6</v>
          </cell>
        </row>
        <row r="364">
          <cell r="A364" t="str">
            <v>Сыр Министерский 45% тм Папа Может, нарезанные ломтики 125г (МИНИ)  ОСТАНКИНО</v>
          </cell>
          <cell r="D364">
            <v>3</v>
          </cell>
          <cell r="F364">
            <v>3</v>
          </cell>
        </row>
        <row r="365">
          <cell r="A365" t="str">
            <v>Сыр Останкино "Алтайский Gold" 50% вес  ОСТАНКИНО</v>
          </cell>
          <cell r="D365">
            <v>2.54</v>
          </cell>
          <cell r="F365">
            <v>3.7749999999999999</v>
          </cell>
        </row>
        <row r="366">
          <cell r="A366" t="str">
            <v>Сыр ПАПА МОЖЕТ "Гауда Голд" 45% 180 г  ОСТАНКИНО</v>
          </cell>
          <cell r="D366">
            <v>355</v>
          </cell>
          <cell r="F366">
            <v>355</v>
          </cell>
        </row>
        <row r="367">
          <cell r="A367" t="str">
            <v>Сыр Папа Может "Гауда Голд", 45% брусок ВЕС ОСТАНКИНО</v>
          </cell>
          <cell r="D367">
            <v>12.5</v>
          </cell>
          <cell r="F367">
            <v>12.5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911</v>
          </cell>
          <cell r="F368">
            <v>911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6</v>
          </cell>
          <cell r="F369">
            <v>6</v>
          </cell>
        </row>
        <row r="370">
          <cell r="A370" t="str">
            <v>Сыр ПАПА МОЖЕТ "Министерский" 180гр, 45 %  ОСТАНКИНО</v>
          </cell>
          <cell r="D370">
            <v>102</v>
          </cell>
          <cell r="F370">
            <v>102</v>
          </cell>
        </row>
        <row r="371">
          <cell r="A371" t="str">
            <v>Сыр ПАПА МОЖЕТ "Папин завтрак" 180гр, 45 %  ОСТАНКИНО</v>
          </cell>
          <cell r="D371">
            <v>19</v>
          </cell>
          <cell r="F371">
            <v>19</v>
          </cell>
        </row>
        <row r="372">
          <cell r="A372" t="str">
            <v>Сыр ПАПА МОЖЕТ "Российский традиционный" 45% 180 г  ОСТАНКИНО</v>
          </cell>
          <cell r="D372">
            <v>1049</v>
          </cell>
          <cell r="F372">
            <v>1049</v>
          </cell>
        </row>
        <row r="373">
          <cell r="A373" t="str">
            <v>Сыр ПАПА МОЖЕТ "Тильзитер" 45% 180 г  ОСТАНКИНО</v>
          </cell>
          <cell r="D373">
            <v>372</v>
          </cell>
          <cell r="F373">
            <v>372</v>
          </cell>
        </row>
        <row r="374">
          <cell r="A374" t="str">
            <v>Сыр Папа Может "Тильзитер", 45% брусок ВЕС   ОСТАНКИНО</v>
          </cell>
          <cell r="D374">
            <v>77</v>
          </cell>
          <cell r="F374">
            <v>77</v>
          </cell>
        </row>
        <row r="375">
          <cell r="A375" t="str">
            <v>Сыр Папа Может Голландский 45%, нарез, 125г (9 шт)  Останкино</v>
          </cell>
          <cell r="D375">
            <v>153</v>
          </cell>
          <cell r="F375">
            <v>153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45</v>
          </cell>
          <cell r="F376">
            <v>45</v>
          </cell>
        </row>
        <row r="377">
          <cell r="A377" t="str">
            <v>Сыр рассольный жирный Чечил 45% 100 гр  ОСТАНКИНО</v>
          </cell>
          <cell r="D377">
            <v>5</v>
          </cell>
          <cell r="F377">
            <v>5</v>
          </cell>
        </row>
        <row r="378">
          <cell r="A378" t="str">
            <v>Сыр рассольный жирный Чечил копченый 45% 100 гр  ОСТАНКИНО</v>
          </cell>
          <cell r="D378">
            <v>3</v>
          </cell>
          <cell r="F378">
            <v>3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D379">
            <v>231</v>
          </cell>
          <cell r="F379">
            <v>231</v>
          </cell>
        </row>
        <row r="380">
          <cell r="A380" t="str">
            <v>Сыр Скаморца свежий 40% 100 гр.  ОСТАНКИНО</v>
          </cell>
          <cell r="D380">
            <v>60</v>
          </cell>
          <cell r="F380">
            <v>60</v>
          </cell>
        </row>
        <row r="381">
          <cell r="A381" t="str">
            <v>Сыр творожный с зеленью 60% Папа может 140 гр.  ОСТАНКИНО</v>
          </cell>
          <cell r="D381">
            <v>42</v>
          </cell>
          <cell r="F381">
            <v>42</v>
          </cell>
        </row>
        <row r="382">
          <cell r="A382" t="str">
            <v>Сыр Тильзитер 45% ТМ Папа Может, нарезанные ломтики 125г (МИНИ)  ОСТАНКИНО</v>
          </cell>
          <cell r="D382">
            <v>1</v>
          </cell>
          <cell r="F382">
            <v>1</v>
          </cell>
        </row>
        <row r="383">
          <cell r="A383" t="str">
            <v>Сыр Чечил копченый 43% 100г/6шт ТМ Папа Может  ОСТАНКИНО</v>
          </cell>
          <cell r="D383">
            <v>116</v>
          </cell>
          <cell r="F383">
            <v>116</v>
          </cell>
        </row>
        <row r="384">
          <cell r="A384" t="str">
            <v>Сыр Чечил свежий 45% 100г/6шт ТМ Папа Может  ОСТАНКИНО</v>
          </cell>
          <cell r="D384">
            <v>136</v>
          </cell>
          <cell r="F384">
            <v>136</v>
          </cell>
        </row>
        <row r="385">
          <cell r="A385" t="str">
            <v>Сыч/Прод Коровино Российский 50% 200г СЗМЖ  ОСТАНКИНО</v>
          </cell>
          <cell r="D385">
            <v>200</v>
          </cell>
          <cell r="F385">
            <v>200</v>
          </cell>
        </row>
        <row r="386">
          <cell r="A386" t="str">
            <v>Сыч/Прод Коровино Российский Оригин 50% ВЕС (5 кг)  ОСТАНКИНО</v>
          </cell>
          <cell r="D386">
            <v>92.5</v>
          </cell>
          <cell r="F386">
            <v>92.5</v>
          </cell>
        </row>
        <row r="387">
          <cell r="A387" t="str">
            <v>Сыч/Прод Коровино Российский Оригин 50% ВЕС НОВАЯ (5 кг)  ОСТАНКИНО</v>
          </cell>
          <cell r="D387">
            <v>25.5</v>
          </cell>
          <cell r="F387">
            <v>25.5</v>
          </cell>
        </row>
        <row r="388">
          <cell r="A388" t="str">
            <v>Сыч/Прод Коровино Тильзитер 50% 200г СЗМЖ  ОСТАНКИНО</v>
          </cell>
          <cell r="D388">
            <v>180</v>
          </cell>
          <cell r="F388">
            <v>180</v>
          </cell>
        </row>
        <row r="389">
          <cell r="A389" t="str">
            <v>Сыч/Прод Коровино Тильзитер Оригин 50% ВЕС (5 кг брус) СЗМЖ  ОСТАНКИНО</v>
          </cell>
          <cell r="D389">
            <v>20</v>
          </cell>
          <cell r="F389">
            <v>20</v>
          </cell>
        </row>
        <row r="390">
          <cell r="A390" t="str">
            <v>Творожный Сыр 60% С маринованными огурчиками и укропом 140 гр  ОСТАНКИНО</v>
          </cell>
          <cell r="D390">
            <v>23</v>
          </cell>
          <cell r="F390">
            <v>23</v>
          </cell>
        </row>
        <row r="391">
          <cell r="A391" t="str">
            <v>Творожный Сыр 60% Сливочный  СТМ "ПапаМожет" - 140гр  ОСТАНКИНО</v>
          </cell>
          <cell r="D391">
            <v>243</v>
          </cell>
          <cell r="F391">
            <v>243</v>
          </cell>
        </row>
        <row r="392">
          <cell r="A392" t="str">
            <v>Торо Неро с/в "Эликатессе" 140 гр.шт.  СПК</v>
          </cell>
          <cell r="D392">
            <v>38</v>
          </cell>
          <cell r="F392">
            <v>38</v>
          </cell>
        </row>
        <row r="393">
          <cell r="A393" t="str">
            <v>Уши свиные копченые к пиву 0,15кг нар. д/ф шт.  СПК</v>
          </cell>
          <cell r="D393">
            <v>26</v>
          </cell>
          <cell r="F393">
            <v>26</v>
          </cell>
        </row>
        <row r="394">
          <cell r="A394" t="str">
            <v>Фестивальная пора с/к 100 гр.шт.нар. (лоток с ср.защ.атм.)  СПК</v>
          </cell>
          <cell r="D394">
            <v>301</v>
          </cell>
          <cell r="F394">
            <v>301</v>
          </cell>
        </row>
        <row r="395">
          <cell r="A395" t="str">
            <v>Фестивальная пора с/к 235 гр.шт.  СПК</v>
          </cell>
          <cell r="D395">
            <v>468.5</v>
          </cell>
          <cell r="F395">
            <v>468.5</v>
          </cell>
        </row>
        <row r="396">
          <cell r="A396" t="str">
            <v>Фестивальная пора с/к термоус.пак  СПК</v>
          </cell>
          <cell r="D396">
            <v>31.4</v>
          </cell>
          <cell r="F396">
            <v>31.4</v>
          </cell>
        </row>
        <row r="397">
          <cell r="A397" t="str">
            <v>Фуэт с/в "Эликатессе" 160 гр.шт.  СПК</v>
          </cell>
          <cell r="D397">
            <v>160</v>
          </cell>
          <cell r="F397">
            <v>160</v>
          </cell>
        </row>
        <row r="398">
          <cell r="A398" t="str">
            <v>Хинкали Классические ТМ Зареченские ВЕС ПОКОМ</v>
          </cell>
          <cell r="F398">
            <v>105</v>
          </cell>
        </row>
        <row r="399">
          <cell r="A399" t="str">
            <v>Хинкали Классические хинкали ВЕС,  ПОКОМ</v>
          </cell>
          <cell r="D399">
            <v>5</v>
          </cell>
          <cell r="F399">
            <v>5</v>
          </cell>
        </row>
        <row r="400">
          <cell r="A400" t="str">
            <v>Хотстеры с сыром 0,25кг ТМ Горячая штучка  ПОКОМ</v>
          </cell>
          <cell r="D400">
            <v>9</v>
          </cell>
          <cell r="F400">
            <v>484</v>
          </cell>
        </row>
        <row r="401">
          <cell r="A401" t="str">
            <v>Хотстеры ТМ Горячая штучка ТС Хотстеры 0,25 кг зам  ПОКОМ</v>
          </cell>
          <cell r="D401">
            <v>743</v>
          </cell>
          <cell r="F401">
            <v>1931</v>
          </cell>
        </row>
        <row r="402">
          <cell r="A402" t="str">
            <v>Хрустящие крылышки острые к пиву ТМ Горячая штучка 0,3кг зам  ПОКОМ</v>
          </cell>
          <cell r="D402">
            <v>5</v>
          </cell>
          <cell r="F402">
            <v>423</v>
          </cell>
        </row>
        <row r="403">
          <cell r="A403" t="str">
            <v>Хрустящие крылышки ТМ Горячая штучка 0,3 кг зам  ПОКОМ</v>
          </cell>
          <cell r="D403">
            <v>10</v>
          </cell>
          <cell r="F403">
            <v>528</v>
          </cell>
        </row>
        <row r="404">
          <cell r="A404" t="str">
            <v>Хрустящие крылышки ТМ Зареченские ТС Зареченские продукты. ВЕС ПОКОМ</v>
          </cell>
          <cell r="F404">
            <v>19.399999999999999</v>
          </cell>
        </row>
        <row r="405">
          <cell r="A405" t="str">
            <v>Чебупай сочное яблоко ТМ Горячая штучка 0,2 кг зам.  ПОКОМ</v>
          </cell>
          <cell r="F405">
            <v>164</v>
          </cell>
        </row>
        <row r="406">
          <cell r="A406" t="str">
            <v>Чебупай спелая вишня ТМ Горячая штучка 0,2 кг зам.  ПОКОМ</v>
          </cell>
          <cell r="D406">
            <v>4</v>
          </cell>
          <cell r="F406">
            <v>283</v>
          </cell>
        </row>
        <row r="407">
          <cell r="A407" t="str">
            <v>Чебупели Foodgital 0,25кг ТМ Горячая штучка  ПОКОМ</v>
          </cell>
          <cell r="F407">
            <v>37</v>
          </cell>
        </row>
        <row r="408">
          <cell r="A408" t="str">
            <v>Чебупели Курочка гриль ТМ Горячая штучка, 0,3 кг зам  ПОКОМ</v>
          </cell>
          <cell r="D408">
            <v>1</v>
          </cell>
          <cell r="F408">
            <v>319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1629</v>
          </cell>
          <cell r="F409">
            <v>3301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1329</v>
          </cell>
          <cell r="F410">
            <v>5082</v>
          </cell>
        </row>
        <row r="411">
          <cell r="A411" t="str">
            <v>Чебуреки Мясные вес 2,7 кг ТМ Зареченские ВЕС ПОКОМ</v>
          </cell>
          <cell r="F411">
            <v>13.5</v>
          </cell>
        </row>
        <row r="412">
          <cell r="A412" t="str">
            <v>Чебуреки сочные ВЕС ТМ Зареченские  ПОКОМ</v>
          </cell>
          <cell r="D412">
            <v>10</v>
          </cell>
          <cell r="F412">
            <v>570</v>
          </cell>
        </row>
        <row r="413">
          <cell r="A413" t="str">
            <v>Шпикачки Русские (черева) (в ср.защ.атм.) "Высокий вкус"  СПК</v>
          </cell>
          <cell r="D413">
            <v>148</v>
          </cell>
          <cell r="F413">
            <v>148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88</v>
          </cell>
          <cell r="F414">
            <v>88</v>
          </cell>
        </row>
        <row r="415">
          <cell r="A415" t="str">
            <v>Юбилейная с/к 0,10 кг.шт. нарезка (лоток с ср.защ.атм.)  СПК</v>
          </cell>
          <cell r="D415">
            <v>52</v>
          </cell>
          <cell r="F415">
            <v>52</v>
          </cell>
        </row>
        <row r="416">
          <cell r="A416" t="str">
            <v>Юбилейная с/к 0,235 кг.шт.  СПК</v>
          </cell>
          <cell r="D416">
            <v>670</v>
          </cell>
          <cell r="F416">
            <v>670</v>
          </cell>
        </row>
        <row r="417">
          <cell r="A417" t="str">
            <v>Итого</v>
          </cell>
          <cell r="D417">
            <v>121194.51</v>
          </cell>
          <cell r="F417">
            <v>265187.462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16.10.2024 - 16.10.2024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133.53299999999999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169.00399999999999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230.38499999999999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24.998000000000001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423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570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1051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180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70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176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102.062</v>
          </cell>
        </row>
        <row r="25">
          <cell r="A25" t="str">
            <v xml:space="preserve"> 201  Ветчина Нежная ТМ Особый рецепт, (2,5кг), ПОКОМ</v>
          </cell>
          <cell r="D25">
            <v>923.95600000000002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78.141000000000005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145.74199999999999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55.899000000000001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56.64</v>
          </cell>
        </row>
        <row r="30">
          <cell r="A30" t="str">
            <v xml:space="preserve"> 240  Колбаса Салями охотничья, ВЕС. ПОКОМ</v>
          </cell>
          <cell r="D30">
            <v>0.35099999999999998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106.75</v>
          </cell>
        </row>
        <row r="32">
          <cell r="A32" t="str">
            <v xml:space="preserve"> 247  Сардельки Нежные, ВЕС.  ПОКОМ</v>
          </cell>
          <cell r="D32">
            <v>37.475999999999999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40.799999999999997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345.11099999999999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27.66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9.093</v>
          </cell>
        </row>
        <row r="37">
          <cell r="A37" t="str">
            <v xml:space="preserve"> 263  Шпикачки Стародворские, ВЕС.  ПОКОМ</v>
          </cell>
          <cell r="D37">
            <v>24.21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13.585000000000001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26.57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21.550999999999998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448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511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1044</v>
          </cell>
        </row>
        <row r="44">
          <cell r="A44" t="str">
            <v xml:space="preserve"> 283  Сосиски Сочинки, ВЕС, ТМ Стародворье ПОКОМ</v>
          </cell>
          <cell r="D44">
            <v>147.363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120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286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41.162999999999997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410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614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24.238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42.040999999999997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286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427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290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70.914000000000001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235.57900000000001</v>
          </cell>
        </row>
        <row r="57">
          <cell r="A57" t="str">
            <v xml:space="preserve"> 316  Колбаса Нежная ТМ Зареченские ВЕС  ПОКОМ</v>
          </cell>
          <cell r="D57">
            <v>12.016</v>
          </cell>
        </row>
        <row r="58">
          <cell r="A58" t="str">
            <v xml:space="preserve"> 318  Сосиски Датские ТМ Зареченские, ВЕС  ПОКОМ</v>
          </cell>
          <cell r="D58">
            <v>669.38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647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561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230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131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148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138.148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74</v>
          </cell>
        </row>
        <row r="66">
          <cell r="A66" t="str">
            <v xml:space="preserve"> 335  Колбаса Сливушка ТМ Вязанка. ВЕС.  ПОКОМ </v>
          </cell>
          <cell r="D66">
            <v>47.622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640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602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86.965999999999994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70.897999999999996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120.03100000000001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104.099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51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42.345999999999997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105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122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282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197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108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121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87</v>
          </cell>
        </row>
        <row r="84">
          <cell r="A84" t="str">
            <v xml:space="preserve"> 408  Ветчина Сливушка с индейкой ТМ Вязанка, 0,4кг  ПОКОМ</v>
          </cell>
          <cell r="D84">
            <v>2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636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1403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14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D88">
            <v>1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2.698</v>
          </cell>
        </row>
        <row r="90">
          <cell r="A90" t="str">
            <v xml:space="preserve"> 429  Колбаса Нежная со шпиком.ТС Зареченские продукты в оболочке полиамид ВЕС ПОКОМ</v>
          </cell>
          <cell r="D90">
            <v>1.3520000000000001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118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42.015999999999998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63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42.064999999999998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33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D96">
            <v>20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D97">
            <v>13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18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40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80.534000000000006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863.86400000000003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1189.068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835.31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2.6840000000000002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13.42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44.935000000000002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43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61</v>
          </cell>
        </row>
        <row r="109">
          <cell r="A109" t="str">
            <v xml:space="preserve"> 479  Шпикачки Зареченские ВЕС ТМ Зареченские  ПОКОМ</v>
          </cell>
          <cell r="D109">
            <v>5.3360000000000003</v>
          </cell>
        </row>
        <row r="110">
          <cell r="A110" t="str">
            <v xml:space="preserve"> 483  Колбаса Молочная Традиционная ТМ Стародворье в оболочке полиамид 0,4 кг. ПОКОМ </v>
          </cell>
          <cell r="D110">
            <v>57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D111">
            <v>62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D112">
            <v>92</v>
          </cell>
        </row>
        <row r="113">
          <cell r="A113" t="str">
            <v xml:space="preserve"> 492  Колбаса Салями Филейская 0,3кг ТМ Вязанка  ПОКОМ</v>
          </cell>
          <cell r="D113">
            <v>79</v>
          </cell>
        </row>
        <row r="114">
          <cell r="A114" t="str">
            <v xml:space="preserve"> 493  Колбаса Салями Филейская ТМ Вязанка ВЕС  ПОКОМ</v>
          </cell>
          <cell r="D114">
            <v>7</v>
          </cell>
        </row>
        <row r="115">
          <cell r="A115" t="str">
            <v xml:space="preserve"> 494  Колбаса Филейская Рубленая ТМ Вязанка ВЕС  ПОКОМ</v>
          </cell>
          <cell r="D115">
            <v>7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151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165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162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144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D120">
            <v>14.16</v>
          </cell>
        </row>
        <row r="121">
          <cell r="A121" t="str">
            <v xml:space="preserve"> 500  Сосиски Сливушки по-венски ВЕС ТМ Вязанка  ПОКОМ</v>
          </cell>
          <cell r="D121">
            <v>3.952</v>
          </cell>
        </row>
        <row r="122">
          <cell r="A122" t="str">
            <v>0999 НАБОР ДЛЯ ПИЦЦЫ с/к в/у  ОСТАНКИНО</v>
          </cell>
          <cell r="D122">
            <v>0.77600000000000002</v>
          </cell>
        </row>
        <row r="123">
          <cell r="A123" t="str">
            <v>3215 ВЕТЧ.МЯСНАЯ Папа может п/о 0.4кг 8шт.    ОСТАНКИНО</v>
          </cell>
          <cell r="D123">
            <v>100</v>
          </cell>
        </row>
        <row r="124">
          <cell r="A124" t="str">
            <v>3684 ПРЕСИЖН с/к в/у 1/250 8шт.   ОСТАНКИНО</v>
          </cell>
          <cell r="D124">
            <v>18</v>
          </cell>
        </row>
        <row r="125">
          <cell r="A125" t="str">
            <v>3812 СОЧНЫЕ сос п/о мгс 2*2  ОСТАНКИНО</v>
          </cell>
          <cell r="D125">
            <v>269.41800000000001</v>
          </cell>
        </row>
        <row r="126">
          <cell r="A126" t="str">
            <v>4063 МЯСНАЯ Папа может вар п/о_Л   ОСТАНКИНО</v>
          </cell>
          <cell r="D126">
            <v>363.80399999999997</v>
          </cell>
        </row>
        <row r="127">
          <cell r="A127" t="str">
            <v>4117 ЭКСТРА Папа может с/к в/у_Л   ОСТАНКИНО</v>
          </cell>
          <cell r="D127">
            <v>7.03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21.375</v>
          </cell>
        </row>
        <row r="129">
          <cell r="A129" t="str">
            <v>4691 ШЕЙКА КОПЧЕНАЯ к/в мл/к в/у 300*6  ОСТАНКИНО</v>
          </cell>
          <cell r="D129">
            <v>28</v>
          </cell>
        </row>
        <row r="130">
          <cell r="A130" t="str">
            <v>4786 КОЛБ.СНЭКИ Папа может в/к мгс 1/70_5  ОСТАНКИНО</v>
          </cell>
          <cell r="D130">
            <v>46</v>
          </cell>
        </row>
        <row r="131">
          <cell r="A131" t="str">
            <v>4813 ФИЛЕЙНАЯ Папа может вар п/о_Л   ОСТАНКИНО</v>
          </cell>
          <cell r="D131">
            <v>124.399</v>
          </cell>
        </row>
        <row r="132">
          <cell r="A132" t="str">
            <v>4903 КРАКОВСКАЯ п/к н/о мгс_30с  ОСТАНКИНО</v>
          </cell>
          <cell r="D132">
            <v>4.1689999999999996</v>
          </cell>
        </row>
        <row r="133">
          <cell r="A133" t="str">
            <v>4993 САЛЯМИ ИТАЛЬЯНСКАЯ с/к в/у 1/250*8_120c ОСТАНКИНО</v>
          </cell>
          <cell r="D133">
            <v>103</v>
          </cell>
        </row>
        <row r="134">
          <cell r="A134" t="str">
            <v>5341 СЕРВЕЛАТ ОХОТНИЧИЙ в/к в/у  ОСТАНКИНО</v>
          </cell>
          <cell r="D134">
            <v>107.477</v>
          </cell>
        </row>
        <row r="135">
          <cell r="A135" t="str">
            <v>5483 ЭКСТРА Папа может с/к в/у 1/250 8шт.   ОСТАНКИНО</v>
          </cell>
          <cell r="D135">
            <v>181</v>
          </cell>
        </row>
        <row r="136">
          <cell r="A136" t="str">
            <v>5544 Сервелат Финский в/к в/у_45с НОВАЯ ОСТАНКИНО</v>
          </cell>
          <cell r="D136">
            <v>241.76400000000001</v>
          </cell>
        </row>
        <row r="137">
          <cell r="A137" t="str">
            <v>5679 САЛЯМИ ИТАЛЬЯНСКАЯ с/к в/у 1/150_60с ОСТАНКИНО</v>
          </cell>
          <cell r="D137">
            <v>77</v>
          </cell>
        </row>
        <row r="138">
          <cell r="A138" t="str">
            <v>5682 САЛЯМИ МЕЛКОЗЕРНЕНАЯ с/к в/у 1/120_60с   ОСТАНКИНО</v>
          </cell>
          <cell r="D138">
            <v>559</v>
          </cell>
        </row>
        <row r="139">
          <cell r="A139" t="str">
            <v>5698 СЫТНЫЕ Папа может сар б/о мгс 1*3_Маяк  ОСТАНКИНО</v>
          </cell>
          <cell r="D139">
            <v>58.53</v>
          </cell>
        </row>
        <row r="140">
          <cell r="A140" t="str">
            <v>5706 АРОМАТНАЯ Папа может с/к в/у 1/250 8шт.  ОСТАНКИНО</v>
          </cell>
          <cell r="D140">
            <v>206</v>
          </cell>
        </row>
        <row r="141">
          <cell r="A141" t="str">
            <v>5708 ПОСОЛЬСКАЯ Папа может с/к в/у ОСТАНКИНО</v>
          </cell>
          <cell r="D141">
            <v>8.4079999999999995</v>
          </cell>
        </row>
        <row r="142">
          <cell r="A142" t="str">
            <v>5820 СЛИВОЧНЫЕ Папа может сос п/о мгс 2*2_45с   ОСТАНКИНО</v>
          </cell>
          <cell r="D142">
            <v>18.541</v>
          </cell>
        </row>
        <row r="143">
          <cell r="A143" t="str">
            <v>5851 ЭКСТРА Папа может вар п/о   ОСТАНКИНО</v>
          </cell>
          <cell r="D143">
            <v>91.131</v>
          </cell>
        </row>
        <row r="144">
          <cell r="A144" t="str">
            <v>5931 ОХОТНИЧЬЯ Папа может с/к в/у 1/220 8шт.   ОСТАНКИНО</v>
          </cell>
          <cell r="D144">
            <v>225</v>
          </cell>
        </row>
        <row r="145">
          <cell r="A145" t="str">
            <v>6004 РАГУ СВИНОЕ 1кг 8шт.зам_120с ОСТАНКИНО</v>
          </cell>
          <cell r="D145">
            <v>96</v>
          </cell>
        </row>
        <row r="146">
          <cell r="A146" t="str">
            <v>6113 СОЧНЫЕ сос п/о мгс 1*6_Ашан  ОСТАНКИНО</v>
          </cell>
          <cell r="D146">
            <v>275.83</v>
          </cell>
        </row>
        <row r="147">
          <cell r="A147" t="str">
            <v>6158 ВРЕМЯ ОЛИВЬЕ Папа может вар п/о 0.4кг   ОСТАНКИНО</v>
          </cell>
          <cell r="D147">
            <v>48</v>
          </cell>
        </row>
        <row r="148">
          <cell r="A148" t="str">
            <v>6200 ГРУДИНКА ПРЕМИУМ к/в мл/к в/у 0.3кг  ОСТАНКИНО</v>
          </cell>
          <cell r="D148">
            <v>42</v>
          </cell>
        </row>
        <row r="149">
          <cell r="A149" t="str">
            <v>6206 СВИНИНА ПО-ДОМАШНЕМУ к/в мл/к в/у 0.3кг  ОСТАНКИНО</v>
          </cell>
          <cell r="D149">
            <v>116</v>
          </cell>
        </row>
        <row r="150">
          <cell r="A150" t="str">
            <v>6221 НЕАПОЛИТАНСКИЙ ДУЭТ с/к с/н мгс 1/90  ОСТАНКИНО</v>
          </cell>
          <cell r="D150">
            <v>70</v>
          </cell>
        </row>
        <row r="151">
          <cell r="A151" t="str">
            <v>6222 ИТАЛЬЯНСКОЕ АССОРТИ с/в с/н мгс 1/90 ОСТАНКИНО</v>
          </cell>
          <cell r="D151">
            <v>12</v>
          </cell>
        </row>
        <row r="152">
          <cell r="A152" t="str">
            <v>6228 МЯСНОЕ АССОРТИ к/з с/н мгс 1/90 10шт.  ОСТАНКИНО</v>
          </cell>
          <cell r="D152">
            <v>163</v>
          </cell>
        </row>
        <row r="153">
          <cell r="A153" t="str">
            <v>6247 ДОМАШНЯЯ Папа может вар п/о 0,4кг 8шт.  ОСТАНКИНО</v>
          </cell>
          <cell r="D153">
            <v>39</v>
          </cell>
        </row>
        <row r="154">
          <cell r="A154" t="str">
            <v>6253 МОЛОЧНЫЕ Коровино сос п/о мгс 1.5*6  ОСТАНКИНО</v>
          </cell>
          <cell r="D154">
            <v>7.6449999999999996</v>
          </cell>
        </row>
        <row r="155">
          <cell r="A155" t="str">
            <v>6268 ГОВЯЖЬЯ Папа может вар п/о 0,4кг 8 шт.  ОСТАНКИНО</v>
          </cell>
          <cell r="D155">
            <v>78</v>
          </cell>
        </row>
        <row r="156">
          <cell r="A156" t="str">
            <v>6279 КОРЕЙКА ПО-ОСТ.к/в в/с с/н в/у 1/150_45с  ОСТАНКИНО</v>
          </cell>
          <cell r="D156">
            <v>21</v>
          </cell>
        </row>
        <row r="157">
          <cell r="A157" t="str">
            <v>6303 МЯСНЫЕ Папа может сос п/о мгс 1.5*3  ОСТАНКИНО</v>
          </cell>
          <cell r="D157">
            <v>127.095</v>
          </cell>
        </row>
        <row r="158">
          <cell r="A158" t="str">
            <v>6324 ДОКТОРСКАЯ ГОСТ вар п/о 0.4кг 8шт.  ОСТАНКИНО</v>
          </cell>
          <cell r="D158">
            <v>114</v>
          </cell>
        </row>
        <row r="159">
          <cell r="A159" t="str">
            <v>6325 ДОКТОРСКАЯ ПРЕМИУМ вар п/о 0.4кг 8шт.  ОСТАНКИНО</v>
          </cell>
          <cell r="D159">
            <v>168</v>
          </cell>
        </row>
        <row r="160">
          <cell r="A160" t="str">
            <v>6333 МЯСНАЯ Папа может вар п/о 0.4кг 8шт.  ОСТАНКИНО</v>
          </cell>
          <cell r="D160">
            <v>1150</v>
          </cell>
        </row>
        <row r="161">
          <cell r="A161" t="str">
            <v>6340 ДОМАШНИЙ РЕЦЕПТ Коровино 0.5кг 8шт.  ОСТАНКИНО</v>
          </cell>
          <cell r="D161">
            <v>240</v>
          </cell>
        </row>
        <row r="162">
          <cell r="A162" t="str">
            <v>6341 ДОМАШНИЙ РЕЦЕПТ СО ШПИКОМ Коровино 0.5кг  ОСТАНКИНО</v>
          </cell>
          <cell r="D162">
            <v>8</v>
          </cell>
        </row>
        <row r="163">
          <cell r="A163" t="str">
            <v>6353 ЭКСТРА Папа может вар п/о 0.4кг 8шт.  ОСТАНКИНО</v>
          </cell>
          <cell r="D163">
            <v>492</v>
          </cell>
        </row>
        <row r="164">
          <cell r="A164" t="str">
            <v>6392 ФИЛЕЙНАЯ Папа может вар п/о 0.4кг. ОСТАНКИНО</v>
          </cell>
          <cell r="D164">
            <v>1143</v>
          </cell>
        </row>
        <row r="165">
          <cell r="A165" t="str">
            <v>6415 БАЛЫКОВАЯ Коровино п/к в/у 0.84кг 6шт.  ОСТАНКИНО</v>
          </cell>
          <cell r="D165">
            <v>30</v>
          </cell>
        </row>
        <row r="166">
          <cell r="A166" t="str">
            <v>6426 КЛАССИЧЕСКАЯ ПМ вар п/о 0.3кг 8шт.  ОСТАНКИНО</v>
          </cell>
          <cell r="D166">
            <v>434</v>
          </cell>
        </row>
        <row r="167">
          <cell r="A167" t="str">
            <v>6448 СВИНИНА МАДЕРА с/к с/н в/у 1/100 10шт.   ОСТАНКИНО</v>
          </cell>
          <cell r="D167">
            <v>37</v>
          </cell>
        </row>
        <row r="168">
          <cell r="A168" t="str">
            <v>6453 ЭКСТРА Папа может с/к с/н в/у 1/100 14шт.   ОСТАНКИНО</v>
          </cell>
          <cell r="D168">
            <v>395</v>
          </cell>
        </row>
        <row r="169">
          <cell r="A169" t="str">
            <v>6454 АРОМАТНАЯ с/к с/н в/у 1/100 14шт.  ОСТАНКИНО</v>
          </cell>
          <cell r="D169">
            <v>344</v>
          </cell>
        </row>
        <row r="170">
          <cell r="A170" t="str">
            <v>6459 СЕРВЕЛАТ ШВЕЙЦАРСК. в/к с/н в/у 1/100*10  ОСТАНКИНО</v>
          </cell>
          <cell r="D170">
            <v>36</v>
          </cell>
        </row>
        <row r="171">
          <cell r="A171" t="str">
            <v>6470 ВЕТЧ.МРАМОРНАЯ в/у_45с  ОСТАНКИНО</v>
          </cell>
          <cell r="D171">
            <v>20.545000000000002</v>
          </cell>
        </row>
        <row r="172">
          <cell r="A172" t="str">
            <v>6492 ШПИК С ЧЕСНОК.И ПЕРЦЕМ к/в в/у 0.3кг_45c  ОСТАНКИНО</v>
          </cell>
          <cell r="D172">
            <v>42</v>
          </cell>
        </row>
        <row r="173">
          <cell r="A173" t="str">
            <v>6495 ВЕТЧ.МРАМОРНАЯ в/у срез 0.3кг 6шт_45с  ОСТАНКИНО</v>
          </cell>
          <cell r="D173">
            <v>151</v>
          </cell>
        </row>
        <row r="174">
          <cell r="A174" t="str">
            <v>6527 ШПИКАЧКИ СОЧНЫЕ ПМ сар б/о мгс 1*3 45с ОСТАНКИНО</v>
          </cell>
          <cell r="D174">
            <v>107.886</v>
          </cell>
        </row>
        <row r="175">
          <cell r="A175" t="str">
            <v>6586 МРАМОРНАЯ И БАЛЫКОВАЯ в/к с/н мгс 1/90 ОСТАНКИНО</v>
          </cell>
          <cell r="D175">
            <v>56</v>
          </cell>
        </row>
        <row r="176">
          <cell r="A176" t="str">
            <v>6666 БОЯНСКАЯ Папа может п/к в/у 0,28кг 8 шт. ОСТАНКИНО</v>
          </cell>
          <cell r="D176">
            <v>335</v>
          </cell>
        </row>
        <row r="177">
          <cell r="A177" t="str">
            <v>6683 СЕРВЕЛАТ ЗЕРНИСТЫЙ ПМ в/к в/у 0,35кг  ОСТАНКИНО</v>
          </cell>
          <cell r="D177">
            <v>793</v>
          </cell>
        </row>
        <row r="178">
          <cell r="A178" t="str">
            <v>6684 СЕРВЕЛАТ КАРЕЛЬСКИЙ ПМ в/к в/у 0.28кг  ОСТАНКИНО</v>
          </cell>
          <cell r="D178">
            <v>609</v>
          </cell>
        </row>
        <row r="179">
          <cell r="A179" t="str">
            <v>6689 СЕРВЕЛАТ ОХОТНИЧИЙ ПМ в/к в/у 0,35кг 8шт  ОСТАНКИНО</v>
          </cell>
          <cell r="D179">
            <v>954</v>
          </cell>
        </row>
        <row r="180">
          <cell r="A180" t="str">
            <v>6697 СЕРВЕЛАТ ФИНСКИЙ ПМ в/к в/у 0,35кг 8шт.  ОСТАНКИНО</v>
          </cell>
          <cell r="D180">
            <v>1230</v>
          </cell>
        </row>
        <row r="181">
          <cell r="A181" t="str">
            <v>6713 СОЧНЫЙ ГРИЛЬ ПМ сос п/о мгс 0.41кг 8шт.  ОСТАНКИНО</v>
          </cell>
          <cell r="D181">
            <v>395</v>
          </cell>
        </row>
        <row r="182">
          <cell r="A182" t="str">
            <v>6722 СОЧНЫЕ ПМ сос п/о мгс 0,41кг 10шт.  ОСТАНКИНО</v>
          </cell>
          <cell r="D182">
            <v>1493</v>
          </cell>
        </row>
        <row r="183">
          <cell r="A183" t="str">
            <v>6726 СЛИВОЧНЫЕ ПМ сос п/о мгс 0.41кг 10шт.  ОСТАНКИНО</v>
          </cell>
          <cell r="D183">
            <v>602</v>
          </cell>
        </row>
        <row r="184">
          <cell r="A184" t="str">
            <v>6747 РУССКАЯ ПРЕМИУМ ПМ вар ф/о в/у  ОСТАНКИНО</v>
          </cell>
          <cell r="D184">
            <v>2.9950000000000001</v>
          </cell>
        </row>
        <row r="185">
          <cell r="A185" t="str">
            <v>6762 СЛИВОЧНЫЕ сос ц/о мгс 0.41кг 8шт.  ОСТАНКИНО</v>
          </cell>
          <cell r="D185">
            <v>47</v>
          </cell>
        </row>
        <row r="186">
          <cell r="A186" t="str">
            <v>6764 СЛИВОЧНЫЕ сос ц/о мгс 1*4  ОСТАНКИНО</v>
          </cell>
          <cell r="D186">
            <v>11.621</v>
          </cell>
        </row>
        <row r="187">
          <cell r="A187" t="str">
            <v>6765 РУБЛЕНЫЕ сос ц/о мгс 0.36кг 6шт.  ОСТАНКИНО</v>
          </cell>
          <cell r="D187">
            <v>155</v>
          </cell>
        </row>
        <row r="188">
          <cell r="A188" t="str">
            <v>6767 РУБЛЕНЫЕ сос ц/о мгс 1*4  ОСТАНКИНО</v>
          </cell>
          <cell r="D188">
            <v>5.3739999999999997</v>
          </cell>
        </row>
        <row r="189">
          <cell r="A189" t="str">
            <v>6768 С СЫРОМ сос ц/о мгс 0.41кг 6шт.  ОСТАНКИНО</v>
          </cell>
          <cell r="D189">
            <v>44</v>
          </cell>
        </row>
        <row r="190">
          <cell r="A190" t="str">
            <v>6773 САЛЯМИ Папа может п/к в/у 0,28кг 8шт.  ОСТАНКИНО</v>
          </cell>
          <cell r="D190">
            <v>132</v>
          </cell>
        </row>
        <row r="191">
          <cell r="A191" t="str">
            <v>6777 МЯСНЫЕ С ГОВЯДИНОЙ ПМ сос п/о мгс 0.4кг  ОСТАНКИНО</v>
          </cell>
          <cell r="D191">
            <v>264</v>
          </cell>
        </row>
        <row r="192">
          <cell r="A192" t="str">
            <v>6785 ВЕНСКАЯ САЛЯМИ п/к в/у 0.33кг 8шт.  ОСТАНКИНО</v>
          </cell>
          <cell r="D192">
            <v>135</v>
          </cell>
        </row>
        <row r="193">
          <cell r="A193" t="str">
            <v>6787 СЕРВЕЛАТ КРЕМЛЕВСКИЙ в/к в/у 0,33кг 8шт.  ОСТАНКИНО</v>
          </cell>
          <cell r="D193">
            <v>47</v>
          </cell>
        </row>
        <row r="194">
          <cell r="A194" t="str">
            <v>6791 СЕРВЕЛАТ ПРЕМИУМ в/к в/у 0,33кг 8шт.  ОСТАНКИНО</v>
          </cell>
          <cell r="D194">
            <v>123</v>
          </cell>
        </row>
        <row r="195">
          <cell r="A195" t="str">
            <v>6793 БАЛЫКОВАЯ в/к в/у 0,33кг 8шт.  ОСТАНКИНО</v>
          </cell>
          <cell r="D195">
            <v>126</v>
          </cell>
        </row>
        <row r="196">
          <cell r="A196" t="str">
            <v>6794 БАЛЫКОВАЯ в/к в/у  ОСТАНКИНО</v>
          </cell>
          <cell r="D196">
            <v>1.956</v>
          </cell>
        </row>
        <row r="197">
          <cell r="A197" t="str">
            <v>6795 ОСТАНКИНСКАЯ в/к в/у 0,33кг 8шт.  ОСТАНКИНО</v>
          </cell>
          <cell r="D197">
            <v>32</v>
          </cell>
        </row>
        <row r="198">
          <cell r="A198" t="str">
            <v>6801 ОСТАНКИНСКАЯ вар п/о 0.4кг 8шт.  ОСТАНКИНО</v>
          </cell>
          <cell r="D198">
            <v>15</v>
          </cell>
        </row>
        <row r="199">
          <cell r="A199" t="str">
            <v>6807 СЕРВЕЛАТ ЕВРОПЕЙСКИЙ в/к в/у 0,33кг 8шт.  ОСТАНКИНО</v>
          </cell>
          <cell r="D199">
            <v>57</v>
          </cell>
        </row>
        <row r="200">
          <cell r="A200" t="str">
            <v>6829 МОЛОЧНЫЕ КЛАССИЧЕСКИЕ сос п/о мгс 2*4_С  ОСТАНКИНО</v>
          </cell>
          <cell r="D200">
            <v>88.119</v>
          </cell>
        </row>
        <row r="201">
          <cell r="A201" t="str">
            <v>6834 ПОСОЛЬСКАЯ ПМ с/к с/н в/у 1/100 10шт.  ОСТАНКИНО</v>
          </cell>
          <cell r="D201">
            <v>48</v>
          </cell>
        </row>
        <row r="202">
          <cell r="A202" t="str">
            <v>6837 ФИЛЕЙНЫЕ Папа Может сос ц/о мгс 0.4кг  ОСТАНКИНО</v>
          </cell>
          <cell r="D202">
            <v>314</v>
          </cell>
        </row>
        <row r="203">
          <cell r="A203" t="str">
            <v>6842 ДЫМОВИЦА ИЗ ОКОРОКА к/в мл/к в/у 0,3кг  ОСТАНКИНО</v>
          </cell>
          <cell r="D203">
            <v>15</v>
          </cell>
        </row>
        <row r="204">
          <cell r="A204" t="str">
            <v>6852 МОЛОЧНЫЕ ПРЕМИУМ ПМ сос п/о в/ у 1/350  ОСТАНКИНО</v>
          </cell>
          <cell r="D204">
            <v>629</v>
          </cell>
        </row>
        <row r="205">
          <cell r="A205" t="str">
            <v>6853 МОЛОЧНЫЕ ПРЕМИУМ ПМ сос п/о мгс 1*6  ОСТАНКИНО</v>
          </cell>
          <cell r="D205">
            <v>36.579000000000001</v>
          </cell>
        </row>
        <row r="206">
          <cell r="A206" t="str">
            <v>6854 МОЛОЧНЫЕ ПРЕМИУМ ПМ сос п/о мгс 0.6кг  ОСТАНКИНО</v>
          </cell>
          <cell r="D206">
            <v>109</v>
          </cell>
        </row>
        <row r="207">
          <cell r="A207" t="str">
            <v>6861 ДОМАШНИЙ РЕЦЕПТ Коровино вар п/о  ОСТАНКИНО</v>
          </cell>
          <cell r="D207">
            <v>92.441000000000003</v>
          </cell>
        </row>
        <row r="208">
          <cell r="A208" t="str">
            <v>6862 ДОМАШНИЙ РЕЦЕПТ СО ШПИК. Коровино вар п/о  ОСТАНКИНО</v>
          </cell>
          <cell r="D208">
            <v>7.81</v>
          </cell>
        </row>
        <row r="209">
          <cell r="A209" t="str">
            <v>6865 ВЕТЧ.НЕЖНАЯ Коровино п/о  ОСТАНКИНО</v>
          </cell>
          <cell r="D209">
            <v>19.588999999999999</v>
          </cell>
        </row>
        <row r="210">
          <cell r="A210" t="str">
            <v>6869 С ГОВЯДИНОЙ СН сос п/о мгс 1кг 6шт.  ОСТАНКИНО</v>
          </cell>
          <cell r="D210">
            <v>23</v>
          </cell>
        </row>
        <row r="211">
          <cell r="A211" t="str">
            <v>6909 ДЛЯ ДЕТЕЙ сос п/о мгс 0.33кг 8шт.  ОСТАНКИНО</v>
          </cell>
          <cell r="D211">
            <v>169</v>
          </cell>
        </row>
        <row r="212">
          <cell r="A212" t="str">
            <v>6919 БЕКОН с/к с/н в/у 1/180 10шт.  ОСТАНКИНО</v>
          </cell>
          <cell r="D212">
            <v>67</v>
          </cell>
        </row>
        <row r="213">
          <cell r="A213" t="str">
            <v>6921 БЕКОН Папа может с/к с/н в/у 1/140 10шт  ОСТАНКИНО</v>
          </cell>
          <cell r="D213">
            <v>98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53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93</v>
          </cell>
        </row>
        <row r="216">
          <cell r="A216" t="str">
            <v>БОНУС ДОМАШНИЙ РЕЦЕПТ Коровино 0.5кг 8шт. (6305)</v>
          </cell>
          <cell r="D216">
            <v>4</v>
          </cell>
        </row>
        <row r="217">
          <cell r="A217" t="str">
            <v>БОНУС ДОМАШНИЙ РЕЦЕПТ Коровино вар п/о (5324)</v>
          </cell>
          <cell r="D217">
            <v>5.8410000000000002</v>
          </cell>
        </row>
        <row r="218">
          <cell r="A218" t="str">
            <v>БОНУС СОЧНЫЕ сос п/о мгс 0.41кг_UZ (6087)  ОСТАНКИНО</v>
          </cell>
          <cell r="D218">
            <v>33</v>
          </cell>
        </row>
        <row r="219">
          <cell r="A219" t="str">
            <v>БОНУС СОЧНЫЕ сос п/о мгс 1*6_UZ (6088)  ОСТАНКИНО</v>
          </cell>
          <cell r="D219">
            <v>20.370999999999999</v>
          </cell>
        </row>
        <row r="220">
          <cell r="A220" t="str">
            <v>БОНУС_ 457  Колбаса Молочная ТМ Особый рецепт ВЕС большой батон  ПОКОМ</v>
          </cell>
          <cell r="D220">
            <v>227.5</v>
          </cell>
        </row>
        <row r="221">
          <cell r="A221" t="str">
            <v>БОНУС_273  Сосиски Сочинки с сочной грудинкой, МГС 0.4кг,   ПОКОМ</v>
          </cell>
          <cell r="D221">
            <v>289</v>
          </cell>
        </row>
        <row r="222">
          <cell r="A222" t="str">
            <v>БОНУС_Колбаса вареная Филейская ТМ Вязанка. ВЕС  ПОКОМ</v>
          </cell>
          <cell r="D222">
            <v>93.495999999999995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109</v>
          </cell>
        </row>
        <row r="224">
          <cell r="A224" t="str">
            <v>БОНУС_Пельмени Бульмени с говядиной и свининой Наваристые 2,7кг Горячая штучка ВЕС  ПОКОМ</v>
          </cell>
          <cell r="D224">
            <v>18.899999999999999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83</v>
          </cell>
        </row>
        <row r="226">
          <cell r="A226" t="str">
            <v>Бутербродная вареная 0,47 кг шт.  СПК</v>
          </cell>
          <cell r="D226">
            <v>5</v>
          </cell>
        </row>
        <row r="227">
          <cell r="A227" t="str">
            <v>Вацлавская п/к (черева) 390 гр.шт. термоус.пак  СПК</v>
          </cell>
          <cell r="D227">
            <v>6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120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425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352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67</v>
          </cell>
        </row>
        <row r="232">
          <cell r="A232" t="str">
            <v>Гуцульская с/к "КолбасГрад" 160 гр.шт. термоус. пак  СПК</v>
          </cell>
          <cell r="D232">
            <v>11</v>
          </cell>
        </row>
        <row r="233">
          <cell r="A233" t="str">
            <v>Дельгаро с/в "Эликатессе" 140 гр.шт.  СПК</v>
          </cell>
          <cell r="D233">
            <v>14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49</v>
          </cell>
        </row>
        <row r="235">
          <cell r="A235" t="str">
            <v>Докторская вареная в/с 0,47 кг шт.  СПК</v>
          </cell>
          <cell r="D235">
            <v>3</v>
          </cell>
        </row>
        <row r="236">
          <cell r="A236" t="str">
            <v>Докторская вареная термоус.пак. "Высокий вкус"  СПК</v>
          </cell>
          <cell r="D236">
            <v>30.045999999999999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150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202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80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437</v>
          </cell>
        </row>
        <row r="241">
          <cell r="A241" t="str">
            <v>Ла Фаворте с/в "Эликатессе" 140 гр.шт.  СПК</v>
          </cell>
          <cell r="D241">
            <v>8</v>
          </cell>
        </row>
        <row r="242">
          <cell r="A242" t="str">
            <v>Ливерная Печеночная "Просто выгодно" 0,3 кг.шт.  СПК</v>
          </cell>
          <cell r="D242">
            <v>10</v>
          </cell>
        </row>
        <row r="243">
          <cell r="A243" t="str">
            <v>Любительская вареная термоус.пак. "Высокий вкус"  СПК</v>
          </cell>
          <cell r="D243">
            <v>42.027000000000001</v>
          </cell>
        </row>
        <row r="244">
          <cell r="A244" t="str">
            <v>Мини-пицца с ветчиной и сыром 0,3кг ТМ Зареченские  ПОКОМ</v>
          </cell>
          <cell r="D244">
            <v>16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73.400000000000006</v>
          </cell>
        </row>
        <row r="246">
          <cell r="A246" t="str">
            <v>Мини-чебуречки с мясом ВЕС 5,5кг ТМ Зареченские  ПОКОМ</v>
          </cell>
          <cell r="D246">
            <v>33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14</v>
          </cell>
        </row>
        <row r="248">
          <cell r="A248" t="str">
            <v>Мусульманская вареная "Просто выгодно"  СПК</v>
          </cell>
          <cell r="D248">
            <v>1.03</v>
          </cell>
        </row>
        <row r="249">
          <cell r="A249" t="str">
            <v>Мусульманская п/к "Просто выгодно" термофор.пак.  СПК</v>
          </cell>
          <cell r="D249">
            <v>2.52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635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416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471</v>
          </cell>
        </row>
        <row r="253">
          <cell r="A253" t="str">
            <v>Наггетсы с куриным филе и сыром ТМ Вязанка 0,25 кг ПОКОМ</v>
          </cell>
          <cell r="D253">
            <v>170</v>
          </cell>
        </row>
        <row r="254">
          <cell r="A254" t="str">
            <v>Наггетсы Хрустящие 0,3кг ТМ Зареченские  ПОКОМ</v>
          </cell>
          <cell r="D254">
            <v>20</v>
          </cell>
        </row>
        <row r="255">
          <cell r="A255" t="str">
            <v>Оригинальная с перцем с/к  СПК</v>
          </cell>
          <cell r="D255">
            <v>24.14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83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38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188</v>
          </cell>
        </row>
        <row r="259">
          <cell r="A259" t="str">
            <v>Пельмени Бигбули с мясом, Горячая штучка 0,43кг  ПОКОМ</v>
          </cell>
          <cell r="D259">
            <v>47</v>
          </cell>
        </row>
        <row r="260">
          <cell r="A260" t="str">
            <v>Пельмени Бигбули с мясом, Горячая штучка 0,9кг  ПОКОМ</v>
          </cell>
          <cell r="D260">
            <v>66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314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62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102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408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274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58.6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277.7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621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271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6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14</v>
          </cell>
        </row>
        <row r="272">
          <cell r="A272" t="str">
            <v>Пельмени Жемчужные сфера 1,0кг ТМ Зареченские  ПОКОМ</v>
          </cell>
          <cell r="D272">
            <v>5</v>
          </cell>
        </row>
        <row r="273">
          <cell r="A273" t="str">
            <v>Пельмени Медвежьи ушки с фермерскими сливками 0,7кг  ПОКОМ</v>
          </cell>
          <cell r="D273">
            <v>52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51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35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322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41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85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176</v>
          </cell>
        </row>
        <row r="280">
          <cell r="A280" t="str">
            <v>Пельмени Сочные сфера 0,8 кг ТМ Стародворье  ПОКОМ</v>
          </cell>
          <cell r="D280">
            <v>36</v>
          </cell>
        </row>
        <row r="281">
          <cell r="A281" t="str">
            <v>Пельмени Сочные сфера 0,9 кг ТМ Стародворье ПОКОМ</v>
          </cell>
          <cell r="D281">
            <v>1</v>
          </cell>
        </row>
        <row r="282">
          <cell r="A282" t="str">
            <v>Пельмени Татарские 0,4кг ТМ Особый рецепт  ПОКОМ</v>
          </cell>
          <cell r="D282">
            <v>22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3</v>
          </cell>
        </row>
        <row r="284">
          <cell r="A284" t="str">
            <v>Пирожки с яблоком и грушей 0,3кг ТМ Зареченские  ПОКОМ</v>
          </cell>
          <cell r="D284">
            <v>2</v>
          </cell>
        </row>
        <row r="285">
          <cell r="A285" t="str">
            <v>Покровская вареная 0,47 кг шт.  СПК</v>
          </cell>
          <cell r="D285">
            <v>1</v>
          </cell>
        </row>
        <row r="286">
          <cell r="A286" t="str">
            <v>Ричеза с/к 230 гр.шт.  СПК</v>
          </cell>
          <cell r="D286">
            <v>28</v>
          </cell>
        </row>
        <row r="287">
          <cell r="A287" t="str">
            <v>Сальчетти с/к 230 гр.шт.  СПК</v>
          </cell>
          <cell r="D287">
            <v>76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22</v>
          </cell>
        </row>
        <row r="289">
          <cell r="A289" t="str">
            <v>Салями Трюфель с/в "Эликатессе" 0,16 кг.шт.  СПК</v>
          </cell>
          <cell r="D289">
            <v>55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41.756</v>
          </cell>
        </row>
        <row r="291">
          <cell r="A291" t="str">
            <v>Сардельки "Необыкновенные" (в ср.защ.атм.)  СПК</v>
          </cell>
          <cell r="D291">
            <v>5.39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25.376000000000001</v>
          </cell>
        </row>
        <row r="293">
          <cell r="A293" t="str">
            <v>Семейная с чесночком Экстра вареная  СПК</v>
          </cell>
          <cell r="D293">
            <v>12.02</v>
          </cell>
        </row>
        <row r="294">
          <cell r="A294" t="str">
            <v>Семейная с чесночком Экстра вареная 0,5 кг.шт.  СПК</v>
          </cell>
          <cell r="D294">
            <v>3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2</v>
          </cell>
        </row>
        <row r="296">
          <cell r="A296" t="str">
            <v>Сервелат Финский в/к 0,38 кг.шт. термофор.пак.  СПК</v>
          </cell>
          <cell r="D296">
            <v>4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27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2</v>
          </cell>
        </row>
        <row r="299">
          <cell r="A299" t="str">
            <v>Сибирская особая с/к 0,235 кг шт.  СПК</v>
          </cell>
          <cell r="D299">
            <v>20</v>
          </cell>
        </row>
        <row r="300">
          <cell r="A300" t="str">
            <v>Славянская п/к 0,38 кг шт.термофор.пак.  СПК</v>
          </cell>
          <cell r="D300">
            <v>2</v>
          </cell>
        </row>
        <row r="301">
          <cell r="A301" t="str">
            <v>Сосиски "Баварские" 0,36 кг.шт. вак.упак.  СПК</v>
          </cell>
          <cell r="D301">
            <v>6</v>
          </cell>
        </row>
        <row r="302">
          <cell r="A302" t="str">
            <v>Сосиски "Молочные" 0,36 кг.шт. вак.упак.  СПК</v>
          </cell>
          <cell r="D302">
            <v>4</v>
          </cell>
        </row>
        <row r="303">
          <cell r="A303" t="str">
            <v>Сосиски Мини (коллаген) (лоток с ср.защ.атм.) (для ХОРЕКА)  СПК</v>
          </cell>
          <cell r="D303">
            <v>3.3879999999999999</v>
          </cell>
        </row>
        <row r="304">
          <cell r="A304" t="str">
            <v>Сосиски Хот-дог подкопченные (лоток с ср.защ.атм.)  СПК</v>
          </cell>
          <cell r="D304">
            <v>5.4429999999999996</v>
          </cell>
        </row>
        <row r="305">
          <cell r="A305" t="str">
            <v>Сосисоны в темпуре ВЕС  ПОКОМ</v>
          </cell>
          <cell r="D305">
            <v>1.8</v>
          </cell>
        </row>
        <row r="306">
          <cell r="A306" t="str">
            <v>Торо Неро с/в "Эликатессе" 140 гр.шт.  СПК</v>
          </cell>
          <cell r="D306">
            <v>5</v>
          </cell>
        </row>
        <row r="307">
          <cell r="A307" t="str">
            <v>Фестивальная пора с/к 100 гр.шт.нар. (лоток с ср.защ.атм.)  СПК</v>
          </cell>
          <cell r="D307">
            <v>51</v>
          </cell>
        </row>
        <row r="308">
          <cell r="A308" t="str">
            <v>Фестивальная пора с/к 235 гр.шт.  СПК</v>
          </cell>
          <cell r="D308">
            <v>117</v>
          </cell>
        </row>
        <row r="309">
          <cell r="A309" t="str">
            <v>Фуэт с/в "Эликатессе" 160 гр.шт.  СПК</v>
          </cell>
          <cell r="D309">
            <v>47</v>
          </cell>
        </row>
        <row r="310">
          <cell r="A310" t="str">
            <v>Хинкали Классические ТМ Зареченские ВЕС ПОКОМ</v>
          </cell>
          <cell r="D310">
            <v>25</v>
          </cell>
        </row>
        <row r="311">
          <cell r="A311" t="str">
            <v>Хотстеры с сыром 0,25кг ТМ Горячая штучка  ПОКОМ</v>
          </cell>
          <cell r="D311">
            <v>136</v>
          </cell>
        </row>
        <row r="312">
          <cell r="A312" t="str">
            <v>Хотстеры ТМ Горячая штучка ТС Хотстеры 0,25 кг зам  ПОКОМ</v>
          </cell>
          <cell r="D312">
            <v>306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20</v>
          </cell>
        </row>
        <row r="314">
          <cell r="A314" t="str">
            <v>Хрустящие крылышки ТМ Горячая штучка 0,3 кг зам  ПОКОМ</v>
          </cell>
          <cell r="D314">
            <v>175</v>
          </cell>
        </row>
        <row r="315">
          <cell r="A315" t="str">
            <v>Хрустящие крылышки ТМ Зареченские ТС Зареченские продукты. ВЕС ПОКОМ</v>
          </cell>
          <cell r="D315">
            <v>5.4</v>
          </cell>
        </row>
        <row r="316">
          <cell r="A316" t="str">
            <v>Чебупай сочное яблоко ТМ Горячая штучка 0,2 кг зам.  ПОКОМ</v>
          </cell>
          <cell r="D316">
            <v>27</v>
          </cell>
        </row>
        <row r="317">
          <cell r="A317" t="str">
            <v>Чебупай спелая вишня ТМ Горячая штучка 0,2 кг зам.  ПОКОМ</v>
          </cell>
          <cell r="D317">
            <v>74</v>
          </cell>
        </row>
        <row r="318">
          <cell r="A318" t="str">
            <v>Чебупели Foodgital 0,25кг ТМ Горячая штучка  ПОКОМ</v>
          </cell>
          <cell r="D318">
            <v>15</v>
          </cell>
        </row>
        <row r="319">
          <cell r="A319" t="str">
            <v>Чебупели Курочка гриль ТМ Горячая штучка, 0,3 кг зам  ПОКОМ</v>
          </cell>
          <cell r="D319">
            <v>48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370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787</v>
          </cell>
        </row>
        <row r="322">
          <cell r="A322" t="str">
            <v>Чебуреки сочные ВЕС ТМ Зареченские  ПОКОМ</v>
          </cell>
          <cell r="D322">
            <v>200</v>
          </cell>
        </row>
        <row r="323">
          <cell r="A323" t="str">
            <v>Шпикачки Русские (черева) (в ср.защ.атм.) "Высокий вкус"  СПК</v>
          </cell>
          <cell r="D323">
            <v>48.515000000000001</v>
          </cell>
        </row>
        <row r="324">
          <cell r="A324" t="str">
            <v>Эликапреза с/в "Эликатессе" 0,10 кг.шт. нарезка (лоток с ср.защ.атм.)  СПК</v>
          </cell>
          <cell r="D324">
            <v>18</v>
          </cell>
        </row>
        <row r="325">
          <cell r="A325" t="str">
            <v>Юбилейная с/к 0,10 кг.шт. нарезка (лоток с ср.защ.атм.)  СПК</v>
          </cell>
          <cell r="D325">
            <v>18</v>
          </cell>
        </row>
        <row r="326">
          <cell r="A326" t="str">
            <v>Юбилейная с/к 0,235 кг.шт.  СПК</v>
          </cell>
          <cell r="D326">
            <v>148</v>
          </cell>
        </row>
        <row r="327">
          <cell r="A327" t="str">
            <v>Итого</v>
          </cell>
          <cell r="D327">
            <v>52395.680999999997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10.10.2024 - 16.10.2024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234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450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282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72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822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730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1800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1410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3000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720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900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1200</v>
          </cell>
        </row>
        <row r="22">
          <cell r="A22" t="str">
            <v>Пельмени Бигбули с мясом, Горячая штучка 0,9кг  ПОКОМ</v>
          </cell>
          <cell r="D22">
            <v>160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640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960</v>
          </cell>
        </row>
        <row r="25">
          <cell r="A25" t="str">
            <v>Хотстеры ТМ Горячая штучка ТС Хотстеры 0,25 кг зам  ПОКОМ</v>
          </cell>
          <cell r="D25">
            <v>720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1584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1200</v>
          </cell>
        </row>
        <row r="28">
          <cell r="A28" t="str">
            <v>Итого</v>
          </cell>
          <cell r="D28">
            <v>18334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4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64.83203125" style="1" customWidth="1"/>
    <col min="2" max="2" width="4.6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83203125" style="5" customWidth="1"/>
    <col min="27" max="27" width="7.6640625" style="5" bestFit="1" customWidth="1"/>
    <col min="28" max="28" width="8.33203125" style="5" customWidth="1"/>
    <col min="29" max="29" width="6" style="5" bestFit="1" customWidth="1"/>
    <col min="30" max="30" width="5.1640625" style="5" bestFit="1" customWidth="1"/>
    <col min="31" max="31" width="9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78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82</v>
      </c>
      <c r="M4" s="9" t="s">
        <v>82</v>
      </c>
      <c r="N4" s="1" t="s">
        <v>83</v>
      </c>
      <c r="O4" s="1" t="s">
        <v>84</v>
      </c>
      <c r="P4" s="10" t="s">
        <v>82</v>
      </c>
      <c r="Q4" s="1" t="s">
        <v>85</v>
      </c>
      <c r="R4" s="1" t="s">
        <v>86</v>
      </c>
      <c r="S4" s="1" t="s">
        <v>84</v>
      </c>
      <c r="T4" s="1" t="s">
        <v>84</v>
      </c>
      <c r="U4" s="1" t="s">
        <v>87</v>
      </c>
      <c r="V4" s="1" t="s">
        <v>88</v>
      </c>
      <c r="W4" s="11" t="s">
        <v>89</v>
      </c>
      <c r="X4" s="12" t="s">
        <v>90</v>
      </c>
      <c r="Y4" s="13" t="s">
        <v>91</v>
      </c>
      <c r="Z4" s="14" t="s">
        <v>92</v>
      </c>
      <c r="AA4" s="10" t="s">
        <v>93</v>
      </c>
      <c r="AB4" s="1" t="s">
        <v>94</v>
      </c>
      <c r="AC4" s="10" t="s">
        <v>95</v>
      </c>
      <c r="AD4" s="1" t="s">
        <v>96</v>
      </c>
      <c r="AE4" s="1" t="s">
        <v>97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98</v>
      </c>
      <c r="P5" s="17" t="s">
        <v>98</v>
      </c>
      <c r="S5" s="17" t="s">
        <v>99</v>
      </c>
      <c r="T5" s="17" t="s">
        <v>100</v>
      </c>
      <c r="U5" s="17" t="s">
        <v>101</v>
      </c>
    </row>
    <row r="6" spans="1:34" ht="11.1" customHeight="1" x14ac:dyDescent="0.2">
      <c r="A6" s="6"/>
      <c r="B6" s="6"/>
      <c r="C6" s="3"/>
      <c r="D6" s="3"/>
      <c r="E6" s="15">
        <f>SUM(E7:E100)</f>
        <v>46706.899999999994</v>
      </c>
      <c r="F6" s="15">
        <f>SUM(F7:F100)</f>
        <v>50424.5</v>
      </c>
      <c r="I6" s="15">
        <f>SUM(I7:I100)</f>
        <v>49084.677000000003</v>
      </c>
      <c r="J6" s="15">
        <f t="shared" ref="J6:P6" si="0">SUM(J7:J100)</f>
        <v>-2377.777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11320</v>
      </c>
      <c r="O6" s="15">
        <f t="shared" si="0"/>
        <v>7724.58</v>
      </c>
      <c r="P6" s="15">
        <f t="shared" si="0"/>
        <v>15160</v>
      </c>
      <c r="S6" s="15">
        <f t="shared" ref="S6" si="1">SUM(S7:S100)</f>
        <v>7112.6679999999997</v>
      </c>
      <c r="T6" s="15">
        <f t="shared" ref="T6" si="2">SUM(T7:T100)</f>
        <v>7621.2280000000019</v>
      </c>
      <c r="U6" s="15">
        <f t="shared" ref="U6" si="3">SUM(U7:U100)</f>
        <v>9201.7999999999993</v>
      </c>
      <c r="V6" s="15">
        <f t="shared" ref="V6" si="4">SUM(V7:V100)</f>
        <v>8084</v>
      </c>
      <c r="Z6" s="15">
        <f t="shared" ref="Z6:AA6" si="5">SUM(Z7:Z100)</f>
        <v>2928</v>
      </c>
      <c r="AA6" s="15">
        <f t="shared" si="5"/>
        <v>26480</v>
      </c>
      <c r="AE6" s="15">
        <f t="shared" ref="AE6" si="6">SUM(AE7:AE100)</f>
        <v>12864.079999999998</v>
      </c>
    </row>
    <row r="7" spans="1:34" s="1" customFormat="1" ht="21.95" customHeight="1" outlineLevel="1" x14ac:dyDescent="0.2">
      <c r="A7" s="7" t="s">
        <v>10</v>
      </c>
      <c r="B7" s="7" t="s">
        <v>8</v>
      </c>
      <c r="C7" s="8">
        <v>-132.30000000000001</v>
      </c>
      <c r="D7" s="8">
        <v>170.1</v>
      </c>
      <c r="E7" s="21">
        <v>126.9</v>
      </c>
      <c r="F7" s="22">
        <v>-91.8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132.30000000000001</v>
      </c>
      <c r="J7" s="16">
        <f>E7-I7</f>
        <v>-5.4000000000000057</v>
      </c>
      <c r="K7" s="16"/>
      <c r="L7" s="16"/>
      <c r="M7" s="16"/>
      <c r="N7" s="16"/>
      <c r="O7" s="16">
        <f>(E7-V7)/5</f>
        <v>25.380000000000003</v>
      </c>
      <c r="P7" s="18"/>
      <c r="Q7" s="19">
        <f>(F7+P7)/O7</f>
        <v>-3.6170212765957444</v>
      </c>
      <c r="R7" s="16">
        <f>F7/O7</f>
        <v>-3.6170212765957444</v>
      </c>
      <c r="S7" s="16">
        <f>VLOOKUP(A:A,[1]TDSheet!$A:$T,20,0)</f>
        <v>21.6</v>
      </c>
      <c r="T7" s="16">
        <f>VLOOKUP(A:A,[1]TDSheet!$A:$O,15,0)</f>
        <v>19.440000000000001</v>
      </c>
      <c r="U7" s="16">
        <f>VLOOKUP(A:A,[3]TDSheet!$A:$D,4,0)</f>
        <v>18.899999999999999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f>Z7*Y7*AD7</f>
        <v>0</v>
      </c>
      <c r="AF7" s="16"/>
      <c r="AG7" s="16"/>
      <c r="AH7" s="16"/>
    </row>
    <row r="8" spans="1:34" s="1" customFormat="1" ht="21.95" customHeight="1" outlineLevel="1" x14ac:dyDescent="0.2">
      <c r="A8" s="7" t="s">
        <v>44</v>
      </c>
      <c r="B8" s="7" t="s">
        <v>9</v>
      </c>
      <c r="C8" s="8">
        <v>-490</v>
      </c>
      <c r="D8" s="8">
        <v>575</v>
      </c>
      <c r="E8" s="21">
        <v>319</v>
      </c>
      <c r="F8" s="22">
        <v>-243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330</v>
      </c>
      <c r="J8" s="16">
        <f t="shared" ref="J8:J71" si="7">E8-I8</f>
        <v>-11</v>
      </c>
      <c r="K8" s="16"/>
      <c r="L8" s="16"/>
      <c r="M8" s="16"/>
      <c r="N8" s="16"/>
      <c r="O8" s="16">
        <f t="shared" ref="O8:O71" si="8">(E8-V8)/5</f>
        <v>63.8</v>
      </c>
      <c r="P8" s="18"/>
      <c r="Q8" s="19">
        <f t="shared" ref="Q8:Q71" si="9">(F8+P8)/O8</f>
        <v>-3.8087774294670846</v>
      </c>
      <c r="R8" s="16">
        <f t="shared" ref="R8:R71" si="10">F8/O8</f>
        <v>-3.8087774294670846</v>
      </c>
      <c r="S8" s="16">
        <f>VLOOKUP(A:A,[1]TDSheet!$A:$T,20,0)</f>
        <v>64</v>
      </c>
      <c r="T8" s="16">
        <f>VLOOKUP(A:A,[1]TDSheet!$A:$O,15,0)</f>
        <v>65.599999999999994</v>
      </c>
      <c r="U8" s="16">
        <f>VLOOKUP(A:A,[3]TDSheet!$A:$D,4,0)</f>
        <v>83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P8+N8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71" si="13">Z8*Y8*AD8</f>
        <v>0</v>
      </c>
      <c r="AF8" s="16"/>
      <c r="AG8" s="16"/>
      <c r="AH8" s="16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421</v>
      </c>
      <c r="D9" s="8">
        <v>867</v>
      </c>
      <c r="E9" s="8">
        <v>490</v>
      </c>
      <c r="F9" s="8">
        <v>786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497</v>
      </c>
      <c r="J9" s="16">
        <f t="shared" si="7"/>
        <v>-7</v>
      </c>
      <c r="K9" s="16"/>
      <c r="L9" s="16"/>
      <c r="M9" s="16"/>
      <c r="N9" s="16"/>
      <c r="O9" s="16">
        <f t="shared" si="8"/>
        <v>98</v>
      </c>
      <c r="P9" s="18">
        <v>100</v>
      </c>
      <c r="Q9" s="19">
        <f t="shared" si="9"/>
        <v>9.0408163265306118</v>
      </c>
      <c r="R9" s="16">
        <f t="shared" si="10"/>
        <v>8.0204081632653068</v>
      </c>
      <c r="S9" s="16">
        <f>VLOOKUP(A:A,[1]TDSheet!$A:$T,20,0)</f>
        <v>79.2</v>
      </c>
      <c r="T9" s="16">
        <f>VLOOKUP(A:A,[1]TDSheet!$A:$O,15,0)</f>
        <v>89.4</v>
      </c>
      <c r="U9" s="16">
        <f>VLOOKUP(A:A,[3]TDSheet!$A:$D,4,0)</f>
        <v>120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14</v>
      </c>
      <c r="AA9" s="16">
        <f t="shared" si="12"/>
        <v>100</v>
      </c>
      <c r="AB9" s="16">
        <f>VLOOKUP(A:A,[1]TDSheet!$A:$AB,28,0)</f>
        <v>0</v>
      </c>
      <c r="AC9" s="16">
        <f>AA9/12</f>
        <v>8.3333333333333339</v>
      </c>
      <c r="AD9" s="20">
        <f>VLOOKUP(A:A,[1]TDSheet!$A:$AD,30,0)</f>
        <v>0.3</v>
      </c>
      <c r="AE9" s="16">
        <f t="shared" si="13"/>
        <v>50.4</v>
      </c>
      <c r="AF9" s="16"/>
      <c r="AG9" s="16"/>
      <c r="AH9" s="16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2239</v>
      </c>
      <c r="D10" s="8">
        <v>2441</v>
      </c>
      <c r="E10" s="8">
        <v>2340</v>
      </c>
      <c r="F10" s="8">
        <v>2292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2367</v>
      </c>
      <c r="J10" s="16">
        <f t="shared" si="7"/>
        <v>-27</v>
      </c>
      <c r="K10" s="16"/>
      <c r="L10" s="16"/>
      <c r="M10" s="16"/>
      <c r="N10" s="16">
        <v>2400</v>
      </c>
      <c r="O10" s="16">
        <f t="shared" si="8"/>
        <v>324</v>
      </c>
      <c r="P10" s="18">
        <v>500</v>
      </c>
      <c r="Q10" s="19">
        <f t="shared" si="9"/>
        <v>8.6172839506172831</v>
      </c>
      <c r="R10" s="16">
        <f t="shared" si="10"/>
        <v>7.0740740740740744</v>
      </c>
      <c r="S10" s="16">
        <f>VLOOKUP(A:A,[1]TDSheet!$A:$T,20,0)</f>
        <v>370.8</v>
      </c>
      <c r="T10" s="16">
        <f>VLOOKUP(A:A,[1]TDSheet!$A:$O,15,0)</f>
        <v>315.39999999999998</v>
      </c>
      <c r="U10" s="16">
        <f>VLOOKUP(A:A,[3]TDSheet!$A:$D,4,0)</f>
        <v>425</v>
      </c>
      <c r="V10" s="16">
        <f>VLOOKUP(A:A,[4]TDSheet!$A:$D,4,0)</f>
        <v>720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238</v>
      </c>
      <c r="AA10" s="16">
        <f t="shared" si="12"/>
        <v>2900</v>
      </c>
      <c r="AB10" s="16" t="str">
        <f>VLOOKUP(A:A,[1]TDSheet!$A:$AB,28,0)</f>
        <v>апр яб</v>
      </c>
      <c r="AC10" s="16">
        <f>AA10/12</f>
        <v>241.66666666666666</v>
      </c>
      <c r="AD10" s="20">
        <f>VLOOKUP(A:A,[1]TDSheet!$A:$AD,30,0)</f>
        <v>0.3</v>
      </c>
      <c r="AE10" s="16">
        <f>Z10*Y10*AD10</f>
        <v>856.8</v>
      </c>
      <c r="AF10" s="16"/>
      <c r="AG10" s="16"/>
      <c r="AH10" s="16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1203</v>
      </c>
      <c r="D11" s="8">
        <v>3594</v>
      </c>
      <c r="E11" s="8">
        <v>2352</v>
      </c>
      <c r="F11" s="8">
        <v>2406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2390</v>
      </c>
      <c r="J11" s="16">
        <f t="shared" si="7"/>
        <v>-38</v>
      </c>
      <c r="K11" s="16"/>
      <c r="L11" s="16"/>
      <c r="M11" s="16"/>
      <c r="N11" s="16">
        <v>240</v>
      </c>
      <c r="O11" s="16">
        <f t="shared" si="8"/>
        <v>290.39999999999998</v>
      </c>
      <c r="P11" s="18">
        <v>200</v>
      </c>
      <c r="Q11" s="19">
        <f t="shared" si="9"/>
        <v>8.9738292011019283</v>
      </c>
      <c r="R11" s="16">
        <f t="shared" si="10"/>
        <v>8.2851239669421499</v>
      </c>
      <c r="S11" s="16">
        <f>VLOOKUP(A:A,[1]TDSheet!$A:$T,20,0)</f>
        <v>276.39999999999998</v>
      </c>
      <c r="T11" s="16">
        <f>VLOOKUP(A:A,[1]TDSheet!$A:$O,15,0)</f>
        <v>297.2</v>
      </c>
      <c r="U11" s="16">
        <f>VLOOKUP(A:A,[3]TDSheet!$A:$D,4,0)</f>
        <v>352</v>
      </c>
      <c r="V11" s="16">
        <f>VLOOKUP(A:A,[4]TDSheet!$A:$D,4,0)</f>
        <v>900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42</v>
      </c>
      <c r="AA11" s="16">
        <f t="shared" si="12"/>
        <v>440</v>
      </c>
      <c r="AB11" s="16">
        <f>VLOOKUP(A:A,[1]TDSheet!$A:$AB,28,0)</f>
        <v>0</v>
      </c>
      <c r="AC11" s="16">
        <f>AA11/12</f>
        <v>36.666666666666664</v>
      </c>
      <c r="AD11" s="20">
        <f>VLOOKUP(A:A,[1]TDSheet!$A:$AD,30,0)</f>
        <v>0.3</v>
      </c>
      <c r="AE11" s="16">
        <f t="shared" si="13"/>
        <v>151.19999999999999</v>
      </c>
      <c r="AF11" s="16"/>
      <c r="AG11" s="16"/>
      <c r="AH11" s="16"/>
    </row>
    <row r="12" spans="1:34" s="1" customFormat="1" ht="11.1" customHeight="1" outlineLevel="1" x14ac:dyDescent="0.2">
      <c r="A12" s="7" t="s">
        <v>14</v>
      </c>
      <c r="B12" s="7" t="s">
        <v>9</v>
      </c>
      <c r="C12" s="8">
        <v>467</v>
      </c>
      <c r="D12" s="8">
        <v>679</v>
      </c>
      <c r="E12" s="8">
        <v>325</v>
      </c>
      <c r="F12" s="8">
        <v>814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290</v>
      </c>
      <c r="J12" s="16">
        <f t="shared" si="7"/>
        <v>35</v>
      </c>
      <c r="K12" s="16"/>
      <c r="L12" s="16"/>
      <c r="M12" s="16"/>
      <c r="N12" s="16"/>
      <c r="O12" s="16">
        <f t="shared" si="8"/>
        <v>65</v>
      </c>
      <c r="P12" s="18"/>
      <c r="Q12" s="19">
        <f t="shared" si="9"/>
        <v>12.523076923076923</v>
      </c>
      <c r="R12" s="16">
        <f t="shared" si="10"/>
        <v>12.523076923076923</v>
      </c>
      <c r="S12" s="16">
        <f>VLOOKUP(A:A,[1]TDSheet!$A:$T,20,0)</f>
        <v>54.4</v>
      </c>
      <c r="T12" s="16">
        <f>VLOOKUP(A:A,[1]TDSheet!$A:$O,15,0)</f>
        <v>85</v>
      </c>
      <c r="U12" s="16">
        <f>VLOOKUP(A:A,[3]TDSheet!$A:$D,4,0)</f>
        <v>67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0</v>
      </c>
      <c r="AA12" s="16">
        <f t="shared" si="12"/>
        <v>0</v>
      </c>
      <c r="AB12" s="16">
        <f>VLOOKUP(A:A,[1]TDSheet!$A:$AB,28,0)</f>
        <v>0</v>
      </c>
      <c r="AC12" s="16">
        <f>AA12/24</f>
        <v>0</v>
      </c>
      <c r="AD12" s="20">
        <f>VLOOKUP(A:A,[1]TDSheet!$A:$AD,30,0)</f>
        <v>0.09</v>
      </c>
      <c r="AE12" s="16">
        <f t="shared" si="13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15</v>
      </c>
      <c r="B13" s="7" t="s">
        <v>9</v>
      </c>
      <c r="C13" s="8">
        <v>305</v>
      </c>
      <c r="D13" s="8">
        <v>31</v>
      </c>
      <c r="E13" s="8">
        <v>295</v>
      </c>
      <c r="F13" s="8">
        <v>28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695</v>
      </c>
      <c r="J13" s="16">
        <f t="shared" si="7"/>
        <v>-400</v>
      </c>
      <c r="K13" s="16"/>
      <c r="L13" s="16"/>
      <c r="M13" s="16"/>
      <c r="N13" s="16"/>
      <c r="O13" s="16">
        <f t="shared" si="8"/>
        <v>59</v>
      </c>
      <c r="P13" s="18">
        <v>400</v>
      </c>
      <c r="Q13" s="19">
        <f t="shared" si="9"/>
        <v>7.2542372881355934</v>
      </c>
      <c r="R13" s="16">
        <f t="shared" si="10"/>
        <v>0.47457627118644069</v>
      </c>
      <c r="S13" s="16">
        <f>VLOOKUP(A:A,[1]TDSheet!$A:$T,20,0)</f>
        <v>103</v>
      </c>
      <c r="T13" s="16">
        <f>VLOOKUP(A:A,[1]TDSheet!$A:$O,15,0)</f>
        <v>113.8</v>
      </c>
      <c r="U13" s="16">
        <v>0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28</v>
      </c>
      <c r="AA13" s="16">
        <f t="shared" si="12"/>
        <v>400</v>
      </c>
      <c r="AB13" s="16" t="str">
        <f>VLOOKUP(A:A,[1]TDSheet!$A:$AB,28,0)</f>
        <v>апр яб</v>
      </c>
      <c r="AC13" s="16">
        <f>AA13/12</f>
        <v>33.333333333333336</v>
      </c>
      <c r="AD13" s="20">
        <f>VLOOKUP(A:A,[1]TDSheet!$A:$AD,30,0)</f>
        <v>0.25</v>
      </c>
      <c r="AE13" s="16">
        <f t="shared" si="13"/>
        <v>84</v>
      </c>
      <c r="AF13" s="16"/>
      <c r="AG13" s="16"/>
      <c r="AH13" s="16"/>
    </row>
    <row r="14" spans="1:34" s="1" customFormat="1" ht="11.1" customHeight="1" outlineLevel="1" x14ac:dyDescent="0.2">
      <c r="A14" s="7" t="s">
        <v>16</v>
      </c>
      <c r="B14" s="7" t="s">
        <v>9</v>
      </c>
      <c r="C14" s="8">
        <v>293</v>
      </c>
      <c r="D14" s="8">
        <v>3754</v>
      </c>
      <c r="E14" s="8">
        <v>2344</v>
      </c>
      <c r="F14" s="8">
        <v>1674</v>
      </c>
      <c r="G14" s="1" t="str">
        <f>VLOOKUP(A:A,[1]TDSheet!$A:$G,7,0)</f>
        <v>пуд</v>
      </c>
      <c r="H14" s="1">
        <f>VLOOKUP(A:A,[1]TDSheet!$A:$H,8,0)</f>
        <v>180</v>
      </c>
      <c r="I14" s="16">
        <f>VLOOKUP(A:A,[2]TDSheet!$A:$F,6,0)</f>
        <v>2775</v>
      </c>
      <c r="J14" s="16">
        <f t="shared" si="7"/>
        <v>-431</v>
      </c>
      <c r="K14" s="16"/>
      <c r="L14" s="16"/>
      <c r="M14" s="16"/>
      <c r="N14" s="16">
        <v>120</v>
      </c>
      <c r="O14" s="16">
        <f t="shared" si="8"/>
        <v>228.8</v>
      </c>
      <c r="P14" s="18">
        <v>300</v>
      </c>
      <c r="Q14" s="19">
        <f t="shared" si="9"/>
        <v>8.6276223776223766</v>
      </c>
      <c r="R14" s="16">
        <f t="shared" si="10"/>
        <v>7.3164335664335658</v>
      </c>
      <c r="S14" s="16">
        <f>VLOOKUP(A:A,[1]TDSheet!$A:$T,20,0)</f>
        <v>141.19999999999999</v>
      </c>
      <c r="T14" s="16">
        <f>VLOOKUP(A:A,[1]TDSheet!$A:$O,15,0)</f>
        <v>247.4</v>
      </c>
      <c r="U14" s="16">
        <f>VLOOKUP(A:A,[3]TDSheet!$A:$D,4,0)</f>
        <v>437</v>
      </c>
      <c r="V14" s="16">
        <f>VLOOKUP(A:A,[4]TDSheet!$A:$D,4,0)</f>
        <v>1200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42</v>
      </c>
      <c r="AA14" s="16">
        <f t="shared" si="12"/>
        <v>420</v>
      </c>
      <c r="AB14" s="16" t="str">
        <f>VLOOKUP(A:A,[1]TDSheet!$A:$AB,28,0)</f>
        <v>апр яб</v>
      </c>
      <c r="AC14" s="16">
        <f>AA14/12</f>
        <v>35</v>
      </c>
      <c r="AD14" s="20">
        <f>VLOOKUP(A:A,[1]TDSheet!$A:$AD,30,0)</f>
        <v>0.25</v>
      </c>
      <c r="AE14" s="16">
        <f t="shared" si="13"/>
        <v>126</v>
      </c>
      <c r="AF14" s="16"/>
      <c r="AG14" s="16"/>
      <c r="AH14" s="16"/>
    </row>
    <row r="15" spans="1:34" s="1" customFormat="1" ht="11.1" customHeight="1" outlineLevel="1" x14ac:dyDescent="0.2">
      <c r="A15" s="7" t="s">
        <v>45</v>
      </c>
      <c r="B15" s="7" t="s">
        <v>9</v>
      </c>
      <c r="C15" s="8">
        <v>106</v>
      </c>
      <c r="D15" s="8">
        <v>2</v>
      </c>
      <c r="E15" s="8">
        <v>45</v>
      </c>
      <c r="F15" s="8">
        <v>61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74</v>
      </c>
      <c r="J15" s="16">
        <f t="shared" si="7"/>
        <v>-29</v>
      </c>
      <c r="K15" s="16"/>
      <c r="L15" s="16"/>
      <c r="M15" s="16"/>
      <c r="N15" s="16"/>
      <c r="O15" s="16">
        <f t="shared" si="8"/>
        <v>9</v>
      </c>
      <c r="P15" s="18"/>
      <c r="Q15" s="19">
        <f t="shared" si="9"/>
        <v>6.7777777777777777</v>
      </c>
      <c r="R15" s="16">
        <f t="shared" si="10"/>
        <v>6.7777777777777777</v>
      </c>
      <c r="S15" s="16">
        <f>VLOOKUP(A:A,[1]TDSheet!$A:$T,20,0)</f>
        <v>7</v>
      </c>
      <c r="T15" s="16">
        <f>VLOOKUP(A:A,[1]TDSheet!$A:$O,15,0)</f>
        <v>5.4</v>
      </c>
      <c r="U15" s="16">
        <f>VLOOKUP(A:A,[3]TDSheet!$A:$D,4,0)</f>
        <v>16</v>
      </c>
      <c r="V15" s="16">
        <v>0</v>
      </c>
      <c r="W15" s="16">
        <f>VLOOKUP(A:A,[1]TDSheet!$A:$W,23,0)</f>
        <v>126</v>
      </c>
      <c r="X15" s="16">
        <f>VLOOKUP(A:A,[1]TDSheet!$A:$X,24,0)</f>
        <v>14</v>
      </c>
      <c r="Y15" s="16">
        <f>VLOOKUP(A:A,[1]TDSheet!$A:$Y,25,0)</f>
        <v>9</v>
      </c>
      <c r="Z15" s="16">
        <f t="shared" si="11"/>
        <v>0</v>
      </c>
      <c r="AA15" s="16">
        <f t="shared" si="12"/>
        <v>0</v>
      </c>
      <c r="AB15" s="16" t="str">
        <f>VLOOKUP(A:A,[1]TDSheet!$A:$AB,28,0)</f>
        <v>увел</v>
      </c>
      <c r="AC15" s="16">
        <f>AA15/9</f>
        <v>0</v>
      </c>
      <c r="AD15" s="20">
        <f>VLOOKUP(A:A,[1]TDSheet!$A:$AD,30,0)</f>
        <v>0.3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7" t="s">
        <v>46</v>
      </c>
      <c r="B16" s="7" t="s">
        <v>9</v>
      </c>
      <c r="C16" s="8">
        <v>-2</v>
      </c>
      <c r="D16" s="8">
        <v>2</v>
      </c>
      <c r="E16" s="8">
        <v>0</v>
      </c>
      <c r="F16" s="8"/>
      <c r="G16" s="1" t="str">
        <f>VLOOKUP(A:A,[1]TDSheet!$A:$G,7,0)</f>
        <v>нов</v>
      </c>
      <c r="H16" s="1" t="e">
        <f>VLOOKUP(A:A,[1]TDSheet!$A:$H,8,0)</f>
        <v>#N/A</v>
      </c>
      <c r="I16" s="16">
        <v>0</v>
      </c>
      <c r="J16" s="16">
        <f t="shared" si="7"/>
        <v>0</v>
      </c>
      <c r="K16" s="16"/>
      <c r="L16" s="16"/>
      <c r="M16" s="16"/>
      <c r="N16" s="16"/>
      <c r="O16" s="16">
        <f t="shared" si="8"/>
        <v>0</v>
      </c>
      <c r="P16" s="18"/>
      <c r="Q16" s="19" t="e">
        <f t="shared" si="9"/>
        <v>#DIV/0!</v>
      </c>
      <c r="R16" s="16" t="e">
        <f t="shared" si="10"/>
        <v>#DIV/0!</v>
      </c>
      <c r="S16" s="16">
        <f>VLOOKUP(A:A,[1]TDSheet!$A:$T,20,0)</f>
        <v>0.6</v>
      </c>
      <c r="T16" s="16">
        <f>VLOOKUP(A:A,[1]TDSheet!$A:$O,15,0)</f>
        <v>0.2</v>
      </c>
      <c r="U16" s="16">
        <v>0</v>
      </c>
      <c r="V16" s="16">
        <v>0</v>
      </c>
      <c r="W16" s="16">
        <f>VLOOKUP(A:A,[1]TDSheet!$A:$W,23,0)</f>
        <v>126</v>
      </c>
      <c r="X16" s="16">
        <f>VLOOKUP(A:A,[1]TDSheet!$A:$X,24,0)</f>
        <v>14</v>
      </c>
      <c r="Y16" s="16">
        <f>VLOOKUP(A:A,[1]TDSheet!$A:$Y,25,0)</f>
        <v>9</v>
      </c>
      <c r="Z16" s="16">
        <f t="shared" si="11"/>
        <v>0</v>
      </c>
      <c r="AA16" s="16">
        <f t="shared" si="12"/>
        <v>0</v>
      </c>
      <c r="AB16" s="16" t="str">
        <f>VLOOKUP(A:A,[1]TDSheet!$A:$AB,28,0)</f>
        <v>увел</v>
      </c>
      <c r="AC16" s="16">
        <f>AA16/9</f>
        <v>0</v>
      </c>
      <c r="AD16" s="20">
        <f>VLOOKUP(A:A,[1]TDSheet!$A:$AD,30,0)</f>
        <v>0.3</v>
      </c>
      <c r="AE16" s="16">
        <f t="shared" si="13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47</v>
      </c>
      <c r="B17" s="7" t="s">
        <v>8</v>
      </c>
      <c r="C17" s="8">
        <v>311.5</v>
      </c>
      <c r="D17" s="8">
        <v>288.60000000000002</v>
      </c>
      <c r="E17" s="8">
        <v>310.2</v>
      </c>
      <c r="F17" s="8">
        <v>271.39999999999998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328.70100000000002</v>
      </c>
      <c r="J17" s="16">
        <f t="shared" si="7"/>
        <v>-18.501000000000033</v>
      </c>
      <c r="K17" s="16"/>
      <c r="L17" s="16"/>
      <c r="M17" s="16"/>
      <c r="N17" s="16"/>
      <c r="O17" s="16">
        <f t="shared" si="8"/>
        <v>62.04</v>
      </c>
      <c r="P17" s="18">
        <v>280</v>
      </c>
      <c r="Q17" s="19">
        <f t="shared" si="9"/>
        <v>8.8878143133462277</v>
      </c>
      <c r="R17" s="16">
        <f t="shared" si="10"/>
        <v>4.3745970341715017</v>
      </c>
      <c r="S17" s="16">
        <f>VLOOKUP(A:A,[1]TDSheet!$A:$T,20,0)</f>
        <v>48.839999999999996</v>
      </c>
      <c r="T17" s="16">
        <f>VLOOKUP(A:A,[1]TDSheet!$A:$O,15,0)</f>
        <v>45.739999999999995</v>
      </c>
      <c r="U17" s="16">
        <f>VLOOKUP(A:A,[3]TDSheet!$A:$D,4,0)</f>
        <v>73.400000000000006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16">
        <f t="shared" si="11"/>
        <v>70</v>
      </c>
      <c r="AA17" s="16">
        <f t="shared" si="12"/>
        <v>280</v>
      </c>
      <c r="AB17" s="16" t="e">
        <f>VLOOKUP(A:A,[1]TDSheet!$A:$AB,28,0)</f>
        <v>#N/A</v>
      </c>
      <c r="AC17" s="16">
        <f>AA17/3.7</f>
        <v>75.675675675675677</v>
      </c>
      <c r="AD17" s="20">
        <f>VLOOKUP(A:A,[1]TDSheet!$A:$AD,30,0)</f>
        <v>1</v>
      </c>
      <c r="AE17" s="16">
        <f t="shared" si="13"/>
        <v>259</v>
      </c>
      <c r="AF17" s="16"/>
      <c r="AG17" s="16"/>
      <c r="AH17" s="16"/>
    </row>
    <row r="18" spans="1:34" s="1" customFormat="1" ht="11.1" customHeight="1" outlineLevel="1" x14ac:dyDescent="0.2">
      <c r="A18" s="7" t="s">
        <v>48</v>
      </c>
      <c r="B18" s="7" t="s">
        <v>8</v>
      </c>
      <c r="C18" s="8">
        <v>55</v>
      </c>
      <c r="D18" s="8">
        <v>330</v>
      </c>
      <c r="E18" s="8">
        <v>219</v>
      </c>
      <c r="F18" s="8">
        <v>166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230.74</v>
      </c>
      <c r="J18" s="16">
        <f t="shared" si="7"/>
        <v>-11.740000000000009</v>
      </c>
      <c r="K18" s="16"/>
      <c r="L18" s="16"/>
      <c r="M18" s="16"/>
      <c r="N18" s="16"/>
      <c r="O18" s="16">
        <f t="shared" si="8"/>
        <v>43.8</v>
      </c>
      <c r="P18" s="18">
        <v>220</v>
      </c>
      <c r="Q18" s="19">
        <f t="shared" si="9"/>
        <v>8.8127853881278551</v>
      </c>
      <c r="R18" s="16">
        <f t="shared" si="10"/>
        <v>3.7899543378995437</v>
      </c>
      <c r="S18" s="16">
        <f>VLOOKUP(A:A,[1]TDSheet!$A:$T,20,0)</f>
        <v>23.1</v>
      </c>
      <c r="T18" s="16">
        <f>VLOOKUP(A:A,[1]TDSheet!$A:$O,15,0)</f>
        <v>29.7</v>
      </c>
      <c r="U18" s="16">
        <f>VLOOKUP(A:A,[3]TDSheet!$A:$D,4,0)</f>
        <v>33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16">
        <f t="shared" si="11"/>
        <v>36</v>
      </c>
      <c r="AA18" s="16">
        <f t="shared" si="12"/>
        <v>220</v>
      </c>
      <c r="AB18" s="16" t="e">
        <f>VLOOKUP(A:A,[1]TDSheet!$A:$AB,28,0)</f>
        <v>#N/A</v>
      </c>
      <c r="AC18" s="16">
        <f>AA18/5.5</f>
        <v>40</v>
      </c>
      <c r="AD18" s="20">
        <f>VLOOKUP(A:A,[1]TDSheet!$A:$AD,30,0)</f>
        <v>1</v>
      </c>
      <c r="AE18" s="16">
        <f t="shared" si="13"/>
        <v>198</v>
      </c>
      <c r="AF18" s="16"/>
      <c r="AG18" s="16"/>
      <c r="AH18" s="16"/>
    </row>
    <row r="19" spans="1:34" s="1" customFormat="1" ht="11.1" customHeight="1" outlineLevel="1" x14ac:dyDescent="0.2">
      <c r="A19" s="7" t="s">
        <v>49</v>
      </c>
      <c r="B19" s="7" t="s">
        <v>9</v>
      </c>
      <c r="C19" s="8">
        <v>97</v>
      </c>
      <c r="D19" s="8">
        <v>3</v>
      </c>
      <c r="E19" s="8">
        <v>37</v>
      </c>
      <c r="F19" s="8">
        <v>59</v>
      </c>
      <c r="G19" s="1" t="str">
        <f>VLOOKUP(A:A,[1]TDSheet!$A:$G,7,0)</f>
        <v>нов</v>
      </c>
      <c r="H19" s="1" t="e">
        <f>VLOOKUP(A:A,[1]TDSheet!$A:$H,8,0)</f>
        <v>#N/A</v>
      </c>
      <c r="I19" s="16">
        <f>VLOOKUP(A:A,[2]TDSheet!$A:$F,6,0)</f>
        <v>41</v>
      </c>
      <c r="J19" s="16">
        <f t="shared" si="7"/>
        <v>-4</v>
      </c>
      <c r="K19" s="16"/>
      <c r="L19" s="16"/>
      <c r="M19" s="16"/>
      <c r="N19" s="16"/>
      <c r="O19" s="16">
        <f t="shared" si="8"/>
        <v>7.4</v>
      </c>
      <c r="P19" s="18"/>
      <c r="Q19" s="19">
        <f t="shared" si="9"/>
        <v>7.9729729729729728</v>
      </c>
      <c r="R19" s="16">
        <f t="shared" si="10"/>
        <v>7.9729729729729728</v>
      </c>
      <c r="S19" s="16">
        <f>VLOOKUP(A:A,[1]TDSheet!$A:$T,20,0)</f>
        <v>12.2</v>
      </c>
      <c r="T19" s="16">
        <f>VLOOKUP(A:A,[1]TDSheet!$A:$O,15,0)</f>
        <v>7.4</v>
      </c>
      <c r="U19" s="16">
        <f>VLOOKUP(A:A,[3]TDSheet!$A:$D,4,0)</f>
        <v>14</v>
      </c>
      <c r="V19" s="16">
        <v>0</v>
      </c>
      <c r="W19" s="16">
        <f>VLOOKUP(A:A,[1]TDSheet!$A:$W,23,0)</f>
        <v>234</v>
      </c>
      <c r="X19" s="16">
        <f>VLOOKUP(A:A,[1]TDSheet!$A:$X,24,0)</f>
        <v>18</v>
      </c>
      <c r="Y19" s="16">
        <f>VLOOKUP(A:A,[1]TDSheet!$A:$Y,25,0)</f>
        <v>9</v>
      </c>
      <c r="Z19" s="16">
        <f t="shared" si="11"/>
        <v>0</v>
      </c>
      <c r="AA19" s="16">
        <f t="shared" si="12"/>
        <v>0</v>
      </c>
      <c r="AB19" s="16" t="str">
        <f>VLOOKUP(A:A,[1]TDSheet!$A:$AB,28,0)</f>
        <v>увел</v>
      </c>
      <c r="AC19" s="16">
        <f>AA19/9</f>
        <v>0</v>
      </c>
      <c r="AD19" s="20">
        <f>VLOOKUP(A:A,[1]TDSheet!$A:$AD,30,0)</f>
        <v>0.3</v>
      </c>
      <c r="AE19" s="16">
        <f t="shared" si="13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50</v>
      </c>
      <c r="B20" s="7" t="s">
        <v>8</v>
      </c>
      <c r="C20" s="8">
        <v>38</v>
      </c>
      <c r="D20" s="8">
        <v>35</v>
      </c>
      <c r="E20" s="8">
        <v>42</v>
      </c>
      <c r="F20" s="8"/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107.7</v>
      </c>
      <c r="J20" s="16">
        <f t="shared" si="7"/>
        <v>-65.7</v>
      </c>
      <c r="K20" s="16"/>
      <c r="L20" s="16"/>
      <c r="M20" s="16"/>
      <c r="N20" s="16"/>
      <c r="O20" s="16">
        <f t="shared" si="8"/>
        <v>8.4</v>
      </c>
      <c r="P20" s="18">
        <v>80</v>
      </c>
      <c r="Q20" s="19">
        <f t="shared" si="9"/>
        <v>9.5238095238095237</v>
      </c>
      <c r="R20" s="16">
        <f t="shared" si="10"/>
        <v>0</v>
      </c>
      <c r="S20" s="16">
        <f>VLOOKUP(A:A,[1]TDSheet!$A:$T,20,0)</f>
        <v>31.2</v>
      </c>
      <c r="T20" s="16">
        <f>VLOOKUP(A:A,[1]TDSheet!$A:$O,15,0)</f>
        <v>31.6</v>
      </c>
      <c r="U20" s="16">
        <v>0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16">
        <f t="shared" si="11"/>
        <v>28</v>
      </c>
      <c r="AA20" s="16">
        <f t="shared" si="12"/>
        <v>80</v>
      </c>
      <c r="AB20" s="16" t="e">
        <f>VLOOKUP(A:A,[1]TDSheet!$A:$AB,28,0)</f>
        <v>#N/A</v>
      </c>
      <c r="AC20" s="16">
        <f>AA20/3</f>
        <v>26.666666666666668</v>
      </c>
      <c r="AD20" s="20">
        <f>VLOOKUP(A:A,[1]TDSheet!$A:$AD,30,0)</f>
        <v>1</v>
      </c>
      <c r="AE20" s="16">
        <f t="shared" si="13"/>
        <v>84</v>
      </c>
      <c r="AF20" s="16"/>
      <c r="AG20" s="16"/>
      <c r="AH20" s="16"/>
    </row>
    <row r="21" spans="1:34" s="1" customFormat="1" ht="11.1" customHeight="1" outlineLevel="1" x14ac:dyDescent="0.2">
      <c r="A21" s="7" t="s">
        <v>17</v>
      </c>
      <c r="B21" s="7" t="s">
        <v>9</v>
      </c>
      <c r="C21" s="8">
        <v>2317</v>
      </c>
      <c r="D21" s="8">
        <v>4347</v>
      </c>
      <c r="E21" s="8">
        <v>2782</v>
      </c>
      <c r="F21" s="8">
        <v>3798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2802</v>
      </c>
      <c r="J21" s="16">
        <f t="shared" si="7"/>
        <v>-20</v>
      </c>
      <c r="K21" s="16"/>
      <c r="L21" s="16"/>
      <c r="M21" s="16"/>
      <c r="N21" s="16"/>
      <c r="O21" s="16">
        <f t="shared" si="8"/>
        <v>556.4</v>
      </c>
      <c r="P21" s="18">
        <v>900</v>
      </c>
      <c r="Q21" s="19">
        <f t="shared" si="9"/>
        <v>8.443565780014378</v>
      </c>
      <c r="R21" s="16">
        <f t="shared" si="10"/>
        <v>6.8260244428468733</v>
      </c>
      <c r="S21" s="16">
        <f>VLOOKUP(A:A,[1]TDSheet!$A:$T,20,0)</f>
        <v>524</v>
      </c>
      <c r="T21" s="16">
        <f>VLOOKUP(A:A,[1]TDSheet!$A:$O,15,0)</f>
        <v>559</v>
      </c>
      <c r="U21" s="16">
        <f>VLOOKUP(A:A,[3]TDSheet!$A:$D,4,0)</f>
        <v>635</v>
      </c>
      <c r="V21" s="16">
        <v>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16">
        <f t="shared" si="11"/>
        <v>70</v>
      </c>
      <c r="AA21" s="16">
        <f t="shared" si="12"/>
        <v>900</v>
      </c>
      <c r="AB21" s="16" t="str">
        <f>VLOOKUP(A:A,[1]TDSheet!$A:$AB,28,0)</f>
        <v>апр яб</v>
      </c>
      <c r="AC21" s="16">
        <f>AA21/12</f>
        <v>75</v>
      </c>
      <c r="AD21" s="20">
        <f>VLOOKUP(A:A,[1]TDSheet!$A:$AD,30,0)</f>
        <v>0.25</v>
      </c>
      <c r="AE21" s="16">
        <f t="shared" si="13"/>
        <v>210</v>
      </c>
      <c r="AF21" s="16"/>
      <c r="AG21" s="16"/>
      <c r="AH21" s="16"/>
    </row>
    <row r="22" spans="1:34" s="1" customFormat="1" ht="11.1" customHeight="1" outlineLevel="1" x14ac:dyDescent="0.2">
      <c r="A22" s="7" t="s">
        <v>18</v>
      </c>
      <c r="B22" s="7" t="s">
        <v>9</v>
      </c>
      <c r="C22" s="8">
        <v>1356</v>
      </c>
      <c r="D22" s="8">
        <v>2586</v>
      </c>
      <c r="E22" s="8">
        <v>1904</v>
      </c>
      <c r="F22" s="8">
        <v>1989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1981</v>
      </c>
      <c r="J22" s="16">
        <f t="shared" si="7"/>
        <v>-77</v>
      </c>
      <c r="K22" s="16"/>
      <c r="L22" s="16"/>
      <c r="M22" s="16"/>
      <c r="N22" s="16"/>
      <c r="O22" s="16">
        <f t="shared" si="8"/>
        <v>380.8</v>
      </c>
      <c r="P22" s="18">
        <v>1100</v>
      </c>
      <c r="Q22" s="19">
        <f t="shared" si="9"/>
        <v>8.1118697478991599</v>
      </c>
      <c r="R22" s="16">
        <f t="shared" si="10"/>
        <v>5.2232142857142856</v>
      </c>
      <c r="S22" s="16">
        <f>VLOOKUP(A:A,[1]TDSheet!$A:$T,20,0)</f>
        <v>319.8</v>
      </c>
      <c r="T22" s="16">
        <f>VLOOKUP(A:A,[1]TDSheet!$A:$O,15,0)</f>
        <v>331.2</v>
      </c>
      <c r="U22" s="16">
        <f>VLOOKUP(A:A,[3]TDSheet!$A:$D,4,0)</f>
        <v>416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16">
        <f t="shared" si="11"/>
        <v>182</v>
      </c>
      <c r="AA22" s="16">
        <f t="shared" si="12"/>
        <v>1100</v>
      </c>
      <c r="AB22" s="16" t="str">
        <f>VLOOKUP(A:A,[1]TDSheet!$A:$AB,28,0)</f>
        <v>апр яб</v>
      </c>
      <c r="AC22" s="16">
        <f>AA22/6</f>
        <v>183.33333333333334</v>
      </c>
      <c r="AD22" s="20">
        <f>VLOOKUP(A:A,[1]TDSheet!$A:$AD,30,0)</f>
        <v>0.25</v>
      </c>
      <c r="AE22" s="16">
        <f t="shared" si="13"/>
        <v>273</v>
      </c>
      <c r="AF22" s="16"/>
      <c r="AG22" s="16"/>
      <c r="AH22" s="16"/>
    </row>
    <row r="23" spans="1:34" s="1" customFormat="1" ht="11.1" customHeight="1" outlineLevel="1" x14ac:dyDescent="0.2">
      <c r="A23" s="7" t="s">
        <v>19</v>
      </c>
      <c r="B23" s="7" t="s">
        <v>9</v>
      </c>
      <c r="C23" s="8">
        <v>2203</v>
      </c>
      <c r="D23" s="8">
        <v>2073</v>
      </c>
      <c r="E23" s="8">
        <v>2064</v>
      </c>
      <c r="F23" s="8">
        <v>2165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1963</v>
      </c>
      <c r="J23" s="16">
        <f t="shared" si="7"/>
        <v>101</v>
      </c>
      <c r="K23" s="16"/>
      <c r="L23" s="16"/>
      <c r="M23" s="16"/>
      <c r="N23" s="16"/>
      <c r="O23" s="16">
        <f t="shared" si="8"/>
        <v>412.8</v>
      </c>
      <c r="P23" s="18">
        <v>1200</v>
      </c>
      <c r="Q23" s="19">
        <f t="shared" si="9"/>
        <v>8.1516472868217047</v>
      </c>
      <c r="R23" s="16">
        <f t="shared" si="10"/>
        <v>5.2446705426356584</v>
      </c>
      <c r="S23" s="16">
        <f>VLOOKUP(A:A,[1]TDSheet!$A:$T,20,0)</f>
        <v>414.8</v>
      </c>
      <c r="T23" s="16">
        <f>VLOOKUP(A:A,[1]TDSheet!$A:$O,15,0)</f>
        <v>368.8</v>
      </c>
      <c r="U23" s="16">
        <f>VLOOKUP(A:A,[3]TDSheet!$A:$D,4,0)</f>
        <v>471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98</v>
      </c>
      <c r="AA23" s="16">
        <f t="shared" si="12"/>
        <v>1200</v>
      </c>
      <c r="AB23" s="16" t="str">
        <f>VLOOKUP(A:A,[1]TDSheet!$A:$AB,28,0)</f>
        <v>апр яб</v>
      </c>
      <c r="AC23" s="16">
        <f>AA23/12</f>
        <v>100</v>
      </c>
      <c r="AD23" s="20">
        <f>VLOOKUP(A:A,[1]TDSheet!$A:$AD,30,0)</f>
        <v>0.25</v>
      </c>
      <c r="AE23" s="16">
        <f t="shared" si="13"/>
        <v>294</v>
      </c>
      <c r="AF23" s="16"/>
      <c r="AG23" s="16"/>
      <c r="AH23" s="16"/>
    </row>
    <row r="24" spans="1:34" s="1" customFormat="1" ht="11.1" customHeight="1" outlineLevel="1" x14ac:dyDescent="0.2">
      <c r="A24" s="7" t="s">
        <v>51</v>
      </c>
      <c r="B24" s="7" t="s">
        <v>9</v>
      </c>
      <c r="C24" s="8">
        <v>619</v>
      </c>
      <c r="D24" s="8">
        <v>1199</v>
      </c>
      <c r="E24" s="8">
        <v>703</v>
      </c>
      <c r="F24" s="8">
        <v>1089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720</v>
      </c>
      <c r="J24" s="16">
        <f t="shared" si="7"/>
        <v>-17</v>
      </c>
      <c r="K24" s="16"/>
      <c r="L24" s="16"/>
      <c r="M24" s="16"/>
      <c r="N24" s="16"/>
      <c r="O24" s="16">
        <f t="shared" si="8"/>
        <v>140.6</v>
      </c>
      <c r="P24" s="18">
        <v>170</v>
      </c>
      <c r="Q24" s="19">
        <f t="shared" si="9"/>
        <v>8.9544807965860596</v>
      </c>
      <c r="R24" s="16">
        <f t="shared" si="10"/>
        <v>7.7453769559032724</v>
      </c>
      <c r="S24" s="16">
        <f>VLOOKUP(A:A,[1]TDSheet!$A:$T,20,0)</f>
        <v>122.4</v>
      </c>
      <c r="T24" s="16">
        <f>VLOOKUP(A:A,[1]TDSheet!$A:$O,15,0)</f>
        <v>148.80000000000001</v>
      </c>
      <c r="U24" s="16">
        <f>VLOOKUP(A:A,[3]TDSheet!$A:$D,4,0)</f>
        <v>170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1"/>
        <v>14</v>
      </c>
      <c r="AA24" s="16">
        <f t="shared" si="12"/>
        <v>170</v>
      </c>
      <c r="AB24" s="16" t="e">
        <f>VLOOKUP(A:A,[1]TDSheet!$A:$AB,28,0)</f>
        <v>#N/A</v>
      </c>
      <c r="AC24" s="16">
        <f>AA24/12</f>
        <v>14.166666666666666</v>
      </c>
      <c r="AD24" s="20">
        <f>VLOOKUP(A:A,[1]TDSheet!$A:$AD,30,0)</f>
        <v>0.25</v>
      </c>
      <c r="AE24" s="16">
        <f t="shared" si="13"/>
        <v>42</v>
      </c>
      <c r="AF24" s="16"/>
      <c r="AG24" s="16"/>
      <c r="AH24" s="16"/>
    </row>
    <row r="25" spans="1:34" s="1" customFormat="1" ht="11.1" customHeight="1" outlineLevel="1" x14ac:dyDescent="0.2">
      <c r="A25" s="7" t="s">
        <v>52</v>
      </c>
      <c r="B25" s="7" t="s">
        <v>9</v>
      </c>
      <c r="C25" s="8">
        <v>93</v>
      </c>
      <c r="D25" s="8"/>
      <c r="E25" s="8">
        <v>68</v>
      </c>
      <c r="F25" s="8">
        <v>25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78</v>
      </c>
      <c r="J25" s="16">
        <f t="shared" si="7"/>
        <v>-10</v>
      </c>
      <c r="K25" s="16"/>
      <c r="L25" s="16"/>
      <c r="M25" s="16"/>
      <c r="N25" s="16"/>
      <c r="O25" s="16">
        <f t="shared" si="8"/>
        <v>13.6</v>
      </c>
      <c r="P25" s="18">
        <v>100</v>
      </c>
      <c r="Q25" s="19">
        <f t="shared" si="9"/>
        <v>9.1911764705882355</v>
      </c>
      <c r="R25" s="16">
        <f t="shared" si="10"/>
        <v>1.8382352941176472</v>
      </c>
      <c r="S25" s="16">
        <f>VLOOKUP(A:A,[1]TDSheet!$A:$T,20,0)</f>
        <v>26.8</v>
      </c>
      <c r="T25" s="16">
        <f>VLOOKUP(A:A,[1]TDSheet!$A:$O,15,0)</f>
        <v>17.2</v>
      </c>
      <c r="U25" s="16">
        <f>VLOOKUP(A:A,[3]TDSheet!$A:$D,4,0)</f>
        <v>20</v>
      </c>
      <c r="V25" s="16">
        <v>0</v>
      </c>
      <c r="W25" s="16">
        <f>VLOOKUP(A:A,[1]TDSheet!$A:$W,23,0)</f>
        <v>234</v>
      </c>
      <c r="X25" s="16">
        <f>VLOOKUP(A:A,[1]TDSheet!$A:$X,24,0)</f>
        <v>18</v>
      </c>
      <c r="Y25" s="16">
        <f>VLOOKUP(A:A,[1]TDSheet!$A:$Y,25,0)</f>
        <v>9</v>
      </c>
      <c r="Z25" s="16">
        <f t="shared" si="11"/>
        <v>18</v>
      </c>
      <c r="AA25" s="16">
        <f t="shared" si="12"/>
        <v>100</v>
      </c>
      <c r="AB25" s="16" t="str">
        <f>VLOOKUP(A:A,[1]TDSheet!$A:$AB,28,0)</f>
        <v>увел</v>
      </c>
      <c r="AC25" s="16">
        <f>AA25/9</f>
        <v>11.111111111111111</v>
      </c>
      <c r="AD25" s="20">
        <f>VLOOKUP(A:A,[1]TDSheet!$A:$AD,30,0)</f>
        <v>0.3</v>
      </c>
      <c r="AE25" s="16">
        <f t="shared" si="13"/>
        <v>48.6</v>
      </c>
      <c r="AF25" s="16"/>
      <c r="AG25" s="16"/>
      <c r="AH25" s="16"/>
    </row>
    <row r="26" spans="1:34" s="1" customFormat="1" ht="11.1" customHeight="1" outlineLevel="1" x14ac:dyDescent="0.2">
      <c r="A26" s="7" t="s">
        <v>53</v>
      </c>
      <c r="B26" s="7" t="s">
        <v>8</v>
      </c>
      <c r="C26" s="8">
        <v>385</v>
      </c>
      <c r="D26" s="8">
        <v>180</v>
      </c>
      <c r="E26" s="8">
        <v>36</v>
      </c>
      <c r="F26" s="8"/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463.50200000000001</v>
      </c>
      <c r="J26" s="16">
        <f t="shared" si="7"/>
        <v>-427.50200000000001</v>
      </c>
      <c r="K26" s="16"/>
      <c r="L26" s="16"/>
      <c r="M26" s="16"/>
      <c r="N26" s="16"/>
      <c r="O26" s="16">
        <f t="shared" si="8"/>
        <v>7.2</v>
      </c>
      <c r="P26" s="18">
        <v>200</v>
      </c>
      <c r="Q26" s="19">
        <f t="shared" si="9"/>
        <v>27.777777777777779</v>
      </c>
      <c r="R26" s="16">
        <f t="shared" si="10"/>
        <v>0</v>
      </c>
      <c r="S26" s="16">
        <f>VLOOKUP(A:A,[1]TDSheet!$A:$T,20,0)</f>
        <v>110.4</v>
      </c>
      <c r="T26" s="16">
        <f>VLOOKUP(A:A,[1]TDSheet!$A:$O,15,0)</f>
        <v>93.6</v>
      </c>
      <c r="U26" s="16">
        <v>0</v>
      </c>
      <c r="V26" s="16">
        <v>0</v>
      </c>
      <c r="W26" s="16">
        <f>VLOOKUP(A:A,[1]TDSheet!$A:$W,23,0)</f>
        <v>84</v>
      </c>
      <c r="X26" s="16">
        <f>VLOOKUP(A:A,[1]TDSheet!$A:$X,24,0)</f>
        <v>12</v>
      </c>
      <c r="Y26" s="16">
        <f>VLOOKUP(A:A,[1]TDSheet!$A:$Y,25,0)</f>
        <v>6</v>
      </c>
      <c r="Z26" s="16">
        <f t="shared" si="11"/>
        <v>36</v>
      </c>
      <c r="AA26" s="16">
        <f t="shared" si="12"/>
        <v>200</v>
      </c>
      <c r="AB26" s="16" t="e">
        <f>VLOOKUP(A:A,[1]TDSheet!$A:$AB,28,0)</f>
        <v>#N/A</v>
      </c>
      <c r="AC26" s="16">
        <f>AA26/6</f>
        <v>33.333333333333336</v>
      </c>
      <c r="AD26" s="20">
        <f>VLOOKUP(A:A,[1]TDSheet!$A:$AD,30,0)</f>
        <v>1</v>
      </c>
      <c r="AE26" s="16">
        <f t="shared" si="13"/>
        <v>216</v>
      </c>
      <c r="AF26" s="16"/>
      <c r="AG26" s="16"/>
      <c r="AH26" s="16"/>
    </row>
    <row r="27" spans="1:34" s="1" customFormat="1" ht="11.1" customHeight="1" outlineLevel="1" x14ac:dyDescent="0.2">
      <c r="A27" s="7" t="s">
        <v>20</v>
      </c>
      <c r="B27" s="7" t="s">
        <v>9</v>
      </c>
      <c r="C27" s="8">
        <v>199</v>
      </c>
      <c r="D27" s="8">
        <v>586</v>
      </c>
      <c r="E27" s="8">
        <v>365</v>
      </c>
      <c r="F27" s="8">
        <v>404</v>
      </c>
      <c r="G27" s="1" t="str">
        <f>VLOOKUP(A:A,[1]TDSheet!$A:$G,7,0)</f>
        <v>яб</v>
      </c>
      <c r="H27" s="1">
        <f>VLOOKUP(A:A,[1]TDSheet!$A:$H,8,0)</f>
        <v>180</v>
      </c>
      <c r="I27" s="16">
        <f>VLOOKUP(A:A,[2]TDSheet!$A:$F,6,0)</f>
        <v>379</v>
      </c>
      <c r="J27" s="16">
        <f t="shared" si="7"/>
        <v>-14</v>
      </c>
      <c r="K27" s="16"/>
      <c r="L27" s="16"/>
      <c r="M27" s="16"/>
      <c r="N27" s="16"/>
      <c r="O27" s="16">
        <f t="shared" si="8"/>
        <v>73</v>
      </c>
      <c r="P27" s="18">
        <v>250</v>
      </c>
      <c r="Q27" s="19">
        <f t="shared" si="9"/>
        <v>8.9589041095890405</v>
      </c>
      <c r="R27" s="16">
        <f t="shared" si="10"/>
        <v>5.5342465753424657</v>
      </c>
      <c r="S27" s="16">
        <f>VLOOKUP(A:A,[1]TDSheet!$A:$T,20,0)</f>
        <v>45.2</v>
      </c>
      <c r="T27" s="16">
        <f>VLOOKUP(A:A,[1]TDSheet!$A:$O,15,0)</f>
        <v>69.400000000000006</v>
      </c>
      <c r="U27" s="16">
        <f>VLOOKUP(A:A,[3]TDSheet!$A:$D,4,0)</f>
        <v>83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16">
        <f t="shared" si="11"/>
        <v>36</v>
      </c>
      <c r="AA27" s="16">
        <f t="shared" si="12"/>
        <v>250</v>
      </c>
      <c r="AB27" s="16" t="str">
        <f>VLOOKUP(A:A,[1]TDSheet!$A:$AB,28,0)</f>
        <v>апр яб</v>
      </c>
      <c r="AC27" s="16">
        <f>AA27/8</f>
        <v>31.25</v>
      </c>
      <c r="AD27" s="20">
        <f>VLOOKUP(A:A,[1]TDSheet!$A:$AD,30,0)</f>
        <v>0.75</v>
      </c>
      <c r="AE27" s="16">
        <f t="shared" si="13"/>
        <v>216</v>
      </c>
      <c r="AF27" s="16"/>
      <c r="AG27" s="16"/>
      <c r="AH27" s="16"/>
    </row>
    <row r="28" spans="1:34" s="1" customFormat="1" ht="11.1" customHeight="1" outlineLevel="1" x14ac:dyDescent="0.2">
      <c r="A28" s="7" t="s">
        <v>54</v>
      </c>
      <c r="B28" s="7" t="s">
        <v>9</v>
      </c>
      <c r="C28" s="8">
        <v>182</v>
      </c>
      <c r="D28" s="8">
        <v>2</v>
      </c>
      <c r="E28" s="8">
        <v>98</v>
      </c>
      <c r="F28" s="8">
        <v>84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82</v>
      </c>
      <c r="J28" s="16">
        <f t="shared" si="7"/>
        <v>16</v>
      </c>
      <c r="K28" s="16"/>
      <c r="L28" s="16"/>
      <c r="M28" s="16"/>
      <c r="N28" s="16"/>
      <c r="O28" s="16">
        <f t="shared" si="8"/>
        <v>19.600000000000001</v>
      </c>
      <c r="P28" s="18">
        <v>90</v>
      </c>
      <c r="Q28" s="19">
        <f t="shared" si="9"/>
        <v>8.8775510204081627</v>
      </c>
      <c r="R28" s="16">
        <f t="shared" si="10"/>
        <v>4.2857142857142856</v>
      </c>
      <c r="S28" s="16">
        <f>VLOOKUP(A:A,[1]TDSheet!$A:$T,20,0)</f>
        <v>14</v>
      </c>
      <c r="T28" s="16">
        <f>VLOOKUP(A:A,[1]TDSheet!$A:$O,15,0)</f>
        <v>13</v>
      </c>
      <c r="U28" s="16">
        <f>VLOOKUP(A:A,[3]TDSheet!$A:$D,4,0)</f>
        <v>38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16</v>
      </c>
      <c r="Z28" s="16">
        <f t="shared" si="11"/>
        <v>0</v>
      </c>
      <c r="AA28" s="16">
        <f t="shared" si="12"/>
        <v>90</v>
      </c>
      <c r="AB28" s="16">
        <f>VLOOKUP(A:A,[1]TDSheet!$A:$AB,28,0)</f>
        <v>0</v>
      </c>
      <c r="AC28" s="16">
        <f>AA28/16</f>
        <v>5.625</v>
      </c>
      <c r="AD28" s="20">
        <f>VLOOKUP(A:A,[1]TDSheet!$A:$AD,30,0)</f>
        <v>0.43</v>
      </c>
      <c r="AE28" s="16">
        <f t="shared" si="13"/>
        <v>0</v>
      </c>
      <c r="AF28" s="16"/>
      <c r="AG28" s="16"/>
      <c r="AH28" s="16"/>
    </row>
    <row r="29" spans="1:34" s="1" customFormat="1" ht="11.1" customHeight="1" outlineLevel="1" x14ac:dyDescent="0.2">
      <c r="A29" s="7" t="s">
        <v>21</v>
      </c>
      <c r="B29" s="7" t="s">
        <v>9</v>
      </c>
      <c r="C29" s="8">
        <v>554</v>
      </c>
      <c r="D29" s="8">
        <v>1395</v>
      </c>
      <c r="E29" s="8">
        <v>928</v>
      </c>
      <c r="F29" s="8">
        <v>998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995</v>
      </c>
      <c r="J29" s="16">
        <f t="shared" si="7"/>
        <v>-67</v>
      </c>
      <c r="K29" s="16"/>
      <c r="L29" s="16"/>
      <c r="M29" s="16"/>
      <c r="N29" s="16"/>
      <c r="O29" s="16">
        <f t="shared" si="8"/>
        <v>185.6</v>
      </c>
      <c r="P29" s="18">
        <v>500</v>
      </c>
      <c r="Q29" s="19">
        <f t="shared" si="9"/>
        <v>8.0711206896551726</v>
      </c>
      <c r="R29" s="16">
        <f t="shared" si="10"/>
        <v>5.3771551724137936</v>
      </c>
      <c r="S29" s="16">
        <f>VLOOKUP(A:A,[1]TDSheet!$A:$T,20,0)</f>
        <v>139.4</v>
      </c>
      <c r="T29" s="16">
        <f>VLOOKUP(A:A,[1]TDSheet!$A:$O,15,0)</f>
        <v>192.6</v>
      </c>
      <c r="U29" s="16">
        <f>VLOOKUP(A:A,[3]TDSheet!$A:$D,4,0)</f>
        <v>188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60</v>
      </c>
      <c r="AA29" s="16">
        <f t="shared" si="12"/>
        <v>500</v>
      </c>
      <c r="AB29" s="16" t="str">
        <f>VLOOKUP(A:A,[1]TDSheet!$A:$AB,28,0)</f>
        <v>апр яб</v>
      </c>
      <c r="AC29" s="16">
        <f>AA29/8</f>
        <v>62.5</v>
      </c>
      <c r="AD29" s="20">
        <f>VLOOKUP(A:A,[1]TDSheet!$A:$AD,30,0)</f>
        <v>0.9</v>
      </c>
      <c r="AE29" s="16">
        <f t="shared" si="13"/>
        <v>432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343</v>
      </c>
      <c r="D30" s="8">
        <v>196</v>
      </c>
      <c r="E30" s="8">
        <v>189</v>
      </c>
      <c r="F30" s="8">
        <v>339</v>
      </c>
      <c r="G30" s="1">
        <f>VLOOKUP(A:A,[1]TDSheet!$A:$G,7,0)</f>
        <v>0</v>
      </c>
      <c r="H30" s="1" t="e">
        <f>VLOOKUP(A:A,[1]TDSheet!$A:$H,8,0)</f>
        <v>#N/A</v>
      </c>
      <c r="I30" s="16">
        <f>VLOOKUP(A:A,[2]TDSheet!$A:$F,6,0)</f>
        <v>188</v>
      </c>
      <c r="J30" s="16">
        <f t="shared" si="7"/>
        <v>1</v>
      </c>
      <c r="K30" s="16"/>
      <c r="L30" s="16"/>
      <c r="M30" s="16"/>
      <c r="N30" s="16"/>
      <c r="O30" s="16">
        <f t="shared" si="8"/>
        <v>37.799999999999997</v>
      </c>
      <c r="P30" s="18"/>
      <c r="Q30" s="19">
        <f t="shared" si="9"/>
        <v>8.9682539682539684</v>
      </c>
      <c r="R30" s="16">
        <f t="shared" si="10"/>
        <v>8.9682539682539684</v>
      </c>
      <c r="S30" s="16">
        <f>VLOOKUP(A:A,[1]TDSheet!$A:$T,20,0)</f>
        <v>47.2</v>
      </c>
      <c r="T30" s="16">
        <f>VLOOKUP(A:A,[1]TDSheet!$A:$O,15,0)</f>
        <v>34</v>
      </c>
      <c r="U30" s="16">
        <f>VLOOKUP(A:A,[3]TDSheet!$A:$D,4,0)</f>
        <v>47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0</v>
      </c>
      <c r="AA30" s="16">
        <f t="shared" si="12"/>
        <v>0</v>
      </c>
      <c r="AB30" s="16" t="str">
        <f>VLOOKUP(A:A,[1]TDSheet!$A:$AB,28,0)</f>
        <v>увел</v>
      </c>
      <c r="AC30" s="16">
        <f>AA30/16</f>
        <v>0</v>
      </c>
      <c r="AD30" s="20">
        <f>VLOOKUP(A:A,[1]TDSheet!$A:$AD,30,0)</f>
        <v>0.43</v>
      </c>
      <c r="AE30" s="16">
        <f t="shared" si="13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55</v>
      </c>
      <c r="B31" s="7" t="s">
        <v>9</v>
      </c>
      <c r="C31" s="8">
        <v>405</v>
      </c>
      <c r="D31" s="8">
        <v>496</v>
      </c>
      <c r="E31" s="8">
        <v>462</v>
      </c>
      <c r="F31" s="8">
        <v>418</v>
      </c>
      <c r="G31" s="1">
        <f>VLOOKUP(A:A,[1]TDSheet!$A:$G,7,0)</f>
        <v>1</v>
      </c>
      <c r="H31" s="1">
        <f>VLOOKUP(A:A,[1]TDSheet!$A:$H,8,0)</f>
        <v>150</v>
      </c>
      <c r="I31" s="16">
        <f>VLOOKUP(A:A,[2]TDSheet!$A:$F,6,0)</f>
        <v>479</v>
      </c>
      <c r="J31" s="16">
        <f t="shared" si="7"/>
        <v>-17</v>
      </c>
      <c r="K31" s="16"/>
      <c r="L31" s="16"/>
      <c r="M31" s="16"/>
      <c r="N31" s="16">
        <v>800</v>
      </c>
      <c r="O31" s="16">
        <f t="shared" si="8"/>
        <v>60.4</v>
      </c>
      <c r="P31" s="18">
        <v>120</v>
      </c>
      <c r="Q31" s="19">
        <f t="shared" si="9"/>
        <v>8.9072847682119214</v>
      </c>
      <c r="R31" s="16">
        <f t="shared" si="10"/>
        <v>6.9205298013245038</v>
      </c>
      <c r="S31" s="16">
        <f>VLOOKUP(A:A,[1]TDSheet!$A:$T,20,0)</f>
        <v>65.599999999999994</v>
      </c>
      <c r="T31" s="16">
        <f>VLOOKUP(A:A,[1]TDSheet!$A:$O,15,0)</f>
        <v>57.8</v>
      </c>
      <c r="U31" s="16">
        <f>VLOOKUP(A:A,[3]TDSheet!$A:$D,4,0)</f>
        <v>66</v>
      </c>
      <c r="V31" s="16">
        <f>VLOOKUP(A:A,[4]TDSheet!$A:$D,4,0)</f>
        <v>160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120</v>
      </c>
      <c r="AA31" s="16">
        <f t="shared" si="12"/>
        <v>920</v>
      </c>
      <c r="AB31" s="16">
        <f>VLOOKUP(A:A,[1]TDSheet!$A:$AB,28,0)</f>
        <v>0</v>
      </c>
      <c r="AC31" s="16">
        <f>AA31/8</f>
        <v>115</v>
      </c>
      <c r="AD31" s="20">
        <f>VLOOKUP(A:A,[1]TDSheet!$A:$AD,30,0)</f>
        <v>0.9</v>
      </c>
      <c r="AE31" s="16">
        <f t="shared" si="13"/>
        <v>864</v>
      </c>
      <c r="AF31" s="16"/>
      <c r="AG31" s="16"/>
      <c r="AH31" s="16"/>
    </row>
    <row r="32" spans="1:34" s="1" customFormat="1" ht="21.95" customHeight="1" outlineLevel="1" x14ac:dyDescent="0.2">
      <c r="A32" s="7" t="s">
        <v>23</v>
      </c>
      <c r="B32" s="7" t="s">
        <v>9</v>
      </c>
      <c r="C32" s="8">
        <v>128</v>
      </c>
      <c r="D32" s="8">
        <v>1559</v>
      </c>
      <c r="E32" s="8">
        <v>747</v>
      </c>
      <c r="F32" s="8">
        <v>926</v>
      </c>
      <c r="G32" s="1">
        <f>VLOOKUP(A:A,[1]TDSheet!$A:$G,7,0)</f>
        <v>0</v>
      </c>
      <c r="H32" s="1" t="e">
        <f>VLOOKUP(A:A,[1]TDSheet!$A:$H,8,0)</f>
        <v>#N/A</v>
      </c>
      <c r="I32" s="16">
        <f>VLOOKUP(A:A,[2]TDSheet!$A:$F,6,0)</f>
        <v>987</v>
      </c>
      <c r="J32" s="16">
        <f t="shared" si="7"/>
        <v>-240</v>
      </c>
      <c r="K32" s="16"/>
      <c r="L32" s="16"/>
      <c r="M32" s="16"/>
      <c r="N32" s="16"/>
      <c r="O32" s="16">
        <f t="shared" si="8"/>
        <v>149.4</v>
      </c>
      <c r="P32" s="18">
        <v>400</v>
      </c>
      <c r="Q32" s="19">
        <f t="shared" si="9"/>
        <v>8.8755020080321287</v>
      </c>
      <c r="R32" s="16">
        <f t="shared" si="10"/>
        <v>6.1981258366800533</v>
      </c>
      <c r="S32" s="16">
        <f>VLOOKUP(A:A,[1]TDSheet!$A:$T,20,0)</f>
        <v>90.6</v>
      </c>
      <c r="T32" s="16">
        <f>VLOOKUP(A:A,[1]TDSheet!$A:$O,15,0)</f>
        <v>179</v>
      </c>
      <c r="U32" s="16">
        <f>VLOOKUP(A:A,[3]TDSheet!$A:$D,4,0)</f>
        <v>314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24</v>
      </c>
      <c r="AA32" s="16">
        <f t="shared" si="12"/>
        <v>400</v>
      </c>
      <c r="AB32" s="16" t="str">
        <f>VLOOKUP(A:A,[1]TDSheet!$A:$AB,28,0)</f>
        <v>апр яб</v>
      </c>
      <c r="AC32" s="16">
        <f>AA32/16</f>
        <v>25</v>
      </c>
      <c r="AD32" s="20">
        <f>VLOOKUP(A:A,[1]TDSheet!$A:$AD,30,0)</f>
        <v>0.43</v>
      </c>
      <c r="AE32" s="16">
        <f t="shared" si="13"/>
        <v>165.12</v>
      </c>
      <c r="AF32" s="16"/>
      <c r="AG32" s="16"/>
      <c r="AH32" s="16"/>
    </row>
    <row r="33" spans="1:34" s="1" customFormat="1" ht="21.95" customHeight="1" outlineLevel="1" x14ac:dyDescent="0.2">
      <c r="A33" s="7" t="s">
        <v>56</v>
      </c>
      <c r="B33" s="7" t="s">
        <v>9</v>
      </c>
      <c r="C33" s="8">
        <v>294</v>
      </c>
      <c r="D33" s="8">
        <v>199</v>
      </c>
      <c r="E33" s="8">
        <v>246</v>
      </c>
      <c r="F33" s="8">
        <v>241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241</v>
      </c>
      <c r="J33" s="16">
        <f t="shared" si="7"/>
        <v>5</v>
      </c>
      <c r="K33" s="16"/>
      <c r="L33" s="16"/>
      <c r="M33" s="16"/>
      <c r="N33" s="16"/>
      <c r="O33" s="16">
        <f t="shared" si="8"/>
        <v>49.2</v>
      </c>
      <c r="P33" s="18">
        <v>200</v>
      </c>
      <c r="Q33" s="19">
        <f t="shared" si="9"/>
        <v>8.963414634146341</v>
      </c>
      <c r="R33" s="16">
        <f t="shared" si="10"/>
        <v>4.8983739837398375</v>
      </c>
      <c r="S33" s="16">
        <f>VLOOKUP(A:A,[1]TDSheet!$A:$T,20,0)</f>
        <v>52</v>
      </c>
      <c r="T33" s="16">
        <f>VLOOKUP(A:A,[1]TDSheet!$A:$O,15,0)</f>
        <v>41.2</v>
      </c>
      <c r="U33" s="16">
        <f>VLOOKUP(A:A,[3]TDSheet!$A:$D,4,0)</f>
        <v>62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8</v>
      </c>
      <c r="Z33" s="16">
        <f t="shared" si="11"/>
        <v>24</v>
      </c>
      <c r="AA33" s="16">
        <f t="shared" si="12"/>
        <v>200</v>
      </c>
      <c r="AB33" s="16">
        <f>VLOOKUP(A:A,[1]TDSheet!$A:$AB,28,0)</f>
        <v>0</v>
      </c>
      <c r="AC33" s="16">
        <f>AA33/8</f>
        <v>25</v>
      </c>
      <c r="AD33" s="20">
        <f>VLOOKUP(A:A,[1]TDSheet!$A:$AD,30,0)</f>
        <v>0.9</v>
      </c>
      <c r="AE33" s="16">
        <f t="shared" si="13"/>
        <v>172.8</v>
      </c>
      <c r="AF33" s="16"/>
      <c r="AG33" s="16"/>
      <c r="AH33" s="16"/>
    </row>
    <row r="34" spans="1:34" s="1" customFormat="1" ht="21.95" customHeight="1" outlineLevel="1" x14ac:dyDescent="0.2">
      <c r="A34" s="7" t="s">
        <v>24</v>
      </c>
      <c r="B34" s="7" t="s">
        <v>9</v>
      </c>
      <c r="C34" s="8">
        <v>1129</v>
      </c>
      <c r="D34" s="8">
        <v>9</v>
      </c>
      <c r="E34" s="8">
        <v>407</v>
      </c>
      <c r="F34" s="8">
        <v>722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412</v>
      </c>
      <c r="J34" s="16">
        <f t="shared" si="7"/>
        <v>-5</v>
      </c>
      <c r="K34" s="16"/>
      <c r="L34" s="16"/>
      <c r="M34" s="16"/>
      <c r="N34" s="16"/>
      <c r="O34" s="16">
        <f t="shared" si="8"/>
        <v>81.400000000000006</v>
      </c>
      <c r="P34" s="18"/>
      <c r="Q34" s="19">
        <f t="shared" si="9"/>
        <v>8.8697788697788695</v>
      </c>
      <c r="R34" s="16">
        <f t="shared" si="10"/>
        <v>8.8697788697788695</v>
      </c>
      <c r="S34" s="16">
        <f>VLOOKUP(A:A,[1]TDSheet!$A:$T,20,0)</f>
        <v>103.6</v>
      </c>
      <c r="T34" s="16">
        <f>VLOOKUP(A:A,[1]TDSheet!$A:$O,15,0)</f>
        <v>51.6</v>
      </c>
      <c r="U34" s="16">
        <f>VLOOKUP(A:A,[3]TDSheet!$A:$D,4,0)</f>
        <v>102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8</v>
      </c>
      <c r="Z34" s="16">
        <f t="shared" si="11"/>
        <v>0</v>
      </c>
      <c r="AA34" s="16">
        <f t="shared" si="12"/>
        <v>0</v>
      </c>
      <c r="AB34" s="16" t="str">
        <f>VLOOKUP(A:A,[1]TDSheet!$A:$AB,28,0)</f>
        <v>увел</v>
      </c>
      <c r="AC34" s="16">
        <f>AA34/8</f>
        <v>0</v>
      </c>
      <c r="AD34" s="20">
        <f>VLOOKUP(A:A,[1]TDSheet!$A:$AD,30,0)</f>
        <v>0.8</v>
      </c>
      <c r="AE34" s="16">
        <f t="shared" si="13"/>
        <v>0</v>
      </c>
      <c r="AF34" s="16"/>
      <c r="AG34" s="16"/>
      <c r="AH34" s="16"/>
    </row>
    <row r="35" spans="1:34" s="1" customFormat="1" ht="11.1" customHeight="1" outlineLevel="1" x14ac:dyDescent="0.2">
      <c r="A35" s="7" t="s">
        <v>25</v>
      </c>
      <c r="B35" s="7" t="s">
        <v>9</v>
      </c>
      <c r="C35" s="8">
        <v>1432</v>
      </c>
      <c r="D35" s="8">
        <v>4474</v>
      </c>
      <c r="E35" s="8">
        <v>2563</v>
      </c>
      <c r="F35" s="8">
        <v>3295</v>
      </c>
      <c r="G35" s="1" t="str">
        <f>VLOOKUP(A:A,[1]TDSheet!$A:$G,7,0)</f>
        <v>пуд</v>
      </c>
      <c r="H35" s="1">
        <f>VLOOKUP(A:A,[1]TDSheet!$A:$H,8,0)</f>
        <v>150</v>
      </c>
      <c r="I35" s="16">
        <f>VLOOKUP(A:A,[2]TDSheet!$A:$F,6,0)</f>
        <v>2624</v>
      </c>
      <c r="J35" s="16">
        <f t="shared" si="7"/>
        <v>-61</v>
      </c>
      <c r="K35" s="16"/>
      <c r="L35" s="16"/>
      <c r="M35" s="16"/>
      <c r="N35" s="16">
        <v>1600</v>
      </c>
      <c r="O35" s="16">
        <f t="shared" si="8"/>
        <v>384.6</v>
      </c>
      <c r="P35" s="18">
        <v>80</v>
      </c>
      <c r="Q35" s="19">
        <f t="shared" si="9"/>
        <v>8.7753510140405613</v>
      </c>
      <c r="R35" s="16">
        <f t="shared" si="10"/>
        <v>8.5673426937077473</v>
      </c>
      <c r="S35" s="16">
        <f>VLOOKUP(A:A,[1]TDSheet!$A:$T,20,0)</f>
        <v>318</v>
      </c>
      <c r="T35" s="16">
        <f>VLOOKUP(A:A,[1]TDSheet!$A:$O,15,0)</f>
        <v>393.4</v>
      </c>
      <c r="U35" s="16">
        <f>VLOOKUP(A:A,[3]TDSheet!$A:$D,4,0)</f>
        <v>408</v>
      </c>
      <c r="V35" s="16">
        <f>VLOOKUP(A:A,[4]TDSheet!$A:$D,4,0)</f>
        <v>640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16">
        <f t="shared" si="11"/>
        <v>216</v>
      </c>
      <c r="AA35" s="16">
        <f t="shared" si="12"/>
        <v>1680</v>
      </c>
      <c r="AB35" s="16" t="str">
        <f>VLOOKUP(A:A,[1]TDSheet!$A:$AB,28,0)</f>
        <v>апр яб</v>
      </c>
      <c r="AC35" s="16">
        <f>AA35/8</f>
        <v>210</v>
      </c>
      <c r="AD35" s="20">
        <f>VLOOKUP(A:A,[1]TDSheet!$A:$AD,30,0)</f>
        <v>0.9</v>
      </c>
      <c r="AE35" s="16">
        <f t="shared" si="13"/>
        <v>1555.2</v>
      </c>
      <c r="AF35" s="16"/>
      <c r="AG35" s="16"/>
      <c r="AH35" s="16"/>
    </row>
    <row r="36" spans="1:34" s="1" customFormat="1" ht="11.1" customHeight="1" outlineLevel="1" x14ac:dyDescent="0.2">
      <c r="A36" s="7" t="s">
        <v>26</v>
      </c>
      <c r="B36" s="7" t="s">
        <v>9</v>
      </c>
      <c r="C36" s="8">
        <v>901</v>
      </c>
      <c r="D36" s="8">
        <v>2399</v>
      </c>
      <c r="E36" s="8">
        <v>1271</v>
      </c>
      <c r="F36" s="8">
        <v>1929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1224</v>
      </c>
      <c r="J36" s="16">
        <f t="shared" si="7"/>
        <v>47</v>
      </c>
      <c r="K36" s="16"/>
      <c r="L36" s="16"/>
      <c r="M36" s="16"/>
      <c r="N36" s="16"/>
      <c r="O36" s="16">
        <f t="shared" si="8"/>
        <v>254.2</v>
      </c>
      <c r="P36" s="18">
        <v>240</v>
      </c>
      <c r="Q36" s="19">
        <f t="shared" si="9"/>
        <v>8.532651455546814</v>
      </c>
      <c r="R36" s="16">
        <f t="shared" si="10"/>
        <v>7.5885129819040129</v>
      </c>
      <c r="S36" s="16">
        <f>VLOOKUP(A:A,[1]TDSheet!$A:$T,20,0)</f>
        <v>215</v>
      </c>
      <c r="T36" s="16">
        <f>VLOOKUP(A:A,[1]TDSheet!$A:$O,15,0)</f>
        <v>254.4</v>
      </c>
      <c r="U36" s="16">
        <f>VLOOKUP(A:A,[3]TDSheet!$A:$D,4,0)</f>
        <v>274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12</v>
      </c>
      <c r="AA36" s="16">
        <f t="shared" si="12"/>
        <v>240</v>
      </c>
      <c r="AB36" s="16">
        <f>VLOOKUP(A:A,[1]TDSheet!$A:$AB,28,0)</f>
        <v>0</v>
      </c>
      <c r="AC36" s="16">
        <f>AA36/16</f>
        <v>15</v>
      </c>
      <c r="AD36" s="20">
        <f>VLOOKUP(A:A,[1]TDSheet!$A:$AD,30,0)</f>
        <v>0.43</v>
      </c>
      <c r="AE36" s="16">
        <f t="shared" si="13"/>
        <v>82.56</v>
      </c>
      <c r="AF36" s="16"/>
      <c r="AG36" s="16"/>
      <c r="AH36" s="16"/>
    </row>
    <row r="37" spans="1:34" s="1" customFormat="1" ht="21.95" customHeight="1" outlineLevel="1" x14ac:dyDescent="0.2">
      <c r="A37" s="7" t="s">
        <v>57</v>
      </c>
      <c r="B37" s="7" t="s">
        <v>8</v>
      </c>
      <c r="C37" s="8">
        <v>323.3</v>
      </c>
      <c r="D37" s="8">
        <v>829.26</v>
      </c>
      <c r="E37" s="21">
        <v>395</v>
      </c>
      <c r="F37" s="22">
        <v>487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273.20100000000002</v>
      </c>
      <c r="J37" s="16">
        <f t="shared" si="7"/>
        <v>121.79899999999998</v>
      </c>
      <c r="K37" s="16"/>
      <c r="L37" s="16"/>
      <c r="M37" s="16"/>
      <c r="N37" s="16"/>
      <c r="O37" s="16">
        <f t="shared" si="8"/>
        <v>79</v>
      </c>
      <c r="P37" s="18">
        <v>200</v>
      </c>
      <c r="Q37" s="19">
        <f t="shared" si="9"/>
        <v>8.6962025316455698</v>
      </c>
      <c r="R37" s="16">
        <f t="shared" si="10"/>
        <v>6.1645569620253164</v>
      </c>
      <c r="S37" s="16">
        <f>VLOOKUP(A:A,[1]TDSheet!$A:$T,20,0)</f>
        <v>59.4</v>
      </c>
      <c r="T37" s="16">
        <f>VLOOKUP(A:A,[1]TDSheet!$A:$O,15,0)</f>
        <v>69.599999999999994</v>
      </c>
      <c r="U37" s="16">
        <f>VLOOKUP(A:A,[3]TDSheet!$A:$D,4,0)</f>
        <v>58.6</v>
      </c>
      <c r="V37" s="16">
        <v>0</v>
      </c>
      <c r="W37" s="16">
        <f>VLOOKUP(A:A,[1]TDSheet!$A:$W,23,0)</f>
        <v>234</v>
      </c>
      <c r="X37" s="16">
        <f>VLOOKUP(A:A,[1]TDSheet!$A:$X,24,0)</f>
        <v>18</v>
      </c>
      <c r="Y37" s="16">
        <f>VLOOKUP(A:A,[1]TDSheet!$A:$Y,25,0)</f>
        <v>2.7</v>
      </c>
      <c r="Z37" s="16">
        <f t="shared" si="11"/>
        <v>72</v>
      </c>
      <c r="AA37" s="16">
        <f t="shared" si="12"/>
        <v>200</v>
      </c>
      <c r="AB37" s="16" t="str">
        <f>VLOOKUP(A:A,[1]TDSheet!$A:$AB,28,0)</f>
        <v>увел</v>
      </c>
      <c r="AC37" s="16">
        <f>AA37/2.7</f>
        <v>74.074074074074076</v>
      </c>
      <c r="AD37" s="20">
        <f>VLOOKUP(A:A,[1]TDSheet!$A:$AD,30,0)</f>
        <v>1</v>
      </c>
      <c r="AE37" s="16">
        <f t="shared" si="13"/>
        <v>194.4</v>
      </c>
      <c r="AF37" s="16"/>
      <c r="AG37" s="16"/>
      <c r="AH37" s="16"/>
    </row>
    <row r="38" spans="1:34" s="1" customFormat="1" ht="21.95" customHeight="1" outlineLevel="1" x14ac:dyDescent="0.2">
      <c r="A38" s="7" t="s">
        <v>27</v>
      </c>
      <c r="B38" s="7" t="s">
        <v>8</v>
      </c>
      <c r="C38" s="8">
        <v>964.2</v>
      </c>
      <c r="D38" s="8">
        <v>1962.7</v>
      </c>
      <c r="E38" s="8">
        <v>1211.5999999999999</v>
      </c>
      <c r="F38" s="8">
        <v>1677.6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1252</v>
      </c>
      <c r="J38" s="16">
        <f t="shared" si="7"/>
        <v>-40.400000000000091</v>
      </c>
      <c r="K38" s="16"/>
      <c r="L38" s="16"/>
      <c r="M38" s="16"/>
      <c r="N38" s="16"/>
      <c r="O38" s="16">
        <f t="shared" si="8"/>
        <v>242.32</v>
      </c>
      <c r="P38" s="18">
        <v>400</v>
      </c>
      <c r="Q38" s="19">
        <f t="shared" si="9"/>
        <v>8.5737867282931663</v>
      </c>
      <c r="R38" s="16">
        <f t="shared" si="10"/>
        <v>6.9230769230769225</v>
      </c>
      <c r="S38" s="16">
        <f>VLOOKUP(A:A,[1]TDSheet!$A:$T,20,0)</f>
        <v>212.08</v>
      </c>
      <c r="T38" s="16">
        <f>VLOOKUP(A:A,[1]TDSheet!$A:$O,15,0)</f>
        <v>219.24</v>
      </c>
      <c r="U38" s="16">
        <f>VLOOKUP(A:A,[3]TDSheet!$A:$D,4,0)</f>
        <v>277.7</v>
      </c>
      <c r="V38" s="16">
        <v>0</v>
      </c>
      <c r="W38" s="16">
        <f>VLOOKUP(A:A,[1]TDSheet!$A:$W,23,0)</f>
        <v>144</v>
      </c>
      <c r="X38" s="16">
        <f>VLOOKUP(A:A,[1]TDSheet!$A:$X,24,0)</f>
        <v>12</v>
      </c>
      <c r="Y38" s="16">
        <f>VLOOKUP(A:A,[1]TDSheet!$A:$Y,25,0)</f>
        <v>5</v>
      </c>
      <c r="Z38" s="16">
        <f t="shared" si="11"/>
        <v>84</v>
      </c>
      <c r="AA38" s="16">
        <f t="shared" si="12"/>
        <v>400</v>
      </c>
      <c r="AB38" s="16" t="e">
        <f>VLOOKUP(A:A,[1]TDSheet!$A:$AB,28,0)</f>
        <v>#N/A</v>
      </c>
      <c r="AC38" s="16">
        <f>AA38/5</f>
        <v>80</v>
      </c>
      <c r="AD38" s="20">
        <f>VLOOKUP(A:A,[1]TDSheet!$A:$AD,30,0)</f>
        <v>1</v>
      </c>
      <c r="AE38" s="16">
        <f t="shared" si="13"/>
        <v>420</v>
      </c>
      <c r="AF38" s="16"/>
      <c r="AG38" s="16"/>
      <c r="AH38" s="16"/>
    </row>
    <row r="39" spans="1:34" s="1" customFormat="1" ht="11.1" customHeight="1" outlineLevel="1" x14ac:dyDescent="0.2">
      <c r="A39" s="7" t="s">
        <v>28</v>
      </c>
      <c r="B39" s="7" t="s">
        <v>9</v>
      </c>
      <c r="C39" s="8">
        <v>2059</v>
      </c>
      <c r="D39" s="8">
        <v>5192</v>
      </c>
      <c r="E39" s="8">
        <v>3577</v>
      </c>
      <c r="F39" s="8">
        <v>3609</v>
      </c>
      <c r="G39" s="1" t="str">
        <f>VLOOKUP(A:A,[1]TDSheet!$A:$G,7,0)</f>
        <v>пуд,яб</v>
      </c>
      <c r="H39" s="1">
        <f>VLOOKUP(A:A,[1]TDSheet!$A:$H,8,0)</f>
        <v>150</v>
      </c>
      <c r="I39" s="16">
        <f>VLOOKUP(A:A,[2]TDSheet!$A:$F,6,0)</f>
        <v>3683</v>
      </c>
      <c r="J39" s="16">
        <f t="shared" si="7"/>
        <v>-106</v>
      </c>
      <c r="K39" s="16"/>
      <c r="L39" s="16"/>
      <c r="M39" s="16"/>
      <c r="N39" s="16">
        <v>1600</v>
      </c>
      <c r="O39" s="16">
        <f t="shared" si="8"/>
        <v>523.4</v>
      </c>
      <c r="P39" s="18">
        <v>800</v>
      </c>
      <c r="Q39" s="19">
        <f t="shared" si="9"/>
        <v>8.4237676729079105</v>
      </c>
      <c r="R39" s="16">
        <f t="shared" si="10"/>
        <v>6.8952999617883073</v>
      </c>
      <c r="S39" s="16">
        <f>VLOOKUP(A:A,[1]TDSheet!$A:$T,20,0)</f>
        <v>431.6</v>
      </c>
      <c r="T39" s="16">
        <f>VLOOKUP(A:A,[1]TDSheet!$A:$O,15,0)</f>
        <v>487.4</v>
      </c>
      <c r="U39" s="16">
        <f>VLOOKUP(A:A,[3]TDSheet!$A:$D,4,0)</f>
        <v>621</v>
      </c>
      <c r="V39" s="16">
        <f>VLOOKUP(A:A,[4]TDSheet!$A:$D,4,0)</f>
        <v>960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300</v>
      </c>
      <c r="AA39" s="16">
        <f t="shared" si="12"/>
        <v>2400</v>
      </c>
      <c r="AB39" s="16" t="str">
        <f>VLOOKUP(A:A,[1]TDSheet!$A:$AB,28,0)</f>
        <v>апр яб</v>
      </c>
      <c r="AC39" s="16">
        <f>AA39/8</f>
        <v>300</v>
      </c>
      <c r="AD39" s="20">
        <f>VLOOKUP(A:A,[1]TDSheet!$A:$AD,30,0)</f>
        <v>0.9</v>
      </c>
      <c r="AE39" s="16">
        <f t="shared" si="13"/>
        <v>2160</v>
      </c>
      <c r="AF39" s="16"/>
      <c r="AG39" s="16"/>
      <c r="AH39" s="16"/>
    </row>
    <row r="40" spans="1:34" s="1" customFormat="1" ht="11.1" customHeight="1" outlineLevel="1" x14ac:dyDescent="0.2">
      <c r="A40" s="7" t="s">
        <v>29</v>
      </c>
      <c r="B40" s="7" t="s">
        <v>9</v>
      </c>
      <c r="C40" s="8">
        <v>770</v>
      </c>
      <c r="D40" s="8">
        <v>1974</v>
      </c>
      <c r="E40" s="8">
        <v>1134</v>
      </c>
      <c r="F40" s="8">
        <v>1572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1155</v>
      </c>
      <c r="J40" s="16">
        <f t="shared" si="7"/>
        <v>-21</v>
      </c>
      <c r="K40" s="16"/>
      <c r="L40" s="16"/>
      <c r="M40" s="16"/>
      <c r="N40" s="16"/>
      <c r="O40" s="16">
        <f t="shared" si="8"/>
        <v>226.8</v>
      </c>
      <c r="P40" s="18">
        <v>360</v>
      </c>
      <c r="Q40" s="19">
        <f t="shared" si="9"/>
        <v>8.5185185185185173</v>
      </c>
      <c r="R40" s="16">
        <f t="shared" si="10"/>
        <v>6.9312169312169312</v>
      </c>
      <c r="S40" s="16">
        <f>VLOOKUP(A:A,[1]TDSheet!$A:$T,20,0)</f>
        <v>207.2</v>
      </c>
      <c r="T40" s="16">
        <f>VLOOKUP(A:A,[1]TDSheet!$A:$O,15,0)</f>
        <v>204</v>
      </c>
      <c r="U40" s="16">
        <f>VLOOKUP(A:A,[3]TDSheet!$A:$D,4,0)</f>
        <v>271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24</v>
      </c>
      <c r="AA40" s="16">
        <f t="shared" si="12"/>
        <v>360</v>
      </c>
      <c r="AB40" s="16">
        <f>VLOOKUP(A:A,[1]TDSheet!$A:$AB,28,0)</f>
        <v>0</v>
      </c>
      <c r="AC40" s="16">
        <f>AA40/16</f>
        <v>22.5</v>
      </c>
      <c r="AD40" s="20">
        <f>VLOOKUP(A:A,[1]TDSheet!$A:$AD,30,0)</f>
        <v>0.43</v>
      </c>
      <c r="AE40" s="16">
        <f t="shared" si="13"/>
        <v>165.12</v>
      </c>
      <c r="AF40" s="16"/>
      <c r="AG40" s="16"/>
      <c r="AH40" s="16"/>
    </row>
    <row r="41" spans="1:34" s="1" customFormat="1" ht="11.1" customHeight="1" outlineLevel="1" x14ac:dyDescent="0.2">
      <c r="A41" s="7" t="s">
        <v>58</v>
      </c>
      <c r="B41" s="7" t="s">
        <v>9</v>
      </c>
      <c r="C41" s="8">
        <v>120</v>
      </c>
      <c r="D41" s="8"/>
      <c r="E41" s="8">
        <v>23</v>
      </c>
      <c r="F41" s="8">
        <v>97</v>
      </c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23</v>
      </c>
      <c r="J41" s="16">
        <f t="shared" si="7"/>
        <v>0</v>
      </c>
      <c r="K41" s="16"/>
      <c r="L41" s="16"/>
      <c r="M41" s="16"/>
      <c r="N41" s="16"/>
      <c r="O41" s="16">
        <f t="shared" si="8"/>
        <v>4.5999999999999996</v>
      </c>
      <c r="P41" s="18"/>
      <c r="Q41" s="19">
        <f t="shared" si="9"/>
        <v>21.086956521739133</v>
      </c>
      <c r="R41" s="16">
        <f t="shared" si="10"/>
        <v>21.086956521739133</v>
      </c>
      <c r="S41" s="16">
        <f>VLOOKUP(A:A,[1]TDSheet!$A:$T,20,0)</f>
        <v>6</v>
      </c>
      <c r="T41" s="16">
        <f>VLOOKUP(A:A,[1]TDSheet!$A:$O,15,0)</f>
        <v>4.5999999999999996</v>
      </c>
      <c r="U41" s="16">
        <f>VLOOKUP(A:A,[3]TDSheet!$A:$D,4,0)</f>
        <v>6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0</v>
      </c>
      <c r="AA41" s="16">
        <f t="shared" si="12"/>
        <v>0</v>
      </c>
      <c r="AB41" s="16" t="str">
        <f>VLOOKUP(A:A,[1]TDSheet!$A:$AB,28,0)</f>
        <v>увел</v>
      </c>
      <c r="AC41" s="16">
        <f>AA41/10</f>
        <v>0</v>
      </c>
      <c r="AD41" s="20">
        <f>VLOOKUP(A:A,[1]TDSheet!$A:$AD,30,0)</f>
        <v>0.7</v>
      </c>
      <c r="AE41" s="16">
        <f t="shared" si="13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59</v>
      </c>
      <c r="B42" s="7" t="s">
        <v>9</v>
      </c>
      <c r="C42" s="8">
        <v>179</v>
      </c>
      <c r="D42" s="8">
        <v>1</v>
      </c>
      <c r="E42" s="8">
        <v>36</v>
      </c>
      <c r="F42" s="8">
        <v>143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37</v>
      </c>
      <c r="J42" s="16">
        <f t="shared" si="7"/>
        <v>-1</v>
      </c>
      <c r="K42" s="16"/>
      <c r="L42" s="16"/>
      <c r="M42" s="16"/>
      <c r="N42" s="16"/>
      <c r="O42" s="16">
        <f t="shared" si="8"/>
        <v>7.2</v>
      </c>
      <c r="P42" s="18"/>
      <c r="Q42" s="19">
        <f t="shared" si="9"/>
        <v>19.861111111111111</v>
      </c>
      <c r="R42" s="16">
        <f t="shared" si="10"/>
        <v>19.861111111111111</v>
      </c>
      <c r="S42" s="16">
        <f>VLOOKUP(A:A,[1]TDSheet!$A:$T,20,0)</f>
        <v>17</v>
      </c>
      <c r="T42" s="16">
        <f>VLOOKUP(A:A,[1]TDSheet!$A:$O,15,0)</f>
        <v>9.6</v>
      </c>
      <c r="U42" s="16">
        <f>VLOOKUP(A:A,[3]TDSheet!$A:$D,4,0)</f>
        <v>14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16">
        <f t="shared" si="11"/>
        <v>0</v>
      </c>
      <c r="AA42" s="16">
        <f t="shared" si="12"/>
        <v>0</v>
      </c>
      <c r="AB42" s="16" t="str">
        <f>VLOOKUP(A:A,[1]TDSheet!$A:$AB,28,0)</f>
        <v>увел</v>
      </c>
      <c r="AC42" s="16">
        <f>AA42/10</f>
        <v>0</v>
      </c>
      <c r="AD42" s="20">
        <f>VLOOKUP(A:A,[1]TDSheet!$A:$AD,30,0)</f>
        <v>0.7</v>
      </c>
      <c r="AE42" s="16">
        <f t="shared" si="13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60</v>
      </c>
      <c r="B43" s="7" t="s">
        <v>9</v>
      </c>
      <c r="C43" s="8">
        <v>64</v>
      </c>
      <c r="D43" s="8">
        <v>5</v>
      </c>
      <c r="E43" s="8">
        <v>20</v>
      </c>
      <c r="F43" s="8">
        <v>49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20</v>
      </c>
      <c r="J43" s="16">
        <f t="shared" si="7"/>
        <v>0</v>
      </c>
      <c r="K43" s="16"/>
      <c r="L43" s="16"/>
      <c r="M43" s="16"/>
      <c r="N43" s="16"/>
      <c r="O43" s="16">
        <f t="shared" si="8"/>
        <v>4</v>
      </c>
      <c r="P43" s="18"/>
      <c r="Q43" s="19">
        <f t="shared" si="9"/>
        <v>12.25</v>
      </c>
      <c r="R43" s="16">
        <f t="shared" si="10"/>
        <v>12.25</v>
      </c>
      <c r="S43" s="16">
        <f>VLOOKUP(A:A,[1]TDSheet!$A:$T,20,0)</f>
        <v>8.4</v>
      </c>
      <c r="T43" s="16">
        <f>VLOOKUP(A:A,[1]TDSheet!$A:$O,15,0)</f>
        <v>4</v>
      </c>
      <c r="U43" s="16">
        <f>VLOOKUP(A:A,[3]TDSheet!$A:$D,4,0)</f>
        <v>5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6</v>
      </c>
      <c r="Z43" s="16">
        <f t="shared" si="11"/>
        <v>0</v>
      </c>
      <c r="AA43" s="16">
        <f t="shared" si="12"/>
        <v>0</v>
      </c>
      <c r="AB43" s="16" t="str">
        <f>VLOOKUP(A:A,[1]TDSheet!$A:$AB,28,0)</f>
        <v>увел</v>
      </c>
      <c r="AC43" s="16">
        <f>AA43/6</f>
        <v>0</v>
      </c>
      <c r="AD43" s="20">
        <f>VLOOKUP(A:A,[1]TDSheet!$A:$AD,30,0)</f>
        <v>1</v>
      </c>
      <c r="AE43" s="16">
        <f t="shared" si="13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61</v>
      </c>
      <c r="B44" s="7" t="s">
        <v>9</v>
      </c>
      <c r="C44" s="8">
        <v>340</v>
      </c>
      <c r="D44" s="8">
        <v>465</v>
      </c>
      <c r="E44" s="8">
        <v>155</v>
      </c>
      <c r="F44" s="8">
        <v>332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163</v>
      </c>
      <c r="J44" s="16">
        <f t="shared" si="7"/>
        <v>-8</v>
      </c>
      <c r="K44" s="16"/>
      <c r="L44" s="16"/>
      <c r="M44" s="16"/>
      <c r="N44" s="16"/>
      <c r="O44" s="16">
        <f t="shared" si="8"/>
        <v>31</v>
      </c>
      <c r="P44" s="18"/>
      <c r="Q44" s="19">
        <f t="shared" si="9"/>
        <v>10.709677419354838</v>
      </c>
      <c r="R44" s="16">
        <f t="shared" si="10"/>
        <v>10.709677419354838</v>
      </c>
      <c r="S44" s="16">
        <f>VLOOKUP(A:A,[1]TDSheet!$A:$T,20,0)</f>
        <v>37.6</v>
      </c>
      <c r="T44" s="16">
        <f>VLOOKUP(A:A,[1]TDSheet!$A:$O,15,0)</f>
        <v>43.8</v>
      </c>
      <c r="U44" s="16">
        <f>VLOOKUP(A:A,[3]TDSheet!$A:$D,4,0)</f>
        <v>52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16">
        <f t="shared" si="11"/>
        <v>0</v>
      </c>
      <c r="AA44" s="16">
        <f t="shared" si="12"/>
        <v>0</v>
      </c>
      <c r="AB44" s="16" t="str">
        <f>VLOOKUP(A:A,[1]TDSheet!$A:$AB,28,0)</f>
        <v>склад</v>
      </c>
      <c r="AC44" s="16">
        <f>AA44/8</f>
        <v>0</v>
      </c>
      <c r="AD44" s="20">
        <f>VLOOKUP(A:A,[1]TDSheet!$A:$AD,30,0)</f>
        <v>0.7</v>
      </c>
      <c r="AE44" s="16">
        <f t="shared" si="13"/>
        <v>0</v>
      </c>
      <c r="AF44" s="16"/>
      <c r="AG44" s="16"/>
      <c r="AH44" s="16"/>
    </row>
    <row r="45" spans="1:34" s="1" customFormat="1" ht="11.1" customHeight="1" outlineLevel="1" x14ac:dyDescent="0.2">
      <c r="A45" s="7" t="s">
        <v>62</v>
      </c>
      <c r="B45" s="7" t="s">
        <v>9</v>
      </c>
      <c r="C45" s="8">
        <v>396</v>
      </c>
      <c r="D45" s="8">
        <v>625</v>
      </c>
      <c r="E45" s="8">
        <v>195</v>
      </c>
      <c r="F45" s="8">
        <v>678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202</v>
      </c>
      <c r="J45" s="16">
        <f t="shared" si="7"/>
        <v>-7</v>
      </c>
      <c r="K45" s="16"/>
      <c r="L45" s="16"/>
      <c r="M45" s="16"/>
      <c r="N45" s="16"/>
      <c r="O45" s="16">
        <f t="shared" si="8"/>
        <v>39</v>
      </c>
      <c r="P45" s="18"/>
      <c r="Q45" s="19">
        <f t="shared" si="9"/>
        <v>17.384615384615383</v>
      </c>
      <c r="R45" s="16">
        <f t="shared" si="10"/>
        <v>17.384615384615383</v>
      </c>
      <c r="S45" s="16">
        <f>VLOOKUP(A:A,[1]TDSheet!$A:$T,20,0)</f>
        <v>55</v>
      </c>
      <c r="T45" s="16">
        <f>VLOOKUP(A:A,[1]TDSheet!$A:$O,15,0)</f>
        <v>26.8</v>
      </c>
      <c r="U45" s="16">
        <f>VLOOKUP(A:A,[3]TDSheet!$A:$D,4,0)</f>
        <v>51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16">
        <f t="shared" si="11"/>
        <v>0</v>
      </c>
      <c r="AA45" s="16">
        <f t="shared" si="12"/>
        <v>0</v>
      </c>
      <c r="AB45" s="16" t="str">
        <f>VLOOKUP(A:A,[1]TDSheet!$A:$AB,28,0)</f>
        <v>увел</v>
      </c>
      <c r="AC45" s="16">
        <f>AA45/8</f>
        <v>0</v>
      </c>
      <c r="AD45" s="20">
        <f>VLOOKUP(A:A,[1]TDSheet!$A:$AD,30,0)</f>
        <v>0.7</v>
      </c>
      <c r="AE45" s="16">
        <f t="shared" si="13"/>
        <v>0</v>
      </c>
      <c r="AF45" s="16"/>
      <c r="AG45" s="16"/>
      <c r="AH45" s="16"/>
    </row>
    <row r="46" spans="1:34" s="1" customFormat="1" ht="21.95" customHeight="1" outlineLevel="1" x14ac:dyDescent="0.2">
      <c r="A46" s="7" t="s">
        <v>30</v>
      </c>
      <c r="B46" s="7" t="s">
        <v>9</v>
      </c>
      <c r="C46" s="8">
        <v>96</v>
      </c>
      <c r="D46" s="8">
        <v>196</v>
      </c>
      <c r="E46" s="8">
        <v>81</v>
      </c>
      <c r="F46" s="8">
        <v>205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85</v>
      </c>
      <c r="J46" s="16">
        <f t="shared" si="7"/>
        <v>-4</v>
      </c>
      <c r="K46" s="16"/>
      <c r="L46" s="16"/>
      <c r="M46" s="16"/>
      <c r="N46" s="16"/>
      <c r="O46" s="16">
        <f t="shared" si="8"/>
        <v>16.2</v>
      </c>
      <c r="P46" s="18"/>
      <c r="Q46" s="19">
        <f t="shared" si="9"/>
        <v>12.654320987654321</v>
      </c>
      <c r="R46" s="16">
        <f t="shared" si="10"/>
        <v>12.654320987654321</v>
      </c>
      <c r="S46" s="16">
        <f>VLOOKUP(A:A,[1]TDSheet!$A:$T,20,0)</f>
        <v>18.8</v>
      </c>
      <c r="T46" s="16">
        <f>VLOOKUP(A:A,[1]TDSheet!$A:$O,15,0)</f>
        <v>17.8</v>
      </c>
      <c r="U46" s="16">
        <f>VLOOKUP(A:A,[3]TDSheet!$A:$D,4,0)</f>
        <v>35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16">
        <f t="shared" si="11"/>
        <v>0</v>
      </c>
      <c r="AA46" s="16">
        <f t="shared" si="12"/>
        <v>0</v>
      </c>
      <c r="AB46" s="16">
        <f>VLOOKUP(A:A,[1]TDSheet!$A:$AB,28,0)</f>
        <v>0</v>
      </c>
      <c r="AC46" s="16">
        <f>AA46/8</f>
        <v>0</v>
      </c>
      <c r="AD46" s="20">
        <f>VLOOKUP(A:A,[1]TDSheet!$A:$AD,30,0)</f>
        <v>0.7</v>
      </c>
      <c r="AE46" s="16">
        <f t="shared" si="13"/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31</v>
      </c>
      <c r="B47" s="7" t="s">
        <v>9</v>
      </c>
      <c r="C47" s="8">
        <v>1108</v>
      </c>
      <c r="D47" s="8">
        <v>1762</v>
      </c>
      <c r="E47" s="8">
        <v>1240</v>
      </c>
      <c r="F47" s="8">
        <v>1602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1205</v>
      </c>
      <c r="J47" s="16">
        <f t="shared" si="7"/>
        <v>35</v>
      </c>
      <c r="K47" s="16"/>
      <c r="L47" s="16"/>
      <c r="M47" s="16"/>
      <c r="N47" s="16"/>
      <c r="O47" s="16">
        <f t="shared" si="8"/>
        <v>248</v>
      </c>
      <c r="P47" s="18">
        <v>600</v>
      </c>
      <c r="Q47" s="19">
        <f t="shared" si="9"/>
        <v>8.879032258064516</v>
      </c>
      <c r="R47" s="16">
        <f t="shared" si="10"/>
        <v>6.459677419354839</v>
      </c>
      <c r="S47" s="16">
        <f>VLOOKUP(A:A,[1]TDSheet!$A:$T,20,0)</f>
        <v>222.6</v>
      </c>
      <c r="T47" s="16">
        <f>VLOOKUP(A:A,[1]TDSheet!$A:$O,15,0)</f>
        <v>235.4</v>
      </c>
      <c r="U47" s="16">
        <f>VLOOKUP(A:A,[3]TDSheet!$A:$D,4,0)</f>
        <v>322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16">
        <f t="shared" si="11"/>
        <v>72</v>
      </c>
      <c r="AA47" s="16">
        <f t="shared" si="12"/>
        <v>600</v>
      </c>
      <c r="AB47" s="16">
        <f>VLOOKUP(A:A,[1]TDSheet!$A:$AB,28,0)</f>
        <v>0</v>
      </c>
      <c r="AC47" s="16">
        <f>AA47/8</f>
        <v>75</v>
      </c>
      <c r="AD47" s="20">
        <f>VLOOKUP(A:A,[1]TDSheet!$A:$AD,30,0)</f>
        <v>0.7</v>
      </c>
      <c r="AE47" s="16">
        <f t="shared" si="13"/>
        <v>403.2</v>
      </c>
      <c r="AF47" s="16"/>
      <c r="AG47" s="16"/>
      <c r="AH47" s="16"/>
    </row>
    <row r="48" spans="1:34" s="1" customFormat="1" ht="21.95" customHeight="1" outlineLevel="1" x14ac:dyDescent="0.2">
      <c r="A48" s="7" t="s">
        <v>32</v>
      </c>
      <c r="B48" s="7" t="s">
        <v>9</v>
      </c>
      <c r="C48" s="8">
        <v>975</v>
      </c>
      <c r="D48" s="8">
        <v>1144</v>
      </c>
      <c r="E48" s="21">
        <v>508</v>
      </c>
      <c r="F48" s="22">
        <v>754</v>
      </c>
      <c r="G48" s="1">
        <f>VLOOKUP(A:A,[1]TDSheet!$A:$G,7,0)</f>
        <v>1</v>
      </c>
      <c r="H48" s="1">
        <f>VLOOKUP(A:A,[1]TDSheet!$A:$H,8,0)</f>
        <v>180</v>
      </c>
      <c r="I48" s="16">
        <f>VLOOKUP(A:A,[2]TDSheet!$A:$F,6,0)</f>
        <v>190</v>
      </c>
      <c r="J48" s="16">
        <f t="shared" si="7"/>
        <v>318</v>
      </c>
      <c r="K48" s="16"/>
      <c r="L48" s="16"/>
      <c r="M48" s="16"/>
      <c r="N48" s="16"/>
      <c r="O48" s="16">
        <f t="shared" si="8"/>
        <v>101.6</v>
      </c>
      <c r="P48" s="18">
        <v>160</v>
      </c>
      <c r="Q48" s="19">
        <f t="shared" si="9"/>
        <v>8.9960629921259851</v>
      </c>
      <c r="R48" s="16">
        <f t="shared" si="10"/>
        <v>7.4212598425196852</v>
      </c>
      <c r="S48" s="16">
        <f>VLOOKUP(A:A,[1]TDSheet!$A:$T,20,0)</f>
        <v>85.8</v>
      </c>
      <c r="T48" s="16">
        <f>VLOOKUP(A:A,[1]TDSheet!$A:$O,15,0)</f>
        <v>96.6</v>
      </c>
      <c r="U48" s="16">
        <f>VLOOKUP(A:A,[3]TDSheet!$A:$D,4,0)</f>
        <v>41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1"/>
        <v>24</v>
      </c>
      <c r="AA48" s="16">
        <f t="shared" si="12"/>
        <v>160</v>
      </c>
      <c r="AB48" s="16">
        <f>VLOOKUP(A:A,[1]TDSheet!$A:$AB,28,0)</f>
        <v>0</v>
      </c>
      <c r="AC48" s="16">
        <f>AA48/8</f>
        <v>20</v>
      </c>
      <c r="AD48" s="20">
        <f>VLOOKUP(A:A,[1]TDSheet!$A:$AD,30,0)</f>
        <v>0.9</v>
      </c>
      <c r="AE48" s="16">
        <f t="shared" si="13"/>
        <v>172.8</v>
      </c>
      <c r="AF48" s="16"/>
      <c r="AG48" s="16"/>
      <c r="AH48" s="16"/>
    </row>
    <row r="49" spans="1:34" s="1" customFormat="1" ht="11.1" customHeight="1" outlineLevel="1" x14ac:dyDescent="0.2">
      <c r="A49" s="7" t="s">
        <v>63</v>
      </c>
      <c r="B49" s="7" t="s">
        <v>8</v>
      </c>
      <c r="C49" s="8">
        <v>430</v>
      </c>
      <c r="D49" s="8">
        <v>900</v>
      </c>
      <c r="E49" s="8">
        <v>565</v>
      </c>
      <c r="F49" s="8">
        <v>760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562.29999999999995</v>
      </c>
      <c r="J49" s="16">
        <f t="shared" si="7"/>
        <v>2.7000000000000455</v>
      </c>
      <c r="K49" s="16"/>
      <c r="L49" s="16"/>
      <c r="M49" s="16"/>
      <c r="N49" s="16"/>
      <c r="O49" s="16">
        <f t="shared" si="8"/>
        <v>113</v>
      </c>
      <c r="P49" s="18">
        <v>220</v>
      </c>
      <c r="Q49" s="19">
        <f t="shared" si="9"/>
        <v>8.6725663716814161</v>
      </c>
      <c r="R49" s="16">
        <f t="shared" si="10"/>
        <v>6.7256637168141591</v>
      </c>
      <c r="S49" s="16">
        <f>VLOOKUP(A:A,[1]TDSheet!$A:$T,20,0)</f>
        <v>91</v>
      </c>
      <c r="T49" s="16">
        <f>VLOOKUP(A:A,[1]TDSheet!$A:$O,15,0)</f>
        <v>110</v>
      </c>
      <c r="U49" s="16">
        <f>VLOOKUP(A:A,[3]TDSheet!$A:$D,4,0)</f>
        <v>85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16">
        <f t="shared" si="11"/>
        <v>48</v>
      </c>
      <c r="AA49" s="16">
        <f t="shared" si="12"/>
        <v>220</v>
      </c>
      <c r="AB49" s="16">
        <f>VLOOKUP(A:A,[1]TDSheet!$A:$AB,28,0)</f>
        <v>0</v>
      </c>
      <c r="AC49" s="16">
        <f>AA49/5</f>
        <v>44</v>
      </c>
      <c r="AD49" s="20">
        <f>VLOOKUP(A:A,[1]TDSheet!$A:$AD,30,0)</f>
        <v>1</v>
      </c>
      <c r="AE49" s="16">
        <f t="shared" si="13"/>
        <v>240</v>
      </c>
      <c r="AF49" s="16"/>
      <c r="AG49" s="16"/>
      <c r="AH49" s="16"/>
    </row>
    <row r="50" spans="1:34" s="1" customFormat="1" ht="11.1" customHeight="1" outlineLevel="1" x14ac:dyDescent="0.2">
      <c r="A50" s="7" t="s">
        <v>33</v>
      </c>
      <c r="B50" s="7" t="s">
        <v>9</v>
      </c>
      <c r="C50" s="8">
        <v>693</v>
      </c>
      <c r="D50" s="8">
        <v>700</v>
      </c>
      <c r="E50" s="8">
        <v>541</v>
      </c>
      <c r="F50" s="8">
        <v>813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574</v>
      </c>
      <c r="J50" s="16">
        <f t="shared" si="7"/>
        <v>-33</v>
      </c>
      <c r="K50" s="16"/>
      <c r="L50" s="16"/>
      <c r="M50" s="16"/>
      <c r="N50" s="16"/>
      <c r="O50" s="16">
        <f t="shared" si="8"/>
        <v>108.2</v>
      </c>
      <c r="P50" s="18">
        <v>150</v>
      </c>
      <c r="Q50" s="19">
        <f t="shared" si="9"/>
        <v>8.9001848428835491</v>
      </c>
      <c r="R50" s="16">
        <f t="shared" si="10"/>
        <v>7.5138632162661736</v>
      </c>
      <c r="S50" s="16">
        <f>VLOOKUP(A:A,[1]TDSheet!$A:$T,20,0)</f>
        <v>123.4</v>
      </c>
      <c r="T50" s="16">
        <f>VLOOKUP(A:A,[1]TDSheet!$A:$O,15,0)</f>
        <v>109.2</v>
      </c>
      <c r="U50" s="16">
        <f>VLOOKUP(A:A,[3]TDSheet!$A:$D,4,0)</f>
        <v>176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16">
        <f t="shared" si="11"/>
        <v>36</v>
      </c>
      <c r="AA50" s="16">
        <f t="shared" si="12"/>
        <v>150</v>
      </c>
      <c r="AB50" s="16">
        <f>VLOOKUP(A:A,[1]TDSheet!$A:$AB,28,0)</f>
        <v>0</v>
      </c>
      <c r="AC50" s="16">
        <f>AA50/5</f>
        <v>30</v>
      </c>
      <c r="AD50" s="20">
        <f>VLOOKUP(A:A,[1]TDSheet!$A:$AD,30,0)</f>
        <v>1</v>
      </c>
      <c r="AE50" s="16">
        <f t="shared" si="13"/>
        <v>180</v>
      </c>
      <c r="AF50" s="16"/>
      <c r="AG50" s="16"/>
      <c r="AH50" s="16"/>
    </row>
    <row r="51" spans="1:34" s="1" customFormat="1" ht="11.1" customHeight="1" outlineLevel="1" x14ac:dyDescent="0.2">
      <c r="A51" s="7" t="s">
        <v>64</v>
      </c>
      <c r="B51" s="7" t="s">
        <v>9</v>
      </c>
      <c r="C51" s="8">
        <v>8</v>
      </c>
      <c r="D51" s="8">
        <v>204</v>
      </c>
      <c r="E51" s="8">
        <v>68</v>
      </c>
      <c r="F51" s="8">
        <v>133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81</v>
      </c>
      <c r="J51" s="16">
        <f t="shared" si="7"/>
        <v>-13</v>
      </c>
      <c r="K51" s="16"/>
      <c r="L51" s="16"/>
      <c r="M51" s="16"/>
      <c r="N51" s="16"/>
      <c r="O51" s="16">
        <f t="shared" si="8"/>
        <v>13.6</v>
      </c>
      <c r="P51" s="18"/>
      <c r="Q51" s="19">
        <f t="shared" si="9"/>
        <v>9.7794117647058822</v>
      </c>
      <c r="R51" s="16">
        <f t="shared" si="10"/>
        <v>9.7794117647058822</v>
      </c>
      <c r="S51" s="16">
        <f>VLOOKUP(A:A,[1]TDSheet!$A:$T,20,0)</f>
        <v>7.8</v>
      </c>
      <c r="T51" s="16">
        <f>VLOOKUP(A:A,[1]TDSheet!$A:$O,15,0)</f>
        <v>10.6</v>
      </c>
      <c r="U51" s="16">
        <f>VLOOKUP(A:A,[3]TDSheet!$A:$D,4,0)</f>
        <v>36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1"/>
        <v>0</v>
      </c>
      <c r="AA51" s="16">
        <f t="shared" si="12"/>
        <v>0</v>
      </c>
      <c r="AB51" s="16">
        <f>VLOOKUP(A:A,[1]TDSheet!$A:$AB,28,0)</f>
        <v>0</v>
      </c>
      <c r="AC51" s="16">
        <f>AA51/8</f>
        <v>0</v>
      </c>
      <c r="AD51" s="20">
        <f>VLOOKUP(A:A,[1]TDSheet!$A:$AD,30,0)</f>
        <v>0.8</v>
      </c>
      <c r="AE51" s="16">
        <f t="shared" si="13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65</v>
      </c>
      <c r="B52" s="7" t="s">
        <v>9</v>
      </c>
      <c r="C52" s="8">
        <v>197</v>
      </c>
      <c r="D52" s="8"/>
      <c r="E52" s="8">
        <v>69</v>
      </c>
      <c r="F52" s="8">
        <v>128</v>
      </c>
      <c r="G52" s="1" t="str">
        <f>VLOOKUP(A:A,[1]TDSheet!$A:$G,7,0)</f>
        <v>ноа</v>
      </c>
      <c r="H52" s="1" t="e">
        <f>VLOOKUP(A:A,[1]TDSheet!$A:$H,8,0)</f>
        <v>#N/A</v>
      </c>
      <c r="I52" s="16">
        <f>VLOOKUP(A:A,[2]TDSheet!$A:$F,6,0)</f>
        <v>69</v>
      </c>
      <c r="J52" s="16">
        <f t="shared" si="7"/>
        <v>0</v>
      </c>
      <c r="K52" s="16"/>
      <c r="L52" s="16"/>
      <c r="M52" s="16"/>
      <c r="N52" s="16"/>
      <c r="O52" s="16">
        <f t="shared" si="8"/>
        <v>13.8</v>
      </c>
      <c r="P52" s="18"/>
      <c r="Q52" s="19">
        <f t="shared" si="9"/>
        <v>9.27536231884058</v>
      </c>
      <c r="R52" s="16">
        <f t="shared" si="10"/>
        <v>9.27536231884058</v>
      </c>
      <c r="S52" s="16">
        <f>VLOOKUP(A:A,[1]TDSheet!$A:$T,20,0)</f>
        <v>15.2</v>
      </c>
      <c r="T52" s="16">
        <f>VLOOKUP(A:A,[1]TDSheet!$A:$O,15,0)</f>
        <v>15.4</v>
      </c>
      <c r="U52" s="16">
        <f>VLOOKUP(A:A,[3]TDSheet!$A:$D,4,0)</f>
        <v>22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16</v>
      </c>
      <c r="Z52" s="16">
        <f t="shared" si="11"/>
        <v>0</v>
      </c>
      <c r="AA52" s="16">
        <f t="shared" si="12"/>
        <v>0</v>
      </c>
      <c r="AB52" s="16" t="str">
        <f>VLOOKUP(A:A,[1]TDSheet!$A:$AB,28,0)</f>
        <v>увел</v>
      </c>
      <c r="AC52" s="16">
        <f>AA52/16</f>
        <v>0</v>
      </c>
      <c r="AD52" s="20">
        <f>VLOOKUP(A:A,[1]TDSheet!$A:$AD,30,0)</f>
        <v>0.4</v>
      </c>
      <c r="AE52" s="16">
        <f t="shared" si="13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66</v>
      </c>
      <c r="B53" s="7" t="s">
        <v>9</v>
      </c>
      <c r="C53" s="8">
        <v>-2</v>
      </c>
      <c r="D53" s="8">
        <v>2</v>
      </c>
      <c r="E53" s="8">
        <v>0</v>
      </c>
      <c r="F53" s="8"/>
      <c r="G53" s="1" t="str">
        <f>VLOOKUP(A:A,[1]TDSheet!$A:$G,7,0)</f>
        <v>нов</v>
      </c>
      <c r="H53" s="1" t="e">
        <f>VLOOKUP(A:A,[1]TDSheet!$A:$H,8,0)</f>
        <v>#N/A</v>
      </c>
      <c r="I53" s="16">
        <v>0</v>
      </c>
      <c r="J53" s="16">
        <f t="shared" si="7"/>
        <v>0</v>
      </c>
      <c r="K53" s="16"/>
      <c r="L53" s="16"/>
      <c r="M53" s="16"/>
      <c r="N53" s="16"/>
      <c r="O53" s="16">
        <f t="shared" si="8"/>
        <v>0</v>
      </c>
      <c r="P53" s="18"/>
      <c r="Q53" s="19" t="e">
        <f t="shared" si="9"/>
        <v>#DIV/0!</v>
      </c>
      <c r="R53" s="16" t="e">
        <f t="shared" si="10"/>
        <v>#DIV/0!</v>
      </c>
      <c r="S53" s="16">
        <f>VLOOKUP(A:A,[1]TDSheet!$A:$T,20,0)</f>
        <v>3.4</v>
      </c>
      <c r="T53" s="16">
        <f>VLOOKUP(A:A,[1]TDSheet!$A:$O,15,0)</f>
        <v>1</v>
      </c>
      <c r="U53" s="16">
        <v>0</v>
      </c>
      <c r="V53" s="16">
        <v>0</v>
      </c>
      <c r="W53" s="16">
        <f>VLOOKUP(A:A,[1]TDSheet!$A:$W,23,0)</f>
        <v>234</v>
      </c>
      <c r="X53" s="16">
        <f>VLOOKUP(A:A,[1]TDSheet!$A:$X,24,0)</f>
        <v>18</v>
      </c>
      <c r="Y53" s="16">
        <f>VLOOKUP(A:A,[1]TDSheet!$A:$Y,25,0)</f>
        <v>9</v>
      </c>
      <c r="Z53" s="16">
        <f t="shared" si="11"/>
        <v>0</v>
      </c>
      <c r="AA53" s="16">
        <f t="shared" si="12"/>
        <v>0</v>
      </c>
      <c r="AB53" s="16" t="str">
        <f>VLOOKUP(A:A,[1]TDSheet!$A:$AB,28,0)</f>
        <v>увел</v>
      </c>
      <c r="AC53" s="16">
        <f>AA53/9</f>
        <v>0</v>
      </c>
      <c r="AD53" s="20">
        <f>VLOOKUP(A:A,[1]TDSheet!$A:$AD,30,0)</f>
        <v>0.3</v>
      </c>
      <c r="AE53" s="16">
        <f t="shared" si="13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74</v>
      </c>
      <c r="D54" s="8">
        <v>70.3</v>
      </c>
      <c r="E54" s="8">
        <v>59.2</v>
      </c>
      <c r="F54" s="8">
        <v>-7.4</v>
      </c>
      <c r="G54" s="1" t="str">
        <f>VLOOKUP(A:A,[1]TDSheet!$A:$G,7,0)</f>
        <v>рот</v>
      </c>
      <c r="H54" s="1" t="e">
        <f>VLOOKUP(A:A,[1]TDSheet!$A:$H,8,0)</f>
        <v>#N/A</v>
      </c>
      <c r="I54" s="16">
        <f>VLOOKUP(A:A,[2]TDSheet!$A:$F,6,0)</f>
        <v>159.10300000000001</v>
      </c>
      <c r="J54" s="16">
        <f t="shared" si="7"/>
        <v>-99.903000000000006</v>
      </c>
      <c r="K54" s="16"/>
      <c r="L54" s="16"/>
      <c r="M54" s="16"/>
      <c r="N54" s="16"/>
      <c r="O54" s="16">
        <f t="shared" si="8"/>
        <v>11.84</v>
      </c>
      <c r="P54" s="18">
        <v>80</v>
      </c>
      <c r="Q54" s="19">
        <f t="shared" si="9"/>
        <v>6.1317567567567561</v>
      </c>
      <c r="R54" s="16">
        <f t="shared" si="10"/>
        <v>-0.625</v>
      </c>
      <c r="S54" s="16">
        <f>VLOOKUP(A:A,[1]TDSheet!$A:$T,20,0)</f>
        <v>36.260000000000005</v>
      </c>
      <c r="T54" s="16">
        <f>VLOOKUP(A:A,[1]TDSheet!$A:$O,15,0)</f>
        <v>39.22</v>
      </c>
      <c r="U54" s="16">
        <v>0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16">
        <f t="shared" si="11"/>
        <v>28</v>
      </c>
      <c r="AA54" s="16">
        <f t="shared" si="12"/>
        <v>80</v>
      </c>
      <c r="AB54" s="16" t="e">
        <f>VLOOKUP(A:A,[1]TDSheet!$A:$AB,28,0)</f>
        <v>#N/A</v>
      </c>
      <c r="AC54" s="16">
        <f>AA54/3.7</f>
        <v>21.621621621621621</v>
      </c>
      <c r="AD54" s="20">
        <f>VLOOKUP(A:A,[1]TDSheet!$A:$AD,30,0)</f>
        <v>1</v>
      </c>
      <c r="AE54" s="16">
        <f t="shared" si="13"/>
        <v>103.60000000000001</v>
      </c>
      <c r="AF54" s="16"/>
      <c r="AG54" s="16"/>
      <c r="AH54" s="16"/>
    </row>
    <row r="55" spans="1:34" s="1" customFormat="1" ht="11.1" customHeight="1" outlineLevel="1" x14ac:dyDescent="0.2">
      <c r="A55" s="7" t="s">
        <v>68</v>
      </c>
      <c r="B55" s="7" t="s">
        <v>9</v>
      </c>
      <c r="C55" s="8">
        <v>147</v>
      </c>
      <c r="D55" s="8"/>
      <c r="E55" s="8">
        <v>16</v>
      </c>
      <c r="F55" s="8">
        <v>131</v>
      </c>
      <c r="G55" s="1">
        <f>VLOOKUP(A:A,[1]TDSheet!$A:$G,7,0)</f>
        <v>0</v>
      </c>
      <c r="H55" s="1">
        <f>VLOOKUP(A:A,[1]TDSheet!$A:$H,8,0)</f>
        <v>0</v>
      </c>
      <c r="I55" s="16">
        <f>VLOOKUP(A:A,[2]TDSheet!$A:$F,6,0)</f>
        <v>16</v>
      </c>
      <c r="J55" s="16">
        <f t="shared" si="7"/>
        <v>0</v>
      </c>
      <c r="K55" s="16"/>
      <c r="L55" s="16"/>
      <c r="M55" s="16"/>
      <c r="N55" s="16"/>
      <c r="O55" s="16">
        <f t="shared" si="8"/>
        <v>3.2</v>
      </c>
      <c r="P55" s="18"/>
      <c r="Q55" s="19">
        <f t="shared" si="9"/>
        <v>40.9375</v>
      </c>
      <c r="R55" s="16">
        <f t="shared" si="10"/>
        <v>40.9375</v>
      </c>
      <c r="S55" s="16">
        <f>VLOOKUP(A:A,[1]TDSheet!$A:$T,20,0)</f>
        <v>3</v>
      </c>
      <c r="T55" s="16">
        <f>VLOOKUP(A:A,[1]TDSheet!$A:$O,15,0)</f>
        <v>4.8</v>
      </c>
      <c r="U55" s="16">
        <f>VLOOKUP(A:A,[3]TDSheet!$A:$D,4,0)</f>
        <v>3</v>
      </c>
      <c r="V55" s="16">
        <v>0</v>
      </c>
      <c r="W55" s="16">
        <f>VLOOKUP(A:A,[1]TDSheet!$A:$W,23,0)</f>
        <v>0</v>
      </c>
      <c r="X55" s="16">
        <f>VLOOKUP(A:A,[1]TDSheet!$A:$X,24,0)</f>
        <v>0</v>
      </c>
      <c r="Y55" s="16">
        <f>VLOOKUP(A:A,[1]TDSheet!$A:$Y,25,0)</f>
        <v>0</v>
      </c>
      <c r="Z55" s="16">
        <f t="shared" si="11"/>
        <v>0</v>
      </c>
      <c r="AA55" s="16">
        <f t="shared" si="12"/>
        <v>0</v>
      </c>
      <c r="AB55" s="16" t="str">
        <f>VLOOKUP(A:A,[1]TDSheet!$A:$AB,28,0)</f>
        <v>увел</v>
      </c>
      <c r="AC55" s="16">
        <v>0</v>
      </c>
      <c r="AD55" s="20">
        <f>VLOOKUP(A:A,[1]TDSheet!$A:$AD,30,0)</f>
        <v>0</v>
      </c>
      <c r="AE55" s="16">
        <f t="shared" si="13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69</v>
      </c>
      <c r="B56" s="7" t="s">
        <v>9</v>
      </c>
      <c r="C56" s="8">
        <v>17</v>
      </c>
      <c r="D56" s="8"/>
      <c r="E56" s="8">
        <v>3</v>
      </c>
      <c r="F56" s="8">
        <v>14</v>
      </c>
      <c r="G56" s="1" t="str">
        <f>VLOOKUP(A:A,[1]TDSheet!$A:$G,7,0)</f>
        <v>в30,05</v>
      </c>
      <c r="H56" s="1" t="e">
        <f>VLOOKUP(A:A,[1]TDSheet!$A:$H,8,0)</f>
        <v>#N/A</v>
      </c>
      <c r="I56" s="16">
        <f>VLOOKUP(A:A,[2]TDSheet!$A:$F,6,0)</f>
        <v>3</v>
      </c>
      <c r="J56" s="16">
        <f t="shared" si="7"/>
        <v>0</v>
      </c>
      <c r="K56" s="16"/>
      <c r="L56" s="16"/>
      <c r="M56" s="16"/>
      <c r="N56" s="16"/>
      <c r="O56" s="16">
        <f t="shared" si="8"/>
        <v>0.6</v>
      </c>
      <c r="P56" s="18"/>
      <c r="Q56" s="19">
        <f t="shared" si="9"/>
        <v>23.333333333333336</v>
      </c>
      <c r="R56" s="16">
        <f t="shared" si="10"/>
        <v>23.333333333333336</v>
      </c>
      <c r="S56" s="16">
        <f>VLOOKUP(A:A,[1]TDSheet!$A:$T,20,0)</f>
        <v>0.8</v>
      </c>
      <c r="T56" s="16">
        <f>VLOOKUP(A:A,[1]TDSheet!$A:$O,15,0)</f>
        <v>0.8</v>
      </c>
      <c r="U56" s="16">
        <f>VLOOKUP(A:A,[3]TDSheet!$A:$D,4,0)</f>
        <v>2</v>
      </c>
      <c r="V56" s="16">
        <v>0</v>
      </c>
      <c r="W56" s="16">
        <f>VLOOKUP(A:A,[1]TDSheet!$A:$W,23,0)</f>
        <v>234</v>
      </c>
      <c r="X56" s="16">
        <f>VLOOKUP(A:A,[1]TDSheet!$A:$X,24,0)</f>
        <v>18</v>
      </c>
      <c r="Y56" s="16">
        <f>VLOOKUP(A:A,[1]TDSheet!$A:$Y,25,0)</f>
        <v>0</v>
      </c>
      <c r="Z56" s="16">
        <f t="shared" si="11"/>
        <v>0</v>
      </c>
      <c r="AA56" s="16">
        <f t="shared" si="12"/>
        <v>0</v>
      </c>
      <c r="AB56" s="16" t="str">
        <f>VLOOKUP(A:A,[1]TDSheet!$A:$AB,28,0)</f>
        <v>вывод</v>
      </c>
      <c r="AC56" s="16">
        <v>0</v>
      </c>
      <c r="AD56" s="20">
        <f>VLOOKUP(A:A,[1]TDSheet!$A:$AD,30,0)</f>
        <v>0</v>
      </c>
      <c r="AE56" s="16">
        <f t="shared" si="13"/>
        <v>0</v>
      </c>
      <c r="AF56" s="16"/>
      <c r="AG56" s="16"/>
      <c r="AH56" s="16"/>
    </row>
    <row r="57" spans="1:34" s="1" customFormat="1" ht="11.1" customHeight="1" outlineLevel="1" x14ac:dyDescent="0.2">
      <c r="A57" s="7" t="s">
        <v>70</v>
      </c>
      <c r="B57" s="7" t="s">
        <v>8</v>
      </c>
      <c r="C57" s="8">
        <v>25.9</v>
      </c>
      <c r="D57" s="8"/>
      <c r="E57" s="8">
        <v>7.4</v>
      </c>
      <c r="F57" s="8">
        <v>18.5</v>
      </c>
      <c r="G57" s="1" t="str">
        <f>VLOOKUP(A:A,[1]TDSheet!$A:$G,7,0)</f>
        <v>рот3</v>
      </c>
      <c r="H57" s="1" t="e">
        <f>VLOOKUP(A:A,[1]TDSheet!$A:$H,8,0)</f>
        <v>#N/A</v>
      </c>
      <c r="I57" s="16">
        <f>VLOOKUP(A:A,[2]TDSheet!$A:$F,6,0)</f>
        <v>11.1</v>
      </c>
      <c r="J57" s="16">
        <f t="shared" si="7"/>
        <v>-3.6999999999999993</v>
      </c>
      <c r="K57" s="16"/>
      <c r="L57" s="16"/>
      <c r="M57" s="16"/>
      <c r="N57" s="16"/>
      <c r="O57" s="16">
        <f t="shared" si="8"/>
        <v>1.48</v>
      </c>
      <c r="P57" s="18"/>
      <c r="Q57" s="19">
        <f t="shared" si="9"/>
        <v>12.5</v>
      </c>
      <c r="R57" s="16">
        <f t="shared" si="10"/>
        <v>12.5</v>
      </c>
      <c r="S57" s="16">
        <f>VLOOKUP(A:A,[1]TDSheet!$A:$T,20,0)</f>
        <v>8.14</v>
      </c>
      <c r="T57" s="16">
        <f>VLOOKUP(A:A,[1]TDSheet!$A:$O,15,0)</f>
        <v>5.18</v>
      </c>
      <c r="U57" s="16">
        <v>0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16">
        <f t="shared" si="11"/>
        <v>0</v>
      </c>
      <c r="AA57" s="16">
        <f t="shared" si="12"/>
        <v>0</v>
      </c>
      <c r="AB57" s="16" t="str">
        <f>VLOOKUP(A:A,[1]TDSheet!$A:$AB,28,0)</f>
        <v>увел</v>
      </c>
      <c r="AC57" s="16">
        <f>AA57/3.7</f>
        <v>0</v>
      </c>
      <c r="AD57" s="20">
        <f>VLOOKUP(A:A,[1]TDSheet!$A:$AD,30,0)</f>
        <v>1</v>
      </c>
      <c r="AE57" s="16">
        <f t="shared" si="13"/>
        <v>0</v>
      </c>
      <c r="AF57" s="16"/>
      <c r="AG57" s="16"/>
      <c r="AH57" s="16"/>
    </row>
    <row r="58" spans="1:34" s="1" customFormat="1" ht="11.1" customHeight="1" outlineLevel="1" x14ac:dyDescent="0.2">
      <c r="A58" s="7" t="s">
        <v>34</v>
      </c>
      <c r="B58" s="7" t="s">
        <v>9</v>
      </c>
      <c r="C58" s="8">
        <v>10</v>
      </c>
      <c r="D58" s="8"/>
      <c r="E58" s="8">
        <v>0</v>
      </c>
      <c r="F58" s="8"/>
      <c r="G58" s="1" t="str">
        <f>VLOOKUP(A:A,[1]TDSheet!$A:$G,7,0)</f>
        <v>в30,05</v>
      </c>
      <c r="H58" s="1" t="e">
        <f>VLOOKUP(A:A,[1]TDSheet!$A:$H,8,0)</f>
        <v>#N/A</v>
      </c>
      <c r="I58" s="16">
        <v>0</v>
      </c>
      <c r="J58" s="16">
        <f t="shared" si="7"/>
        <v>0</v>
      </c>
      <c r="K58" s="16"/>
      <c r="L58" s="16"/>
      <c r="M58" s="16"/>
      <c r="N58" s="16"/>
      <c r="O58" s="16">
        <f t="shared" si="8"/>
        <v>0</v>
      </c>
      <c r="P58" s="18"/>
      <c r="Q58" s="19" t="e">
        <f t="shared" si="9"/>
        <v>#DIV/0!</v>
      </c>
      <c r="R58" s="16" t="e">
        <f t="shared" si="10"/>
        <v>#DIV/0!</v>
      </c>
      <c r="S58" s="16">
        <f>VLOOKUP(A:A,[1]TDSheet!$A:$T,20,0)</f>
        <v>0</v>
      </c>
      <c r="T58" s="16">
        <f>VLOOKUP(A:A,[1]TDSheet!$A:$O,15,0)</f>
        <v>0</v>
      </c>
      <c r="U58" s="16">
        <v>0</v>
      </c>
      <c r="V58" s="16">
        <v>0</v>
      </c>
      <c r="W58" s="16">
        <f>VLOOKUP(A:A,[1]TDSheet!$A:$W,23,0)</f>
        <v>0</v>
      </c>
      <c r="X58" s="16">
        <f>VLOOKUP(A:A,[1]TDSheet!$A:$X,24,0)</f>
        <v>0</v>
      </c>
      <c r="Y58" s="16">
        <f>VLOOKUP(A:A,[1]TDSheet!$A:$Y,25,0)</f>
        <v>4</v>
      </c>
      <c r="Z58" s="16">
        <f t="shared" si="11"/>
        <v>0</v>
      </c>
      <c r="AA58" s="16">
        <f t="shared" si="12"/>
        <v>0</v>
      </c>
      <c r="AB58" s="16" t="str">
        <f>VLOOKUP(A:A,[1]TDSheet!$A:$AB,28,0)</f>
        <v>вывод</v>
      </c>
      <c r="AC58" s="16">
        <v>0</v>
      </c>
      <c r="AD58" s="20">
        <f>VLOOKUP(A:A,[1]TDSheet!$A:$AD,30,0)</f>
        <v>0</v>
      </c>
      <c r="AE58" s="16">
        <f t="shared" si="13"/>
        <v>0</v>
      </c>
      <c r="AF58" s="16"/>
      <c r="AG58" s="16"/>
      <c r="AH58" s="16"/>
    </row>
    <row r="59" spans="1:34" s="1" customFormat="1" ht="11.1" customHeight="1" outlineLevel="1" x14ac:dyDescent="0.2">
      <c r="A59" s="7" t="s">
        <v>71</v>
      </c>
      <c r="B59" s="7" t="s">
        <v>8</v>
      </c>
      <c r="C59" s="8">
        <v>19.8</v>
      </c>
      <c r="D59" s="8"/>
      <c r="E59" s="8">
        <v>9</v>
      </c>
      <c r="F59" s="8">
        <v>10.8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8.6</v>
      </c>
      <c r="J59" s="16">
        <f t="shared" si="7"/>
        <v>0.40000000000000036</v>
      </c>
      <c r="K59" s="16"/>
      <c r="L59" s="16"/>
      <c r="M59" s="16"/>
      <c r="N59" s="16"/>
      <c r="O59" s="16">
        <f t="shared" si="8"/>
        <v>1.8</v>
      </c>
      <c r="P59" s="18"/>
      <c r="Q59" s="19">
        <f t="shared" si="9"/>
        <v>6</v>
      </c>
      <c r="R59" s="16">
        <f t="shared" si="10"/>
        <v>6</v>
      </c>
      <c r="S59" s="16">
        <f>VLOOKUP(A:A,[1]TDSheet!$A:$T,20,0)</f>
        <v>0.36</v>
      </c>
      <c r="T59" s="16">
        <f>VLOOKUP(A:A,[1]TDSheet!$A:$O,15,0)</f>
        <v>2.52</v>
      </c>
      <c r="U59" s="16">
        <f>VLOOKUP(A:A,[3]TDSheet!$A:$D,4,0)</f>
        <v>1.8</v>
      </c>
      <c r="V59" s="16">
        <v>0</v>
      </c>
      <c r="W59" s="16">
        <f>VLOOKUP(A:A,[1]TDSheet!$A:$W,23,0)</f>
        <v>234</v>
      </c>
      <c r="X59" s="16">
        <f>VLOOKUP(A:A,[1]TDSheet!$A:$X,24,0)</f>
        <v>18</v>
      </c>
      <c r="Y59" s="16">
        <f>VLOOKUP(A:A,[1]TDSheet!$A:$Y,25,0)</f>
        <v>1.8</v>
      </c>
      <c r="Z59" s="16">
        <f t="shared" si="11"/>
        <v>0</v>
      </c>
      <c r="AA59" s="16">
        <f t="shared" si="12"/>
        <v>0</v>
      </c>
      <c r="AB59" s="16" t="str">
        <f>VLOOKUP(A:A,[1]TDSheet!$A:$AB,28,0)</f>
        <v>увел</v>
      </c>
      <c r="AC59" s="16">
        <f>AA59/2.24</f>
        <v>0</v>
      </c>
      <c r="AD59" s="20">
        <f>VLOOKUP(A:A,[1]TDSheet!$A:$AD,30,0)</f>
        <v>1</v>
      </c>
      <c r="AE59" s="16">
        <f t="shared" si="13"/>
        <v>0</v>
      </c>
      <c r="AF59" s="16"/>
      <c r="AG59" s="16"/>
      <c r="AH59" s="16"/>
    </row>
    <row r="60" spans="1:34" s="1" customFormat="1" ht="11.1" customHeight="1" outlineLevel="1" x14ac:dyDescent="0.2">
      <c r="A60" s="7" t="s">
        <v>72</v>
      </c>
      <c r="B60" s="7" t="s">
        <v>8</v>
      </c>
      <c r="C60" s="8">
        <v>11.2</v>
      </c>
      <c r="D60" s="8">
        <v>80.64</v>
      </c>
      <c r="E60" s="8">
        <v>0</v>
      </c>
      <c r="F60" s="8"/>
      <c r="G60" s="1">
        <f>VLOOKUP(A:A,[1]TDSheet!$A:$G,7,0)</f>
        <v>0</v>
      </c>
      <c r="H60" s="1" t="e">
        <f>VLOOKUP(A:A,[1]TDSheet!$A:$H,8,0)</f>
        <v>#N/A</v>
      </c>
      <c r="I60" s="16">
        <f>VLOOKUP(A:A,[2]TDSheet!$A:$F,6,0)</f>
        <v>175.53</v>
      </c>
      <c r="J60" s="16">
        <f t="shared" si="7"/>
        <v>-175.53</v>
      </c>
      <c r="K60" s="16"/>
      <c r="L60" s="16"/>
      <c r="M60" s="16"/>
      <c r="N60" s="16"/>
      <c r="O60" s="16">
        <f t="shared" si="8"/>
        <v>0</v>
      </c>
      <c r="P60" s="18">
        <v>80</v>
      </c>
      <c r="Q60" s="19" t="e">
        <f t="shared" si="9"/>
        <v>#DIV/0!</v>
      </c>
      <c r="R60" s="16" t="e">
        <f t="shared" si="10"/>
        <v>#DIV/0!</v>
      </c>
      <c r="S60" s="16">
        <f>VLOOKUP(A:A,[1]TDSheet!$A:$T,20,0)</f>
        <v>49.727999999999994</v>
      </c>
      <c r="T60" s="16">
        <f>VLOOKUP(A:A,[1]TDSheet!$A:$O,15,0)</f>
        <v>38.527999999999999</v>
      </c>
      <c r="U60" s="16">
        <v>0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2.2400000000000002</v>
      </c>
      <c r="Z60" s="16">
        <f t="shared" si="11"/>
        <v>42</v>
      </c>
      <c r="AA60" s="16">
        <f t="shared" si="12"/>
        <v>80</v>
      </c>
      <c r="AB60" s="16" t="e">
        <f>VLOOKUP(A:A,[1]TDSheet!$A:$AB,28,0)</f>
        <v>#N/A</v>
      </c>
      <c r="AC60" s="16">
        <f>AA60/2.24</f>
        <v>35.714285714285708</v>
      </c>
      <c r="AD60" s="20">
        <f>VLOOKUP(A:A,[1]TDSheet!$A:$AD,30,0)</f>
        <v>1</v>
      </c>
      <c r="AE60" s="16">
        <f t="shared" si="13"/>
        <v>94.080000000000013</v>
      </c>
      <c r="AF60" s="16"/>
      <c r="AG60" s="16"/>
      <c r="AH60" s="16"/>
    </row>
    <row r="61" spans="1:34" s="1" customFormat="1" ht="11.1" customHeight="1" outlineLevel="1" x14ac:dyDescent="0.2">
      <c r="A61" s="7" t="s">
        <v>73</v>
      </c>
      <c r="B61" s="7" t="s">
        <v>8</v>
      </c>
      <c r="C61" s="8">
        <v>265</v>
      </c>
      <c r="D61" s="8"/>
      <c r="E61" s="8">
        <v>105</v>
      </c>
      <c r="F61" s="8">
        <v>160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105</v>
      </c>
      <c r="J61" s="16">
        <f t="shared" si="7"/>
        <v>0</v>
      </c>
      <c r="K61" s="16"/>
      <c r="L61" s="16"/>
      <c r="M61" s="16"/>
      <c r="N61" s="16"/>
      <c r="O61" s="16">
        <f t="shared" si="8"/>
        <v>21</v>
      </c>
      <c r="P61" s="18">
        <v>40</v>
      </c>
      <c r="Q61" s="19">
        <f t="shared" si="9"/>
        <v>9.5238095238095237</v>
      </c>
      <c r="R61" s="16">
        <f t="shared" si="10"/>
        <v>7.6190476190476186</v>
      </c>
      <c r="S61" s="16">
        <f>VLOOKUP(A:A,[1]TDSheet!$A:$T,20,0)</f>
        <v>21</v>
      </c>
      <c r="T61" s="16">
        <f>VLOOKUP(A:A,[1]TDSheet!$A:$O,15,0)</f>
        <v>12</v>
      </c>
      <c r="U61" s="16">
        <f>VLOOKUP(A:A,[3]TDSheet!$A:$D,4,0)</f>
        <v>25</v>
      </c>
      <c r="V61" s="16">
        <v>0</v>
      </c>
      <c r="W61" s="16">
        <f>VLOOKUP(A:A,[1]TDSheet!$A:$W,23,0)</f>
        <v>144</v>
      </c>
      <c r="X61" s="16">
        <f>VLOOKUP(A:A,[1]TDSheet!$A:$X,24,0)</f>
        <v>12</v>
      </c>
      <c r="Y61" s="16">
        <f>VLOOKUP(A:A,[1]TDSheet!$A:$Y,25,0)</f>
        <v>5</v>
      </c>
      <c r="Z61" s="16">
        <f t="shared" si="11"/>
        <v>12</v>
      </c>
      <c r="AA61" s="16">
        <f t="shared" si="12"/>
        <v>40</v>
      </c>
      <c r="AB61" s="16" t="e">
        <f>VLOOKUP(A:A,[1]TDSheet!$A:$AB,28,0)</f>
        <v>#N/A</v>
      </c>
      <c r="AC61" s="16">
        <f>AA61/5</f>
        <v>8</v>
      </c>
      <c r="AD61" s="20">
        <f>VLOOKUP(A:A,[1]TDSheet!$A:$AD,30,0)</f>
        <v>1</v>
      </c>
      <c r="AE61" s="16">
        <f t="shared" si="13"/>
        <v>60</v>
      </c>
      <c r="AF61" s="16"/>
      <c r="AG61" s="16"/>
      <c r="AH61" s="16"/>
    </row>
    <row r="62" spans="1:34" s="1" customFormat="1" ht="11.1" customHeight="1" outlineLevel="1" x14ac:dyDescent="0.2">
      <c r="A62" s="7" t="s">
        <v>74</v>
      </c>
      <c r="B62" s="7" t="s">
        <v>9</v>
      </c>
      <c r="C62" s="8">
        <v>251</v>
      </c>
      <c r="D62" s="8">
        <v>696</v>
      </c>
      <c r="E62" s="8">
        <v>416</v>
      </c>
      <c r="F62" s="8">
        <v>517</v>
      </c>
      <c r="G62" s="1" t="str">
        <f>VLOOKUP(A:A,[1]TDSheet!$A:$G,7,0)</f>
        <v>нов</v>
      </c>
      <c r="H62" s="1" t="e">
        <f>VLOOKUP(A:A,[1]TDSheet!$A:$H,8,0)</f>
        <v>#N/A</v>
      </c>
      <c r="I62" s="16">
        <f>VLOOKUP(A:A,[2]TDSheet!$A:$F,6,0)</f>
        <v>484</v>
      </c>
      <c r="J62" s="16">
        <f t="shared" si="7"/>
        <v>-68</v>
      </c>
      <c r="K62" s="16"/>
      <c r="L62" s="16"/>
      <c r="M62" s="16"/>
      <c r="N62" s="16"/>
      <c r="O62" s="16">
        <f t="shared" si="8"/>
        <v>83.2</v>
      </c>
      <c r="P62" s="18">
        <v>200</v>
      </c>
      <c r="Q62" s="19">
        <f t="shared" si="9"/>
        <v>8.6177884615384617</v>
      </c>
      <c r="R62" s="16">
        <f t="shared" si="10"/>
        <v>6.2139423076923075</v>
      </c>
      <c r="S62" s="16">
        <f>VLOOKUP(A:A,[1]TDSheet!$A:$T,20,0)</f>
        <v>75.8</v>
      </c>
      <c r="T62" s="16">
        <f>VLOOKUP(A:A,[1]TDSheet!$A:$O,15,0)</f>
        <v>81.8</v>
      </c>
      <c r="U62" s="16">
        <f>VLOOKUP(A:A,[3]TDSheet!$A:$D,4,0)</f>
        <v>136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1"/>
        <v>14</v>
      </c>
      <c r="AA62" s="16">
        <f t="shared" si="12"/>
        <v>200</v>
      </c>
      <c r="AB62" s="16" t="e">
        <f>VLOOKUP(A:A,[1]TDSheet!$A:$AB,28,0)</f>
        <v>#N/A</v>
      </c>
      <c r="AC62" s="16">
        <f>AA62/12</f>
        <v>16.666666666666668</v>
      </c>
      <c r="AD62" s="20">
        <f>VLOOKUP(A:A,[1]TDSheet!$A:$AD,30,0)</f>
        <v>0.25</v>
      </c>
      <c r="AE62" s="16">
        <f t="shared" si="13"/>
        <v>42</v>
      </c>
      <c r="AF62" s="16"/>
      <c r="AG62" s="16"/>
      <c r="AH62" s="16"/>
    </row>
    <row r="63" spans="1:34" s="1" customFormat="1" ht="11.1" customHeight="1" outlineLevel="1" x14ac:dyDescent="0.2">
      <c r="A63" s="7" t="s">
        <v>35</v>
      </c>
      <c r="B63" s="7" t="s">
        <v>9</v>
      </c>
      <c r="C63" s="8">
        <v>1569</v>
      </c>
      <c r="D63" s="8">
        <v>1905</v>
      </c>
      <c r="E63" s="8">
        <v>1895</v>
      </c>
      <c r="F63" s="8">
        <v>1542</v>
      </c>
      <c r="G63" s="1" t="str">
        <f>VLOOKUP(A:A,[1]TDSheet!$A:$G,7,0)</f>
        <v>пуд,яб</v>
      </c>
      <c r="H63" s="1">
        <f>VLOOKUP(A:A,[1]TDSheet!$A:$H,8,0)</f>
        <v>180</v>
      </c>
      <c r="I63" s="16">
        <f>VLOOKUP(A:A,[2]TDSheet!$A:$F,6,0)</f>
        <v>1931</v>
      </c>
      <c r="J63" s="16">
        <f t="shared" si="7"/>
        <v>-36</v>
      </c>
      <c r="K63" s="16"/>
      <c r="L63" s="16"/>
      <c r="M63" s="16"/>
      <c r="N63" s="16">
        <v>1200</v>
      </c>
      <c r="O63" s="16">
        <f t="shared" si="8"/>
        <v>235</v>
      </c>
      <c r="P63" s="18">
        <v>400</v>
      </c>
      <c r="Q63" s="19">
        <f t="shared" si="9"/>
        <v>8.2638297872340427</v>
      </c>
      <c r="R63" s="16">
        <f t="shared" si="10"/>
        <v>6.5617021276595748</v>
      </c>
      <c r="S63" s="16">
        <f>VLOOKUP(A:A,[1]TDSheet!$A:$T,20,0)</f>
        <v>277</v>
      </c>
      <c r="T63" s="16">
        <f>VLOOKUP(A:A,[1]TDSheet!$A:$O,15,0)</f>
        <v>223.8</v>
      </c>
      <c r="U63" s="16">
        <f>VLOOKUP(A:A,[3]TDSheet!$A:$D,4,0)</f>
        <v>306</v>
      </c>
      <c r="V63" s="16">
        <f>VLOOKUP(A:A,[4]TDSheet!$A:$D,4,0)</f>
        <v>720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16">
        <f t="shared" si="11"/>
        <v>140</v>
      </c>
      <c r="AA63" s="16">
        <f t="shared" si="12"/>
        <v>1600</v>
      </c>
      <c r="AB63" s="16">
        <f>VLOOKUP(A:A,[1]TDSheet!$A:$AB,28,0)</f>
        <v>0</v>
      </c>
      <c r="AC63" s="16">
        <f>AA63/12</f>
        <v>133.33333333333334</v>
      </c>
      <c r="AD63" s="20">
        <f>VLOOKUP(A:A,[1]TDSheet!$A:$AD,30,0)</f>
        <v>0.25</v>
      </c>
      <c r="AE63" s="16">
        <f t="shared" si="13"/>
        <v>420</v>
      </c>
      <c r="AF63" s="16"/>
      <c r="AG63" s="16"/>
      <c r="AH63" s="16"/>
    </row>
    <row r="64" spans="1:34" s="1" customFormat="1" ht="11.1" customHeight="1" outlineLevel="1" x14ac:dyDescent="0.2">
      <c r="A64" s="7" t="s">
        <v>36</v>
      </c>
      <c r="B64" s="7" t="s">
        <v>9</v>
      </c>
      <c r="C64" s="8">
        <v>353</v>
      </c>
      <c r="D64" s="8">
        <v>12</v>
      </c>
      <c r="E64" s="8">
        <v>367</v>
      </c>
      <c r="F64" s="8">
        <v>-24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423</v>
      </c>
      <c r="J64" s="16">
        <f t="shared" si="7"/>
        <v>-56</v>
      </c>
      <c r="K64" s="16"/>
      <c r="L64" s="16"/>
      <c r="M64" s="16"/>
      <c r="N64" s="16"/>
      <c r="O64" s="16">
        <f t="shared" si="8"/>
        <v>73.400000000000006</v>
      </c>
      <c r="P64" s="18">
        <v>400</v>
      </c>
      <c r="Q64" s="19">
        <f t="shared" si="9"/>
        <v>5.1226158038147132</v>
      </c>
      <c r="R64" s="16">
        <f t="shared" si="10"/>
        <v>-0.32697547683923706</v>
      </c>
      <c r="S64" s="16">
        <f>VLOOKUP(A:A,[1]TDSheet!$A:$T,20,0)</f>
        <v>69</v>
      </c>
      <c r="T64" s="16">
        <f>VLOOKUP(A:A,[1]TDSheet!$A:$O,15,0)</f>
        <v>95.4</v>
      </c>
      <c r="U64" s="16">
        <f>VLOOKUP(A:A,[3]TDSheet!$A:$D,4,0)</f>
        <v>20</v>
      </c>
      <c r="V64" s="16">
        <v>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16">
        <f t="shared" si="11"/>
        <v>28</v>
      </c>
      <c r="AA64" s="16">
        <f t="shared" si="12"/>
        <v>400</v>
      </c>
      <c r="AB64" s="16">
        <f>VLOOKUP(A:A,[1]TDSheet!$A:$AB,28,0)</f>
        <v>0</v>
      </c>
      <c r="AC64" s="16">
        <f>AA64/12</f>
        <v>33.333333333333336</v>
      </c>
      <c r="AD64" s="20">
        <f>VLOOKUP(A:A,[1]TDSheet!$A:$AD,30,0)</f>
        <v>0.3</v>
      </c>
      <c r="AE64" s="16">
        <f t="shared" si="13"/>
        <v>100.8</v>
      </c>
      <c r="AF64" s="16"/>
      <c r="AG64" s="16"/>
      <c r="AH64" s="16"/>
    </row>
    <row r="65" spans="1:34" s="1" customFormat="1" ht="11.1" customHeight="1" outlineLevel="1" x14ac:dyDescent="0.2">
      <c r="A65" s="7" t="s">
        <v>37</v>
      </c>
      <c r="B65" s="7" t="s">
        <v>9</v>
      </c>
      <c r="C65" s="8">
        <v>346</v>
      </c>
      <c r="D65" s="8">
        <v>1219</v>
      </c>
      <c r="E65" s="8">
        <v>519</v>
      </c>
      <c r="F65" s="8">
        <v>425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528</v>
      </c>
      <c r="J65" s="16">
        <f t="shared" si="7"/>
        <v>-9</v>
      </c>
      <c r="K65" s="16"/>
      <c r="L65" s="16"/>
      <c r="M65" s="16"/>
      <c r="N65" s="16"/>
      <c r="O65" s="16">
        <f t="shared" si="8"/>
        <v>103.8</v>
      </c>
      <c r="P65" s="18">
        <v>400</v>
      </c>
      <c r="Q65" s="19">
        <f t="shared" si="9"/>
        <v>7.9479768786127174</v>
      </c>
      <c r="R65" s="16">
        <f t="shared" si="10"/>
        <v>4.0944123314065513</v>
      </c>
      <c r="S65" s="16">
        <f>VLOOKUP(A:A,[1]TDSheet!$A:$T,20,0)</f>
        <v>86.2</v>
      </c>
      <c r="T65" s="16">
        <f>VLOOKUP(A:A,[1]TDSheet!$A:$O,15,0)</f>
        <v>78.2</v>
      </c>
      <c r="U65" s="16">
        <f>VLOOKUP(A:A,[3]TDSheet!$A:$D,4,0)</f>
        <v>175</v>
      </c>
      <c r="V65" s="16">
        <v>0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12</v>
      </c>
      <c r="Z65" s="16">
        <f t="shared" si="11"/>
        <v>28</v>
      </c>
      <c r="AA65" s="16">
        <f t="shared" si="12"/>
        <v>400</v>
      </c>
      <c r="AB65" s="16">
        <f>VLOOKUP(A:A,[1]TDSheet!$A:$AB,28,0)</f>
        <v>0</v>
      </c>
      <c r="AC65" s="16">
        <f>AA65/12</f>
        <v>33.333333333333336</v>
      </c>
      <c r="AD65" s="20">
        <f>VLOOKUP(A:A,[1]TDSheet!$A:$AD,30,0)</f>
        <v>0.3</v>
      </c>
      <c r="AE65" s="16">
        <f t="shared" si="13"/>
        <v>100.8</v>
      </c>
      <c r="AF65" s="16"/>
      <c r="AG65" s="16"/>
      <c r="AH65" s="16"/>
    </row>
    <row r="66" spans="1:34" s="1" customFormat="1" ht="11.1" customHeight="1" outlineLevel="1" x14ac:dyDescent="0.2">
      <c r="A66" s="7" t="s">
        <v>75</v>
      </c>
      <c r="B66" s="7" t="s">
        <v>8</v>
      </c>
      <c r="C66" s="8">
        <v>27</v>
      </c>
      <c r="D66" s="8"/>
      <c r="E66" s="8">
        <v>12.6</v>
      </c>
      <c r="F66" s="8">
        <v>14.4</v>
      </c>
      <c r="G66" s="1" t="str">
        <f>VLOOKUP(A:A,[1]TDSheet!$A:$G,7,0)</f>
        <v>нов</v>
      </c>
      <c r="H66" s="1" t="e">
        <f>VLOOKUP(A:A,[1]TDSheet!$A:$H,8,0)</f>
        <v>#N/A</v>
      </c>
      <c r="I66" s="16">
        <f>VLOOKUP(A:A,[2]TDSheet!$A:$F,6,0)</f>
        <v>19.399999999999999</v>
      </c>
      <c r="J66" s="16">
        <f t="shared" si="7"/>
        <v>-6.7999999999999989</v>
      </c>
      <c r="K66" s="16"/>
      <c r="L66" s="16"/>
      <c r="M66" s="16"/>
      <c r="N66" s="16"/>
      <c r="O66" s="16">
        <f t="shared" si="8"/>
        <v>2.52</v>
      </c>
      <c r="P66" s="18"/>
      <c r="Q66" s="19">
        <f t="shared" si="9"/>
        <v>5.7142857142857144</v>
      </c>
      <c r="R66" s="16">
        <f t="shared" si="10"/>
        <v>5.7142857142857144</v>
      </c>
      <c r="S66" s="16">
        <f>VLOOKUP(A:A,[1]TDSheet!$A:$T,20,0)</f>
        <v>1.8</v>
      </c>
      <c r="T66" s="16">
        <f>VLOOKUP(A:A,[1]TDSheet!$A:$O,15,0)</f>
        <v>2.52</v>
      </c>
      <c r="U66" s="16">
        <f>VLOOKUP(A:A,[3]TDSheet!$A:$D,4,0)</f>
        <v>5.4</v>
      </c>
      <c r="V66" s="16">
        <v>0</v>
      </c>
      <c r="W66" s="16">
        <f>VLOOKUP(A:A,[1]TDSheet!$A:$W,23,0)</f>
        <v>234</v>
      </c>
      <c r="X66" s="16">
        <f>VLOOKUP(A:A,[1]TDSheet!$A:$X,24,0)</f>
        <v>18</v>
      </c>
      <c r="Y66" s="16">
        <f>VLOOKUP(A:A,[1]TDSheet!$A:$Y,25,0)</f>
        <v>1.8</v>
      </c>
      <c r="Z66" s="16">
        <f t="shared" si="11"/>
        <v>0</v>
      </c>
      <c r="AA66" s="16">
        <f t="shared" si="12"/>
        <v>0</v>
      </c>
      <c r="AB66" s="16" t="str">
        <f>VLOOKUP(A:A,[1]TDSheet!$A:$AB,28,0)</f>
        <v>увел</v>
      </c>
      <c r="AC66" s="16">
        <f>AA66/1.8</f>
        <v>0</v>
      </c>
      <c r="AD66" s="20">
        <f>VLOOKUP(A:A,[1]TDSheet!$A:$AD,30,0)</f>
        <v>1</v>
      </c>
      <c r="AE66" s="16">
        <f t="shared" si="13"/>
        <v>0</v>
      </c>
      <c r="AF66" s="16"/>
      <c r="AG66" s="16"/>
      <c r="AH66" s="16"/>
    </row>
    <row r="67" spans="1:34" s="1" customFormat="1" ht="11.1" customHeight="1" outlineLevel="1" x14ac:dyDescent="0.2">
      <c r="A67" s="7" t="s">
        <v>38</v>
      </c>
      <c r="B67" s="7" t="s">
        <v>9</v>
      </c>
      <c r="C67" s="8">
        <v>208</v>
      </c>
      <c r="D67" s="8">
        <v>243</v>
      </c>
      <c r="E67" s="8">
        <v>162</v>
      </c>
      <c r="F67" s="8">
        <v>287</v>
      </c>
      <c r="G67" s="1">
        <f>VLOOKUP(A:A,[1]TDSheet!$A:$G,7,0)</f>
        <v>1</v>
      </c>
      <c r="H67" s="1">
        <f>VLOOKUP(A:A,[1]TDSheet!$A:$H,8,0)</f>
        <v>365</v>
      </c>
      <c r="I67" s="16">
        <f>VLOOKUP(A:A,[2]TDSheet!$A:$F,6,0)</f>
        <v>164</v>
      </c>
      <c r="J67" s="16">
        <f t="shared" si="7"/>
        <v>-2</v>
      </c>
      <c r="K67" s="16"/>
      <c r="L67" s="16"/>
      <c r="M67" s="16"/>
      <c r="N67" s="16"/>
      <c r="O67" s="16">
        <f t="shared" si="8"/>
        <v>32.4</v>
      </c>
      <c r="P67" s="18"/>
      <c r="Q67" s="19">
        <f t="shared" si="9"/>
        <v>8.8580246913580254</v>
      </c>
      <c r="R67" s="16">
        <f t="shared" si="10"/>
        <v>8.8580246913580254</v>
      </c>
      <c r="S67" s="16">
        <f>VLOOKUP(A:A,[1]TDSheet!$A:$T,20,0)</f>
        <v>37.4</v>
      </c>
      <c r="T67" s="16">
        <f>VLOOKUP(A:A,[1]TDSheet!$A:$O,15,0)</f>
        <v>34.200000000000003</v>
      </c>
      <c r="U67" s="16">
        <f>VLOOKUP(A:A,[3]TDSheet!$A:$D,4,0)</f>
        <v>27</v>
      </c>
      <c r="V67" s="16">
        <v>0</v>
      </c>
      <c r="W67" s="16">
        <f>VLOOKUP(A:A,[1]TDSheet!$A:$W,23,0)</f>
        <v>130</v>
      </c>
      <c r="X67" s="16">
        <f>VLOOKUP(A:A,[1]TDSheet!$A:$X,24,0)</f>
        <v>10</v>
      </c>
      <c r="Y67" s="16">
        <f>VLOOKUP(A:A,[1]TDSheet!$A:$Y,25,0)</f>
        <v>6</v>
      </c>
      <c r="Z67" s="16">
        <f t="shared" si="11"/>
        <v>0</v>
      </c>
      <c r="AA67" s="16">
        <f t="shared" si="12"/>
        <v>0</v>
      </c>
      <c r="AB67" s="16">
        <f>VLOOKUP(A:A,[1]TDSheet!$A:$AB,28,0)</f>
        <v>0</v>
      </c>
      <c r="AC67" s="16">
        <f>AA67/6</f>
        <v>0</v>
      </c>
      <c r="AD67" s="20">
        <f>VLOOKUP(A:A,[1]TDSheet!$A:$AD,30,0)</f>
        <v>0.2</v>
      </c>
      <c r="AE67" s="16">
        <f t="shared" si="13"/>
        <v>0</v>
      </c>
      <c r="AF67" s="16"/>
      <c r="AG67" s="16"/>
      <c r="AH67" s="16"/>
    </row>
    <row r="68" spans="1:34" s="1" customFormat="1" ht="11.1" customHeight="1" outlineLevel="1" x14ac:dyDescent="0.2">
      <c r="A68" s="7" t="s">
        <v>39</v>
      </c>
      <c r="B68" s="7" t="s">
        <v>9</v>
      </c>
      <c r="C68" s="8">
        <v>309</v>
      </c>
      <c r="D68" s="8">
        <v>65</v>
      </c>
      <c r="E68" s="8">
        <v>276</v>
      </c>
      <c r="F68" s="8">
        <v>92</v>
      </c>
      <c r="G68" s="1">
        <f>VLOOKUP(A:A,[1]TDSheet!$A:$G,7,0)</f>
        <v>1</v>
      </c>
      <c r="H68" s="1">
        <f>VLOOKUP(A:A,[1]TDSheet!$A:$H,8,0)</f>
        <v>365</v>
      </c>
      <c r="I68" s="16">
        <f>VLOOKUP(A:A,[2]TDSheet!$A:$F,6,0)</f>
        <v>283</v>
      </c>
      <c r="J68" s="16">
        <f t="shared" si="7"/>
        <v>-7</v>
      </c>
      <c r="K68" s="16"/>
      <c r="L68" s="16"/>
      <c r="M68" s="16"/>
      <c r="N68" s="16"/>
      <c r="O68" s="16">
        <f t="shared" si="8"/>
        <v>55.2</v>
      </c>
      <c r="P68" s="18">
        <v>300</v>
      </c>
      <c r="Q68" s="19">
        <f t="shared" si="9"/>
        <v>7.1014492753623184</v>
      </c>
      <c r="R68" s="16">
        <f t="shared" si="10"/>
        <v>1.6666666666666665</v>
      </c>
      <c r="S68" s="16">
        <f>VLOOKUP(A:A,[1]TDSheet!$A:$T,20,0)</f>
        <v>60.6</v>
      </c>
      <c r="T68" s="16">
        <f>VLOOKUP(A:A,[1]TDSheet!$A:$O,15,0)</f>
        <v>64.400000000000006</v>
      </c>
      <c r="U68" s="16">
        <f>VLOOKUP(A:A,[3]TDSheet!$A:$D,4,0)</f>
        <v>74</v>
      </c>
      <c r="V68" s="16">
        <v>0</v>
      </c>
      <c r="W68" s="16">
        <f>VLOOKUP(A:A,[1]TDSheet!$A:$W,23,0)</f>
        <v>130</v>
      </c>
      <c r="X68" s="16">
        <f>VLOOKUP(A:A,[1]TDSheet!$A:$X,24,0)</f>
        <v>10</v>
      </c>
      <c r="Y68" s="16">
        <f>VLOOKUP(A:A,[1]TDSheet!$A:$Y,25,0)</f>
        <v>6</v>
      </c>
      <c r="Z68" s="16">
        <f t="shared" si="11"/>
        <v>50</v>
      </c>
      <c r="AA68" s="16">
        <f t="shared" si="12"/>
        <v>300</v>
      </c>
      <c r="AB68" s="16">
        <f>VLOOKUP(A:A,[1]TDSheet!$A:$AB,28,0)</f>
        <v>0</v>
      </c>
      <c r="AC68" s="16">
        <f>AA68/6</f>
        <v>50</v>
      </c>
      <c r="AD68" s="20">
        <f>VLOOKUP(A:A,[1]TDSheet!$A:$AD,30,0)</f>
        <v>0.2</v>
      </c>
      <c r="AE68" s="16">
        <f t="shared" si="13"/>
        <v>60</v>
      </c>
      <c r="AF68" s="16"/>
      <c r="AG68" s="16"/>
      <c r="AH68" s="16"/>
    </row>
    <row r="69" spans="1:34" s="1" customFormat="1" ht="11.1" customHeight="1" outlineLevel="1" x14ac:dyDescent="0.2">
      <c r="A69" s="7" t="s">
        <v>76</v>
      </c>
      <c r="B69" s="7" t="s">
        <v>9</v>
      </c>
      <c r="C69" s="8">
        <v>318</v>
      </c>
      <c r="D69" s="8">
        <v>12</v>
      </c>
      <c r="E69" s="8">
        <v>30</v>
      </c>
      <c r="F69" s="8">
        <v>300</v>
      </c>
      <c r="G69" s="1">
        <f>VLOOKUP(A:A,[1]TDSheet!$A:$G,7,0)</f>
        <v>0</v>
      </c>
      <c r="H69" s="1" t="e">
        <f>VLOOKUP(A:A,[1]TDSheet!$A:$H,8,0)</f>
        <v>#N/A</v>
      </c>
      <c r="I69" s="16">
        <f>VLOOKUP(A:A,[2]TDSheet!$A:$F,6,0)</f>
        <v>37</v>
      </c>
      <c r="J69" s="16">
        <f t="shared" si="7"/>
        <v>-7</v>
      </c>
      <c r="K69" s="16"/>
      <c r="L69" s="16"/>
      <c r="M69" s="16"/>
      <c r="N69" s="16"/>
      <c r="O69" s="16">
        <f t="shared" si="8"/>
        <v>6</v>
      </c>
      <c r="P69" s="18"/>
      <c r="Q69" s="19">
        <f t="shared" si="9"/>
        <v>50</v>
      </c>
      <c r="R69" s="16">
        <f t="shared" si="10"/>
        <v>50</v>
      </c>
      <c r="S69" s="16">
        <f>VLOOKUP(A:A,[1]TDSheet!$A:$T,20,0)</f>
        <v>6.4</v>
      </c>
      <c r="T69" s="16">
        <f>VLOOKUP(A:A,[1]TDSheet!$A:$O,15,0)</f>
        <v>12.4</v>
      </c>
      <c r="U69" s="16">
        <f>VLOOKUP(A:A,[3]TDSheet!$A:$D,4,0)</f>
        <v>15</v>
      </c>
      <c r="V69" s="16">
        <v>0</v>
      </c>
      <c r="W69" s="16">
        <f>VLOOKUP(A:A,[1]TDSheet!$A:$W,23,0)</f>
        <v>0</v>
      </c>
      <c r="X69" s="16">
        <f>VLOOKUP(A:A,[1]TDSheet!$A:$X,24,0)</f>
        <v>0</v>
      </c>
      <c r="Y69" s="16">
        <f>VLOOKUP(A:A,[1]TDSheet!$A:$Y,25,0)</f>
        <v>0</v>
      </c>
      <c r="Z69" s="16">
        <f t="shared" si="11"/>
        <v>0</v>
      </c>
      <c r="AA69" s="16">
        <f t="shared" si="12"/>
        <v>0</v>
      </c>
      <c r="AB69" s="16" t="str">
        <f>VLOOKUP(A:A,[1]TDSheet!$A:$AB,28,0)</f>
        <v>увел</v>
      </c>
      <c r="AC69" s="16">
        <v>0</v>
      </c>
      <c r="AD69" s="20">
        <f>VLOOKUP(A:A,[1]TDSheet!$A:$AD,30,0)</f>
        <v>0</v>
      </c>
      <c r="AE69" s="16">
        <f t="shared" si="13"/>
        <v>0</v>
      </c>
      <c r="AF69" s="16"/>
      <c r="AG69" s="16"/>
      <c r="AH69" s="16"/>
    </row>
    <row r="70" spans="1:34" s="1" customFormat="1" ht="11.1" customHeight="1" outlineLevel="1" x14ac:dyDescent="0.2">
      <c r="A70" s="7" t="s">
        <v>40</v>
      </c>
      <c r="B70" s="7" t="s">
        <v>9</v>
      </c>
      <c r="C70" s="8">
        <v>271</v>
      </c>
      <c r="D70" s="8">
        <v>397</v>
      </c>
      <c r="E70" s="8">
        <v>312</v>
      </c>
      <c r="F70" s="8">
        <v>346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319</v>
      </c>
      <c r="J70" s="16">
        <f t="shared" si="7"/>
        <v>-7</v>
      </c>
      <c r="K70" s="16"/>
      <c r="L70" s="16"/>
      <c r="M70" s="16"/>
      <c r="N70" s="16"/>
      <c r="O70" s="16">
        <f t="shared" si="8"/>
        <v>62.4</v>
      </c>
      <c r="P70" s="18">
        <v>200</v>
      </c>
      <c r="Q70" s="19">
        <f t="shared" si="9"/>
        <v>8.75</v>
      </c>
      <c r="R70" s="16">
        <f t="shared" si="10"/>
        <v>5.5448717948717947</v>
      </c>
      <c r="S70" s="16">
        <f>VLOOKUP(A:A,[1]TDSheet!$A:$T,20,0)</f>
        <v>42.8</v>
      </c>
      <c r="T70" s="16">
        <f>VLOOKUP(A:A,[1]TDSheet!$A:$O,15,0)</f>
        <v>47.4</v>
      </c>
      <c r="U70" s="16">
        <f>VLOOKUP(A:A,[3]TDSheet!$A:$D,4,0)</f>
        <v>48</v>
      </c>
      <c r="V70" s="16"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14</v>
      </c>
      <c r="Z70" s="16">
        <f t="shared" si="11"/>
        <v>14</v>
      </c>
      <c r="AA70" s="16">
        <f t="shared" si="12"/>
        <v>200</v>
      </c>
      <c r="AB70" s="16">
        <f>VLOOKUP(A:A,[1]TDSheet!$A:$AB,28,0)</f>
        <v>0</v>
      </c>
      <c r="AC70" s="16">
        <f>AA70/14</f>
        <v>14.285714285714286</v>
      </c>
      <c r="AD70" s="20">
        <f>VLOOKUP(A:A,[1]TDSheet!$A:$AD,30,0)</f>
        <v>0.3</v>
      </c>
      <c r="AE70" s="16">
        <f t="shared" si="13"/>
        <v>58.8</v>
      </c>
      <c r="AF70" s="16"/>
      <c r="AG70" s="16"/>
      <c r="AH70" s="16"/>
    </row>
    <row r="71" spans="1:34" s="1" customFormat="1" ht="11.1" customHeight="1" outlineLevel="1" x14ac:dyDescent="0.2">
      <c r="A71" s="7" t="s">
        <v>41</v>
      </c>
      <c r="B71" s="7" t="s">
        <v>9</v>
      </c>
      <c r="C71" s="8">
        <v>1089</v>
      </c>
      <c r="D71" s="8">
        <v>4626</v>
      </c>
      <c r="E71" s="8">
        <v>3217</v>
      </c>
      <c r="F71" s="8">
        <v>2415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3301</v>
      </c>
      <c r="J71" s="16">
        <f t="shared" si="7"/>
        <v>-84</v>
      </c>
      <c r="K71" s="16"/>
      <c r="L71" s="16"/>
      <c r="M71" s="16"/>
      <c r="N71" s="16">
        <v>960</v>
      </c>
      <c r="O71" s="16">
        <f t="shared" si="8"/>
        <v>326.60000000000002</v>
      </c>
      <c r="P71" s="18">
        <v>300</v>
      </c>
      <c r="Q71" s="19">
        <f t="shared" si="9"/>
        <v>8.3129210042865882</v>
      </c>
      <c r="R71" s="16">
        <f t="shared" si="10"/>
        <v>7.3943661971830981</v>
      </c>
      <c r="S71" s="16">
        <f>VLOOKUP(A:A,[1]TDSheet!$A:$T,20,0)</f>
        <v>299.2</v>
      </c>
      <c r="T71" s="16">
        <f>VLOOKUP(A:A,[1]TDSheet!$A:$O,15,0)</f>
        <v>331.6</v>
      </c>
      <c r="U71" s="16">
        <f>VLOOKUP(A:A,[3]TDSheet!$A:$D,4,0)</f>
        <v>370</v>
      </c>
      <c r="V71" s="16">
        <f>VLOOKUP(A:A,[4]TDSheet!$A:$D,4,0)</f>
        <v>1584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112</v>
      </c>
      <c r="AA71" s="16">
        <f t="shared" si="12"/>
        <v>1260</v>
      </c>
      <c r="AB71" s="16">
        <f>VLOOKUP(A:A,[1]TDSheet!$A:$AB,28,0)</f>
        <v>0</v>
      </c>
      <c r="AC71" s="16">
        <f>AA71/12</f>
        <v>105</v>
      </c>
      <c r="AD71" s="20">
        <f>VLOOKUP(A:A,[1]TDSheet!$A:$AD,30,0)</f>
        <v>0.25</v>
      </c>
      <c r="AE71" s="16">
        <f t="shared" si="13"/>
        <v>336</v>
      </c>
      <c r="AF71" s="16"/>
      <c r="AG71" s="16"/>
      <c r="AH71" s="16"/>
    </row>
    <row r="72" spans="1:34" s="1" customFormat="1" ht="11.1" customHeight="1" outlineLevel="1" x14ac:dyDescent="0.2">
      <c r="A72" s="7" t="s">
        <v>42</v>
      </c>
      <c r="B72" s="7" t="s">
        <v>9</v>
      </c>
      <c r="C72" s="8">
        <v>1483</v>
      </c>
      <c r="D72" s="8">
        <v>7251</v>
      </c>
      <c r="E72" s="8">
        <v>4929</v>
      </c>
      <c r="F72" s="8">
        <v>3654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5082</v>
      </c>
      <c r="J72" s="16">
        <f t="shared" ref="J72:J74" si="14">E72-I72</f>
        <v>-153</v>
      </c>
      <c r="K72" s="16"/>
      <c r="L72" s="16"/>
      <c r="M72" s="16"/>
      <c r="N72" s="16">
        <v>2400</v>
      </c>
      <c r="O72" s="16">
        <f t="shared" ref="O72:O74" si="15">(E72-V72)/5</f>
        <v>745.8</v>
      </c>
      <c r="P72" s="18">
        <v>2200</v>
      </c>
      <c r="Q72" s="19">
        <f t="shared" ref="Q72:Q74" si="16">(F72+P72)/O72</f>
        <v>7.8492893537141333</v>
      </c>
      <c r="R72" s="16">
        <f t="shared" ref="R72:R74" si="17">F72/O72</f>
        <v>4.8994368463395013</v>
      </c>
      <c r="S72" s="16">
        <f>VLOOKUP(A:A,[1]TDSheet!$A:$T,20,0)</f>
        <v>495.4</v>
      </c>
      <c r="T72" s="16">
        <f>VLOOKUP(A:A,[1]TDSheet!$A:$O,15,0)</f>
        <v>643.6</v>
      </c>
      <c r="U72" s="16">
        <f>VLOOKUP(A:A,[3]TDSheet!$A:$D,4,0)</f>
        <v>787</v>
      </c>
      <c r="V72" s="16">
        <f>VLOOKUP(A:A,[4]TDSheet!$A:$D,4,0)</f>
        <v>1200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ref="Z72:Z74" si="18">MROUND(AC72,X72)</f>
        <v>378</v>
      </c>
      <c r="AA72" s="16">
        <f t="shared" ref="AA72:AA74" si="19">P72+N72</f>
        <v>4600</v>
      </c>
      <c r="AB72" s="16" t="str">
        <f>VLOOKUP(A:A,[1]TDSheet!$A:$AB,28,0)</f>
        <v>апр яб</v>
      </c>
      <c r="AC72" s="16">
        <f>AA72/12</f>
        <v>383.33333333333331</v>
      </c>
      <c r="AD72" s="20">
        <f>VLOOKUP(A:A,[1]TDSheet!$A:$AD,30,0)</f>
        <v>0.25</v>
      </c>
      <c r="AE72" s="16">
        <f t="shared" ref="AE72:AE74" si="20">Z72*Y72*AD72</f>
        <v>1134</v>
      </c>
      <c r="AF72" s="16"/>
      <c r="AG72" s="16"/>
      <c r="AH72" s="16"/>
    </row>
    <row r="73" spans="1:34" s="1" customFormat="1" ht="11.1" customHeight="1" outlineLevel="1" x14ac:dyDescent="0.2">
      <c r="A73" s="7" t="s">
        <v>77</v>
      </c>
      <c r="B73" s="7" t="s">
        <v>8</v>
      </c>
      <c r="C73" s="8">
        <v>5.4</v>
      </c>
      <c r="D73" s="8"/>
      <c r="E73" s="8">
        <v>0</v>
      </c>
      <c r="F73" s="8"/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13.5</v>
      </c>
      <c r="J73" s="16">
        <f t="shared" si="14"/>
        <v>-13.5</v>
      </c>
      <c r="K73" s="16"/>
      <c r="L73" s="16"/>
      <c r="M73" s="16"/>
      <c r="N73" s="16"/>
      <c r="O73" s="16">
        <f t="shared" si="15"/>
        <v>0</v>
      </c>
      <c r="P73" s="18">
        <v>40</v>
      </c>
      <c r="Q73" s="19" t="e">
        <f t="shared" si="16"/>
        <v>#DIV/0!</v>
      </c>
      <c r="R73" s="16" t="e">
        <f t="shared" si="17"/>
        <v>#DIV/0!</v>
      </c>
      <c r="S73" s="16">
        <f>VLOOKUP(A:A,[1]TDSheet!$A:$T,20,0)</f>
        <v>2.16</v>
      </c>
      <c r="T73" s="16">
        <f>VLOOKUP(A:A,[1]TDSheet!$A:$O,15,0)</f>
        <v>0.54</v>
      </c>
      <c r="U73" s="16">
        <v>0</v>
      </c>
      <c r="V73" s="16">
        <v>0</v>
      </c>
      <c r="W73" s="16">
        <f>VLOOKUP(A:A,[1]TDSheet!$A:$W,23,0)</f>
        <v>126</v>
      </c>
      <c r="X73" s="16">
        <f>VLOOKUP(A:A,[1]TDSheet!$A:$X,24,0)</f>
        <v>14</v>
      </c>
      <c r="Y73" s="16">
        <f>VLOOKUP(A:A,[1]TDSheet!$A:$Y,25,0)</f>
        <v>2.7</v>
      </c>
      <c r="Z73" s="16">
        <f t="shared" si="18"/>
        <v>14</v>
      </c>
      <c r="AA73" s="16">
        <f t="shared" si="19"/>
        <v>40</v>
      </c>
      <c r="AB73" s="16" t="str">
        <f>VLOOKUP(A:A,[1]TDSheet!$A:$AB,28,0)</f>
        <v>склад?</v>
      </c>
      <c r="AC73" s="16">
        <f>AA73/2.7</f>
        <v>14.814814814814813</v>
      </c>
      <c r="AD73" s="20">
        <f>VLOOKUP(A:A,[1]TDSheet!$A:$AD,30,0)</f>
        <v>1</v>
      </c>
      <c r="AE73" s="16">
        <f t="shared" si="20"/>
        <v>37.800000000000004</v>
      </c>
      <c r="AF73" s="16"/>
      <c r="AG73" s="16"/>
      <c r="AH73" s="16"/>
    </row>
    <row r="74" spans="1:34" s="1" customFormat="1" ht="11.1" customHeight="1" outlineLevel="1" x14ac:dyDescent="0.2">
      <c r="A74" s="7" t="s">
        <v>43</v>
      </c>
      <c r="B74" s="7" t="s">
        <v>8</v>
      </c>
      <c r="C74" s="8">
        <v>135</v>
      </c>
      <c r="D74" s="8">
        <v>1370</v>
      </c>
      <c r="E74" s="8">
        <v>475</v>
      </c>
      <c r="F74" s="8">
        <v>845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570</v>
      </c>
      <c r="J74" s="16">
        <f t="shared" si="14"/>
        <v>-95</v>
      </c>
      <c r="K74" s="16"/>
      <c r="L74" s="16"/>
      <c r="M74" s="16"/>
      <c r="N74" s="16"/>
      <c r="O74" s="16">
        <f t="shared" si="15"/>
        <v>95</v>
      </c>
      <c r="P74" s="18"/>
      <c r="Q74" s="19">
        <f t="shared" si="16"/>
        <v>8.8947368421052637</v>
      </c>
      <c r="R74" s="16">
        <f t="shared" si="17"/>
        <v>8.8947368421052637</v>
      </c>
      <c r="S74" s="16">
        <f>VLOOKUP(A:A,[1]TDSheet!$A:$T,20,0)</f>
        <v>95</v>
      </c>
      <c r="T74" s="16">
        <f>VLOOKUP(A:A,[1]TDSheet!$A:$O,15,0)</f>
        <v>79</v>
      </c>
      <c r="U74" s="16">
        <f>VLOOKUP(A:A,[3]TDSheet!$A:$D,4,0)</f>
        <v>200</v>
      </c>
      <c r="V74" s="16">
        <v>0</v>
      </c>
      <c r="W74" s="16">
        <f>VLOOKUP(A:A,[1]TDSheet!$A:$W,23,0)</f>
        <v>84</v>
      </c>
      <c r="X74" s="16">
        <f>VLOOKUP(A:A,[1]TDSheet!$A:$X,24,0)</f>
        <v>12</v>
      </c>
      <c r="Y74" s="16">
        <f>VLOOKUP(A:A,[1]TDSheet!$A:$Y,25,0)</f>
        <v>5</v>
      </c>
      <c r="Z74" s="16">
        <f t="shared" si="18"/>
        <v>0</v>
      </c>
      <c r="AA74" s="16">
        <f t="shared" si="19"/>
        <v>0</v>
      </c>
      <c r="AB74" s="16" t="e">
        <f>VLOOKUP(A:A,[1]TDSheet!$A:$AB,28,0)</f>
        <v>#N/A</v>
      </c>
      <c r="AC74" s="16">
        <f>AA74/5</f>
        <v>0</v>
      </c>
      <c r="AD74" s="20">
        <f>VLOOKUP(A:A,[1]TDSheet!$A:$AD,30,0)</f>
        <v>1</v>
      </c>
      <c r="AE74" s="16">
        <f t="shared" si="20"/>
        <v>0</v>
      </c>
      <c r="AF74" s="16"/>
      <c r="AG74" s="16"/>
      <c r="AH7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2024-10-16T10:12:09Z</dcterms:modified>
</cp:coreProperties>
</file>