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0,24 Симф КИ ПУД\"/>
    </mc:Choice>
  </mc:AlternateContent>
  <xr:revisionPtr revIDLastSave="0" documentId="13_ncr:1_{84AB115C-9C36-4BF5-9AEF-AD8FF02811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BO411" i="1"/>
  <c r="BM411" i="1"/>
  <c r="Y411" i="1"/>
  <c r="P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Y402" i="1" s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Y352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Z326" i="1" s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P322" i="1"/>
  <c r="BO321" i="1"/>
  <c r="BM321" i="1"/>
  <c r="Y321" i="1"/>
  <c r="BP321" i="1" s="1"/>
  <c r="P321" i="1"/>
  <c r="X318" i="1"/>
  <c r="X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Y312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P239" i="1"/>
  <c r="X237" i="1"/>
  <c r="X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P127" i="1" s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7" i="1" s="1"/>
  <c r="BO22" i="1"/>
  <c r="BM22" i="1"/>
  <c r="X604" i="1" s="1"/>
  <c r="Y22" i="1"/>
  <c r="P22" i="1"/>
  <c r="H10" i="1"/>
  <c r="A9" i="1"/>
  <c r="F10" i="1" s="1"/>
  <c r="D7" i="1"/>
  <c r="Q6" i="1"/>
  <c r="P2" i="1"/>
  <c r="BP363" i="1" l="1"/>
  <c r="BN363" i="1"/>
  <c r="Z363" i="1"/>
  <c r="Y369" i="1"/>
  <c r="BP368" i="1"/>
  <c r="BN368" i="1"/>
  <c r="Z368" i="1"/>
  <c r="Z369" i="1" s="1"/>
  <c r="BP372" i="1"/>
  <c r="BN372" i="1"/>
  <c r="Z372" i="1"/>
  <c r="BP394" i="1"/>
  <c r="BN394" i="1"/>
  <c r="Z394" i="1"/>
  <c r="Y436" i="1"/>
  <c r="Y435" i="1"/>
  <c r="BP434" i="1"/>
  <c r="BN434" i="1"/>
  <c r="Z434" i="1"/>
  <c r="Z435" i="1" s="1"/>
  <c r="Y441" i="1"/>
  <c r="BP440" i="1"/>
  <c r="BN440" i="1"/>
  <c r="Z440" i="1"/>
  <c r="Z441" i="1" s="1"/>
  <c r="BP444" i="1"/>
  <c r="BN444" i="1"/>
  <c r="Z444" i="1"/>
  <c r="BP459" i="1"/>
  <c r="BN459" i="1"/>
  <c r="Z459" i="1"/>
  <c r="BP495" i="1"/>
  <c r="BN495" i="1"/>
  <c r="Z495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Z28" i="1"/>
  <c r="BN28" i="1"/>
  <c r="Z50" i="1"/>
  <c r="BN50" i="1"/>
  <c r="Z65" i="1"/>
  <c r="BN65" i="1"/>
  <c r="Z68" i="1"/>
  <c r="BN68" i="1"/>
  <c r="Z81" i="1"/>
  <c r="BN81" i="1"/>
  <c r="Z105" i="1"/>
  <c r="BN105" i="1"/>
  <c r="Z122" i="1"/>
  <c r="BN122" i="1"/>
  <c r="Z127" i="1"/>
  <c r="BN127" i="1"/>
  <c r="Z130" i="1"/>
  <c r="BN130" i="1"/>
  <c r="Z139" i="1"/>
  <c r="BN139" i="1"/>
  <c r="Z160" i="1"/>
  <c r="BN160" i="1"/>
  <c r="Z181" i="1"/>
  <c r="BN181" i="1"/>
  <c r="Z188" i="1"/>
  <c r="Z189" i="1" s="1"/>
  <c r="BN188" i="1"/>
  <c r="BP188" i="1"/>
  <c r="Z192" i="1"/>
  <c r="BN192" i="1"/>
  <c r="Z205" i="1"/>
  <c r="BN205" i="1"/>
  <c r="Z219" i="1"/>
  <c r="BN219" i="1"/>
  <c r="Z229" i="1"/>
  <c r="BN229" i="1"/>
  <c r="Z239" i="1"/>
  <c r="BN239" i="1"/>
  <c r="Y244" i="1"/>
  <c r="Z252" i="1"/>
  <c r="BN252" i="1"/>
  <c r="Z263" i="1"/>
  <c r="BN263" i="1"/>
  <c r="Z292" i="1"/>
  <c r="BN292" i="1"/>
  <c r="Z306" i="1"/>
  <c r="Z307" i="1" s="1"/>
  <c r="BN306" i="1"/>
  <c r="BP306" i="1"/>
  <c r="Y307" i="1"/>
  <c r="Z311" i="1"/>
  <c r="Z312" i="1" s="1"/>
  <c r="BN311" i="1"/>
  <c r="BP311" i="1"/>
  <c r="Z315" i="1"/>
  <c r="BN315" i="1"/>
  <c r="Y318" i="1"/>
  <c r="Z325" i="1"/>
  <c r="BN325" i="1"/>
  <c r="BP333" i="1"/>
  <c r="BN333" i="1"/>
  <c r="BP343" i="1"/>
  <c r="BN343" i="1"/>
  <c r="Z343" i="1"/>
  <c r="BP384" i="1"/>
  <c r="BN384" i="1"/>
  <c r="Z384" i="1"/>
  <c r="BP422" i="1"/>
  <c r="BN422" i="1"/>
  <c r="Z422" i="1"/>
  <c r="BP452" i="1"/>
  <c r="BN452" i="1"/>
  <c r="Z452" i="1"/>
  <c r="BP481" i="1"/>
  <c r="BN481" i="1"/>
  <c r="Z481" i="1"/>
  <c r="BP514" i="1"/>
  <c r="BN514" i="1"/>
  <c r="Z51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BP31" i="1"/>
  <c r="BN31" i="1"/>
  <c r="Z31" i="1"/>
  <c r="Y40" i="1"/>
  <c r="Y39" i="1"/>
  <c r="BP38" i="1"/>
  <c r="BN38" i="1"/>
  <c r="Z38" i="1"/>
  <c r="Z39" i="1" s="1"/>
  <c r="Y44" i="1"/>
  <c r="Y43" i="1"/>
  <c r="BP42" i="1"/>
  <c r="BN42" i="1"/>
  <c r="Z42" i="1"/>
  <c r="Z43" i="1" s="1"/>
  <c r="BP48" i="1"/>
  <c r="BN48" i="1"/>
  <c r="Z48" i="1"/>
  <c r="BP63" i="1"/>
  <c r="BN63" i="1"/>
  <c r="Z63" i="1"/>
  <c r="BP75" i="1"/>
  <c r="BN75" i="1"/>
  <c r="Z75" i="1"/>
  <c r="BP98" i="1"/>
  <c r="BN98" i="1"/>
  <c r="Z98" i="1"/>
  <c r="BP120" i="1"/>
  <c r="BN120" i="1"/>
  <c r="Z120" i="1"/>
  <c r="BP137" i="1"/>
  <c r="BN137" i="1"/>
  <c r="Z137" i="1"/>
  <c r="BP156" i="1"/>
  <c r="BN156" i="1"/>
  <c r="Z156" i="1"/>
  <c r="BP175" i="1"/>
  <c r="BN175" i="1"/>
  <c r="Z175" i="1"/>
  <c r="BP198" i="1"/>
  <c r="BN198" i="1"/>
  <c r="Z198" i="1"/>
  <c r="BP217" i="1"/>
  <c r="BN217" i="1"/>
  <c r="Z217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Y272" i="1"/>
  <c r="Y271" i="1"/>
  <c r="BP270" i="1"/>
  <c r="BN270" i="1"/>
  <c r="Z270" i="1"/>
  <c r="Z271" i="1" s="1"/>
  <c r="BP275" i="1"/>
  <c r="BN275" i="1"/>
  <c r="Z275" i="1"/>
  <c r="P613" i="1"/>
  <c r="Y286" i="1"/>
  <c r="BP285" i="1"/>
  <c r="BN285" i="1"/>
  <c r="Z285" i="1"/>
  <c r="Z286" i="1" s="1"/>
  <c r="BP290" i="1"/>
  <c r="BN290" i="1"/>
  <c r="Z290" i="1"/>
  <c r="BP301" i="1"/>
  <c r="BN301" i="1"/>
  <c r="Z301" i="1"/>
  <c r="BP323" i="1"/>
  <c r="BN323" i="1"/>
  <c r="Z323" i="1"/>
  <c r="BP335" i="1"/>
  <c r="BN335" i="1"/>
  <c r="Z335" i="1"/>
  <c r="BP349" i="1"/>
  <c r="BN349" i="1"/>
  <c r="Z349" i="1"/>
  <c r="BP355" i="1"/>
  <c r="BN355" i="1"/>
  <c r="Z355" i="1"/>
  <c r="BP374" i="1"/>
  <c r="BN374" i="1"/>
  <c r="Z374" i="1"/>
  <c r="BP386" i="1"/>
  <c r="BN386" i="1"/>
  <c r="Z386" i="1"/>
  <c r="BP400" i="1"/>
  <c r="BN400" i="1"/>
  <c r="Z400" i="1"/>
  <c r="BP412" i="1"/>
  <c r="BN412" i="1"/>
  <c r="Z412" i="1"/>
  <c r="Y43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Z535" i="1" s="1"/>
  <c r="Y535" i="1"/>
  <c r="B613" i="1"/>
  <c r="X605" i="1"/>
  <c r="X606" i="1" s="1"/>
  <c r="Z26" i="1"/>
  <c r="BN26" i="1"/>
  <c r="BP26" i="1"/>
  <c r="Z30" i="1"/>
  <c r="BN30" i="1"/>
  <c r="BP32" i="1"/>
  <c r="BN32" i="1"/>
  <c r="Z32" i="1"/>
  <c r="BP52" i="1"/>
  <c r="BN52" i="1"/>
  <c r="Z52" i="1"/>
  <c r="Y77" i="1"/>
  <c r="BP74" i="1"/>
  <c r="BN74" i="1"/>
  <c r="Z74" i="1"/>
  <c r="BP83" i="1"/>
  <c r="BN83" i="1"/>
  <c r="Z83" i="1"/>
  <c r="Y115" i="1"/>
  <c r="BP111" i="1"/>
  <c r="BN111" i="1"/>
  <c r="Z111" i="1"/>
  <c r="Y141" i="1"/>
  <c r="BP134" i="1"/>
  <c r="BN134" i="1"/>
  <c r="Z134" i="1"/>
  <c r="BP145" i="1"/>
  <c r="BN145" i="1"/>
  <c r="Z145" i="1"/>
  <c r="BP167" i="1"/>
  <c r="BN167" i="1"/>
  <c r="Z167" i="1"/>
  <c r="BP194" i="1"/>
  <c r="BN194" i="1"/>
  <c r="Z194" i="1"/>
  <c r="Y211" i="1"/>
  <c r="BP209" i="1"/>
  <c r="BN209" i="1"/>
  <c r="Z209" i="1"/>
  <c r="BP221" i="1"/>
  <c r="BN221" i="1"/>
  <c r="Z221" i="1"/>
  <c r="BP231" i="1"/>
  <c r="BN231" i="1"/>
  <c r="Z231" i="1"/>
  <c r="BP241" i="1"/>
  <c r="BN241" i="1"/>
  <c r="Z241" i="1"/>
  <c r="BP254" i="1"/>
  <c r="BN254" i="1"/>
  <c r="Z254" i="1"/>
  <c r="BP265" i="1"/>
  <c r="BN265" i="1"/>
  <c r="Z265" i="1"/>
  <c r="BP278" i="1"/>
  <c r="BN278" i="1"/>
  <c r="Z278" i="1"/>
  <c r="BP297" i="1"/>
  <c r="BN297" i="1"/>
  <c r="Z297" i="1"/>
  <c r="BP322" i="1"/>
  <c r="BN322" i="1"/>
  <c r="Z322" i="1"/>
  <c r="BP327" i="1"/>
  <c r="BN327" i="1"/>
  <c r="Z327" i="1"/>
  <c r="BP341" i="1"/>
  <c r="BN341" i="1"/>
  <c r="Z341" i="1"/>
  <c r="Y359" i="1"/>
  <c r="BP354" i="1"/>
  <c r="BN354" i="1"/>
  <c r="Z354" i="1"/>
  <c r="Y365" i="1"/>
  <c r="BP361" i="1"/>
  <c r="BN361" i="1"/>
  <c r="Z361" i="1"/>
  <c r="BP588" i="1"/>
  <c r="BN588" i="1"/>
  <c r="Z588" i="1"/>
  <c r="Y598" i="1"/>
  <c r="Y597" i="1"/>
  <c r="BP596" i="1"/>
  <c r="BN596" i="1"/>
  <c r="Z596" i="1"/>
  <c r="Z597" i="1" s="1"/>
  <c r="Y87" i="1"/>
  <c r="Y94" i="1"/>
  <c r="E613" i="1"/>
  <c r="Y132" i="1"/>
  <c r="Y153" i="1"/>
  <c r="Y162" i="1"/>
  <c r="Y200" i="1"/>
  <c r="J613" i="1"/>
  <c r="Y212" i="1"/>
  <c r="Y222" i="1"/>
  <c r="Y236" i="1"/>
  <c r="Y243" i="1"/>
  <c r="K613" i="1"/>
  <c r="Y281" i="1"/>
  <c r="Y293" i="1"/>
  <c r="Y302" i="1"/>
  <c r="Y317" i="1"/>
  <c r="BP382" i="1"/>
  <c r="BN382" i="1"/>
  <c r="Z382" i="1"/>
  <c r="BP390" i="1"/>
  <c r="BN390" i="1"/>
  <c r="Z390" i="1"/>
  <c r="BP411" i="1"/>
  <c r="BN411" i="1"/>
  <c r="Z411" i="1"/>
  <c r="BP416" i="1"/>
  <c r="BN416" i="1"/>
  <c r="Z416" i="1"/>
  <c r="BP430" i="1"/>
  <c r="BN430" i="1"/>
  <c r="Z430" i="1"/>
  <c r="BP450" i="1"/>
  <c r="BN450" i="1"/>
  <c r="Z450" i="1"/>
  <c r="BP457" i="1"/>
  <c r="BN457" i="1"/>
  <c r="Z457" i="1"/>
  <c r="Y469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Z589" i="1" s="1"/>
  <c r="V613" i="1"/>
  <c r="Y376" i="1"/>
  <c r="Y396" i="1"/>
  <c r="Y465" i="1"/>
  <c r="H9" i="1"/>
  <c r="A10" i="1"/>
  <c r="Y24" i="1"/>
  <c r="Y35" i="1"/>
  <c r="Y55" i="1"/>
  <c r="Y59" i="1"/>
  <c r="Y71" i="1"/>
  <c r="Y78" i="1"/>
  <c r="Y86" i="1"/>
  <c r="Y95" i="1"/>
  <c r="Y101" i="1"/>
  <c r="Y108" i="1"/>
  <c r="Y116" i="1"/>
  <c r="Y125" i="1"/>
  <c r="Y131" i="1"/>
  <c r="Y142" i="1"/>
  <c r="Y146" i="1"/>
  <c r="Y157" i="1"/>
  <c r="Y163" i="1"/>
  <c r="H613" i="1"/>
  <c r="Y169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3" i="1"/>
  <c r="BN33" i="1"/>
  <c r="C613" i="1"/>
  <c r="Z49" i="1"/>
  <c r="BN49" i="1"/>
  <c r="Z51" i="1"/>
  <c r="BN51" i="1"/>
  <c r="Z53" i="1"/>
  <c r="BN53" i="1"/>
  <c r="Y54" i="1"/>
  <c r="Z57" i="1"/>
  <c r="Z59" i="1" s="1"/>
  <c r="BN57" i="1"/>
  <c r="BP57" i="1"/>
  <c r="D613" i="1"/>
  <c r="Z64" i="1"/>
  <c r="BN64" i="1"/>
  <c r="Z66" i="1"/>
  <c r="BN66" i="1"/>
  <c r="Z67" i="1"/>
  <c r="BN67" i="1"/>
  <c r="Z69" i="1"/>
  <c r="BN69" i="1"/>
  <c r="Y70" i="1"/>
  <c r="Z73" i="1"/>
  <c r="Z77" i="1" s="1"/>
  <c r="BN73" i="1"/>
  <c r="BP73" i="1"/>
  <c r="Z76" i="1"/>
  <c r="BN76" i="1"/>
  <c r="Z80" i="1"/>
  <c r="BN80" i="1"/>
  <c r="BP80" i="1"/>
  <c r="Z82" i="1"/>
  <c r="BN82" i="1"/>
  <c r="Z84" i="1"/>
  <c r="BN84" i="1"/>
  <c r="Z89" i="1"/>
  <c r="Z94" i="1" s="1"/>
  <c r="BN89" i="1"/>
  <c r="BP89" i="1"/>
  <c r="Z90" i="1"/>
  <c r="BN90" i="1"/>
  <c r="Z91" i="1"/>
  <c r="BN91" i="1"/>
  <c r="Z93" i="1"/>
  <c r="BN93" i="1"/>
  <c r="Z97" i="1"/>
  <c r="BN97" i="1"/>
  <c r="BP97" i="1"/>
  <c r="Z99" i="1"/>
  <c r="BN99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8" i="1"/>
  <c r="BN128" i="1"/>
  <c r="Z129" i="1"/>
  <c r="BN129" i="1"/>
  <c r="Z135" i="1"/>
  <c r="BN135" i="1"/>
  <c r="Z136" i="1"/>
  <c r="BN136" i="1"/>
  <c r="Z138" i="1"/>
  <c r="BN138" i="1"/>
  <c r="Z140" i="1"/>
  <c r="BN140" i="1"/>
  <c r="Z144" i="1"/>
  <c r="BN144" i="1"/>
  <c r="BP144" i="1"/>
  <c r="G613" i="1"/>
  <c r="Z151" i="1"/>
  <c r="Z152" i="1" s="1"/>
  <c r="BN151" i="1"/>
  <c r="Y152" i="1"/>
  <c r="Z155" i="1"/>
  <c r="Z157" i="1" s="1"/>
  <c r="BN155" i="1"/>
  <c r="BP155" i="1"/>
  <c r="Z161" i="1"/>
  <c r="BN161" i="1"/>
  <c r="Z166" i="1"/>
  <c r="BN166" i="1"/>
  <c r="BP166" i="1"/>
  <c r="BP174" i="1"/>
  <c r="BN174" i="1"/>
  <c r="Z174" i="1"/>
  <c r="BP182" i="1"/>
  <c r="BN182" i="1"/>
  <c r="Z182" i="1"/>
  <c r="Y184" i="1"/>
  <c r="Y201" i="1"/>
  <c r="BP193" i="1"/>
  <c r="BN193" i="1"/>
  <c r="Z193" i="1"/>
  <c r="Z200" i="1" s="1"/>
  <c r="I613" i="1"/>
  <c r="Y190" i="1"/>
  <c r="Z195" i="1"/>
  <c r="BN195" i="1"/>
  <c r="Z197" i="1"/>
  <c r="BN197" i="1"/>
  <c r="Z199" i="1"/>
  <c r="BN199" i="1"/>
  <c r="Z204" i="1"/>
  <c r="Z206" i="1" s="1"/>
  <c r="BN204" i="1"/>
  <c r="BP204" i="1"/>
  <c r="Y207" i="1"/>
  <c r="Z210" i="1"/>
  <c r="BN210" i="1"/>
  <c r="BP210" i="1"/>
  <c r="Z214" i="1"/>
  <c r="Z222" i="1" s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BN240" i="1"/>
  <c r="BP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13" i="1"/>
  <c r="Z260" i="1"/>
  <c r="BN260" i="1"/>
  <c r="Z262" i="1"/>
  <c r="BN262" i="1"/>
  <c r="Z264" i="1"/>
  <c r="BN264" i="1"/>
  <c r="Z266" i="1"/>
  <c r="BN266" i="1"/>
  <c r="Y267" i="1"/>
  <c r="O613" i="1"/>
  <c r="Z276" i="1"/>
  <c r="BN276" i="1"/>
  <c r="BP276" i="1"/>
  <c r="Z277" i="1"/>
  <c r="BN277" i="1"/>
  <c r="Z279" i="1"/>
  <c r="BN279" i="1"/>
  <c r="Y282" i="1"/>
  <c r="Y287" i="1"/>
  <c r="Q613" i="1"/>
  <c r="Z291" i="1"/>
  <c r="BN291" i="1"/>
  <c r="BP291" i="1"/>
  <c r="Y294" i="1"/>
  <c r="R613" i="1"/>
  <c r="Z298" i="1"/>
  <c r="Z302" i="1" s="1"/>
  <c r="BN298" i="1"/>
  <c r="BP298" i="1"/>
  <c r="Z300" i="1"/>
  <c r="BN300" i="1"/>
  <c r="Y303" i="1"/>
  <c r="Y308" i="1"/>
  <c r="T613" i="1"/>
  <c r="Y313" i="1"/>
  <c r="Z316" i="1"/>
  <c r="Z317" i="1" s="1"/>
  <c r="BN316" i="1"/>
  <c r="BP316" i="1"/>
  <c r="Z321" i="1"/>
  <c r="BN321" i="1"/>
  <c r="Z324" i="1"/>
  <c r="BN324" i="1"/>
  <c r="BP334" i="1"/>
  <c r="BN334" i="1"/>
  <c r="Z334" i="1"/>
  <c r="Y345" i="1"/>
  <c r="BP342" i="1"/>
  <c r="BN342" i="1"/>
  <c r="Z342" i="1"/>
  <c r="BP350" i="1"/>
  <c r="BN350" i="1"/>
  <c r="Z350" i="1"/>
  <c r="Y206" i="1"/>
  <c r="Y255" i="1"/>
  <c r="Y268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Z345" i="1" s="1"/>
  <c r="BP344" i="1"/>
  <c r="BN344" i="1"/>
  <c r="Z344" i="1"/>
  <c r="Y346" i="1"/>
  <c r="Y351" i="1"/>
  <c r="BP348" i="1"/>
  <c r="BN348" i="1"/>
  <c r="Z348" i="1"/>
  <c r="Z351" i="1" s="1"/>
  <c r="Y358" i="1"/>
  <c r="Y364" i="1"/>
  <c r="Y375" i="1"/>
  <c r="Y391" i="1"/>
  <c r="Y397" i="1"/>
  <c r="Y403" i="1"/>
  <c r="Y407" i="1"/>
  <c r="Y419" i="1"/>
  <c r="Y423" i="1"/>
  <c r="Y431" i="1"/>
  <c r="Y464" i="1"/>
  <c r="Y470" i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Z356" i="1"/>
  <c r="Z358" i="1" s="1"/>
  <c r="BN356" i="1"/>
  <c r="Z362" i="1"/>
  <c r="Z364" i="1" s="1"/>
  <c r="BN362" i="1"/>
  <c r="Y370" i="1"/>
  <c r="Z373" i="1"/>
  <c r="BN373" i="1"/>
  <c r="W613" i="1"/>
  <c r="Z381" i="1"/>
  <c r="BN381" i="1"/>
  <c r="Z383" i="1"/>
  <c r="BN383" i="1"/>
  <c r="Z385" i="1"/>
  <c r="BN385" i="1"/>
  <c r="Z387" i="1"/>
  <c r="BN387" i="1"/>
  <c r="Z389" i="1"/>
  <c r="BN389" i="1"/>
  <c r="Y392" i="1"/>
  <c r="Z395" i="1"/>
  <c r="Z396" i="1" s="1"/>
  <c r="BN395" i="1"/>
  <c r="Z399" i="1"/>
  <c r="BN399" i="1"/>
  <c r="BP399" i="1"/>
  <c r="Z401" i="1"/>
  <c r="BN401" i="1"/>
  <c r="Z405" i="1"/>
  <c r="Z407" i="1" s="1"/>
  <c r="BN405" i="1"/>
  <c r="BP405" i="1"/>
  <c r="X613" i="1"/>
  <c r="Z413" i="1"/>
  <c r="BN413" i="1"/>
  <c r="Z415" i="1"/>
  <c r="BN415" i="1"/>
  <c r="Z417" i="1"/>
  <c r="BN417" i="1"/>
  <c r="Y418" i="1"/>
  <c r="Z421" i="1"/>
  <c r="BN421" i="1"/>
  <c r="BP421" i="1"/>
  <c r="Z427" i="1"/>
  <c r="BN427" i="1"/>
  <c r="Z429" i="1"/>
  <c r="BN429" i="1"/>
  <c r="Y613" i="1"/>
  <c r="Y442" i="1"/>
  <c r="Z445" i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59" i="1" l="1"/>
  <c r="Z423" i="1"/>
  <c r="Z375" i="1"/>
  <c r="Z293" i="1"/>
  <c r="Z162" i="1"/>
  <c r="Z576" i="1"/>
  <c r="Z464" i="1"/>
  <c r="Z431" i="1"/>
  <c r="Z418" i="1"/>
  <c r="Z391" i="1"/>
  <c r="Z486" i="1"/>
  <c r="Z236" i="1"/>
  <c r="Z54" i="1"/>
  <c r="Z402" i="1"/>
  <c r="Z281" i="1"/>
  <c r="Z267" i="1"/>
  <c r="Z243" i="1"/>
  <c r="Z211" i="1"/>
  <c r="Z169" i="1"/>
  <c r="Z146" i="1"/>
  <c r="Z141" i="1"/>
  <c r="Z131" i="1"/>
  <c r="Z70" i="1"/>
  <c r="Z35" i="1"/>
  <c r="Z608" i="1" s="1"/>
  <c r="Z583" i="1"/>
  <c r="Z569" i="1"/>
  <c r="Z552" i="1"/>
  <c r="Z336" i="1"/>
  <c r="Z124" i="1"/>
  <c r="Z100" i="1"/>
  <c r="Z86" i="1"/>
  <c r="Y607" i="1"/>
  <c r="Y604" i="1"/>
  <c r="Z183" i="1"/>
  <c r="Z177" i="1"/>
  <c r="Y603" i="1"/>
  <c r="Z529" i="1"/>
  <c r="Z515" i="1"/>
  <c r="Z329" i="1"/>
  <c r="Y605" i="1"/>
  <c r="Y606" i="1" l="1"/>
</calcChain>
</file>

<file path=xl/sharedStrings.xml><?xml version="1.0" encoding="utf-8"?>
<sst xmlns="http://schemas.openxmlformats.org/spreadsheetml/2006/main" count="2803" uniqueCount="991">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</sst>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5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7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21" t="s">
        <v>0</v>
      </c>
      <c r="E1" s="742"/>
      <c r="F1" s="742"/>
      <c r="G1" s="12" t="s">
        <v>1</v>
      </c>
      <c r="H1" s="1021" t="s">
        <v>2</v>
      </c>
      <c r="I1" s="742"/>
      <c r="J1" s="742"/>
      <c r="K1" s="742"/>
      <c r="L1" s="742"/>
      <c r="M1" s="742"/>
      <c r="N1" s="742"/>
      <c r="O1" s="742"/>
      <c r="P1" s="742"/>
      <c r="Q1" s="742"/>
      <c r="R1" s="1082" t="s">
        <v>3</v>
      </c>
      <c r="S1" s="742"/>
      <c r="T1" s="7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9"/>
      <c r="R2" s="719"/>
      <c r="S2" s="719"/>
      <c r="T2" s="719"/>
      <c r="U2" s="719"/>
      <c r="V2" s="719"/>
      <c r="W2" s="719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9"/>
      <c r="Q3" s="719"/>
      <c r="R3" s="719"/>
      <c r="S3" s="719"/>
      <c r="T3" s="719"/>
      <c r="U3" s="719"/>
      <c r="V3" s="719"/>
      <c r="W3" s="719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8" t="s">
        <v>8</v>
      </c>
      <c r="B5" s="717"/>
      <c r="C5" s="712"/>
      <c r="D5" s="841"/>
      <c r="E5" s="843"/>
      <c r="F5" s="778" t="s">
        <v>9</v>
      </c>
      <c r="G5" s="712"/>
      <c r="H5" s="841"/>
      <c r="I5" s="842"/>
      <c r="J5" s="842"/>
      <c r="K5" s="842"/>
      <c r="L5" s="842"/>
      <c r="M5" s="843"/>
      <c r="N5" s="58"/>
      <c r="P5" s="24" t="s">
        <v>10</v>
      </c>
      <c r="Q5" s="751">
        <v>45583</v>
      </c>
      <c r="R5" s="752"/>
      <c r="T5" s="925" t="s">
        <v>11</v>
      </c>
      <c r="U5" s="867"/>
      <c r="V5" s="927" t="s">
        <v>12</v>
      </c>
      <c r="W5" s="752"/>
      <c r="AB5" s="51"/>
      <c r="AC5" s="51"/>
      <c r="AD5" s="51"/>
      <c r="AE5" s="51"/>
    </row>
    <row r="6" spans="1:32" s="695" customFormat="1" ht="24" customHeight="1" x14ac:dyDescent="0.2">
      <c r="A6" s="978" t="s">
        <v>13</v>
      </c>
      <c r="B6" s="717"/>
      <c r="C6" s="712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5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Пятница</v>
      </c>
      <c r="R6" s="708"/>
      <c r="T6" s="936" t="s">
        <v>16</v>
      </c>
      <c r="U6" s="867"/>
      <c r="V6" s="856" t="s">
        <v>17</v>
      </c>
      <c r="W6" s="8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3" t="str">
        <f>IFERROR(VLOOKUP(DeliveryAddress,Table,3,0),1)</f>
        <v>1</v>
      </c>
      <c r="E7" s="1044"/>
      <c r="F7" s="1044"/>
      <c r="G7" s="1044"/>
      <c r="H7" s="1044"/>
      <c r="I7" s="1044"/>
      <c r="J7" s="1044"/>
      <c r="K7" s="1044"/>
      <c r="L7" s="1044"/>
      <c r="M7" s="932"/>
      <c r="N7" s="60"/>
      <c r="P7" s="24"/>
      <c r="Q7" s="42"/>
      <c r="R7" s="42"/>
      <c r="T7" s="719"/>
      <c r="U7" s="867"/>
      <c r="V7" s="858"/>
      <c r="W7" s="859"/>
      <c r="AB7" s="51"/>
      <c r="AC7" s="51"/>
      <c r="AD7" s="51"/>
      <c r="AE7" s="51"/>
    </row>
    <row r="8" spans="1:32" s="695" customFormat="1" ht="25.5" customHeight="1" x14ac:dyDescent="0.2">
      <c r="A8" s="713" t="s">
        <v>18</v>
      </c>
      <c r="B8" s="714"/>
      <c r="C8" s="715"/>
      <c r="D8" s="1053"/>
      <c r="E8" s="1054"/>
      <c r="F8" s="1054"/>
      <c r="G8" s="1054"/>
      <c r="H8" s="1054"/>
      <c r="I8" s="1054"/>
      <c r="J8" s="1054"/>
      <c r="K8" s="1054"/>
      <c r="L8" s="1054"/>
      <c r="M8" s="1055"/>
      <c r="N8" s="61"/>
      <c r="P8" s="24" t="s">
        <v>19</v>
      </c>
      <c r="Q8" s="931">
        <v>0.375</v>
      </c>
      <c r="R8" s="932"/>
      <c r="T8" s="719"/>
      <c r="U8" s="867"/>
      <c r="V8" s="858"/>
      <c r="W8" s="859"/>
      <c r="AB8" s="51"/>
      <c r="AC8" s="51"/>
      <c r="AD8" s="51"/>
      <c r="AE8" s="51"/>
    </row>
    <row r="9" spans="1:32" s="695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94"/>
      <c r="E9" s="795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896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8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693"/>
      <c r="P9" s="26" t="s">
        <v>20</v>
      </c>
      <c r="Q9" s="1002"/>
      <c r="R9" s="784"/>
      <c r="T9" s="719"/>
      <c r="U9" s="867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94"/>
      <c r="E10" s="795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871" t="str">
        <f>IFERROR(VLOOKUP($D$10,Proxy,2,FALSE),"")</f>
        <v/>
      </c>
      <c r="I10" s="719"/>
      <c r="J10" s="719"/>
      <c r="K10" s="719"/>
      <c r="L10" s="719"/>
      <c r="M10" s="719"/>
      <c r="N10" s="694"/>
      <c r="P10" s="26" t="s">
        <v>21</v>
      </c>
      <c r="Q10" s="937"/>
      <c r="R10" s="938"/>
      <c r="U10" s="24" t="s">
        <v>22</v>
      </c>
      <c r="V10" s="1091" t="s">
        <v>23</v>
      </c>
      <c r="W10" s="8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03"/>
      <c r="R11" s="752"/>
      <c r="U11" s="24" t="s">
        <v>26</v>
      </c>
      <c r="V11" s="783" t="s">
        <v>27</v>
      </c>
      <c r="W11" s="78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8" t="s">
        <v>28</v>
      </c>
      <c r="B12" s="717"/>
      <c r="C12" s="717"/>
      <c r="D12" s="717"/>
      <c r="E12" s="717"/>
      <c r="F12" s="717"/>
      <c r="G12" s="717"/>
      <c r="H12" s="717"/>
      <c r="I12" s="717"/>
      <c r="J12" s="717"/>
      <c r="K12" s="717"/>
      <c r="L12" s="717"/>
      <c r="M12" s="712"/>
      <c r="N12" s="62"/>
      <c r="P12" s="24" t="s">
        <v>29</v>
      </c>
      <c r="Q12" s="931"/>
      <c r="R12" s="932"/>
      <c r="S12" s="23"/>
      <c r="U12" s="24"/>
      <c r="V12" s="742"/>
      <c r="W12" s="719"/>
      <c r="AB12" s="51"/>
      <c r="AC12" s="51"/>
      <c r="AD12" s="51"/>
      <c r="AE12" s="51"/>
    </row>
    <row r="13" spans="1:32" s="695" customFormat="1" ht="23.25" customHeight="1" x14ac:dyDescent="0.2">
      <c r="A13" s="908" t="s">
        <v>30</v>
      </c>
      <c r="B13" s="717"/>
      <c r="C13" s="717"/>
      <c r="D13" s="717"/>
      <c r="E13" s="717"/>
      <c r="F13" s="717"/>
      <c r="G13" s="717"/>
      <c r="H13" s="717"/>
      <c r="I13" s="717"/>
      <c r="J13" s="717"/>
      <c r="K13" s="717"/>
      <c r="L13" s="717"/>
      <c r="M13" s="712"/>
      <c r="N13" s="62"/>
      <c r="O13" s="26"/>
      <c r="P13" s="26" t="s">
        <v>31</v>
      </c>
      <c r="Q13" s="783"/>
      <c r="R13" s="7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8" t="s">
        <v>32</v>
      </c>
      <c r="B14" s="717"/>
      <c r="C14" s="717"/>
      <c r="D14" s="717"/>
      <c r="E14" s="717"/>
      <c r="F14" s="717"/>
      <c r="G14" s="717"/>
      <c r="H14" s="717"/>
      <c r="I14" s="717"/>
      <c r="J14" s="717"/>
      <c r="K14" s="717"/>
      <c r="L14" s="717"/>
      <c r="M14" s="7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09" t="s">
        <v>33</v>
      </c>
      <c r="B15" s="717"/>
      <c r="C15" s="717"/>
      <c r="D15" s="717"/>
      <c r="E15" s="717"/>
      <c r="F15" s="717"/>
      <c r="G15" s="717"/>
      <c r="H15" s="717"/>
      <c r="I15" s="717"/>
      <c r="J15" s="717"/>
      <c r="K15" s="717"/>
      <c r="L15" s="717"/>
      <c r="M15" s="712"/>
      <c r="N15" s="63"/>
      <c r="P15" s="965" t="s">
        <v>34</v>
      </c>
      <c r="Q15" s="742"/>
      <c r="R15" s="742"/>
      <c r="S15" s="742"/>
      <c r="T15" s="7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984" t="s">
        <v>37</v>
      </c>
      <c r="D17" s="705" t="s">
        <v>38</v>
      </c>
      <c r="E17" s="735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1026"/>
      <c r="R17" s="1026"/>
      <c r="S17" s="1026"/>
      <c r="T17" s="735"/>
      <c r="U17" s="711" t="s">
        <v>50</v>
      </c>
      <c r="V17" s="712"/>
      <c r="W17" s="705" t="s">
        <v>51</v>
      </c>
      <c r="X17" s="705" t="s">
        <v>52</v>
      </c>
      <c r="Y17" s="748" t="s">
        <v>53</v>
      </c>
      <c r="Z17" s="869" t="s">
        <v>54</v>
      </c>
      <c r="AA17" s="772" t="s">
        <v>55</v>
      </c>
      <c r="AB17" s="772" t="s">
        <v>56</v>
      </c>
      <c r="AC17" s="772" t="s">
        <v>57</v>
      </c>
      <c r="AD17" s="772" t="s">
        <v>58</v>
      </c>
      <c r="AE17" s="773"/>
      <c r="AF17" s="774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36"/>
      <c r="E18" s="737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36"/>
      <c r="Q18" s="1027"/>
      <c r="R18" s="1027"/>
      <c r="S18" s="1027"/>
      <c r="T18" s="737"/>
      <c r="U18" s="67" t="s">
        <v>60</v>
      </c>
      <c r="V18" s="67" t="s">
        <v>61</v>
      </c>
      <c r="W18" s="706"/>
      <c r="X18" s="706"/>
      <c r="Y18" s="749"/>
      <c r="Z18" s="870"/>
      <c r="AA18" s="789"/>
      <c r="AB18" s="789"/>
      <c r="AC18" s="789"/>
      <c r="AD18" s="775"/>
      <c r="AE18" s="776"/>
      <c r="AF18" s="777"/>
      <c r="AG18" s="66"/>
      <c r="BD18" s="65"/>
    </row>
    <row r="19" spans="1:68" ht="27.75" customHeight="1" x14ac:dyDescent="0.2">
      <c r="A19" s="739" t="s">
        <v>62</v>
      </c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  <c r="Z19" s="740"/>
      <c r="AA19" s="48"/>
      <c r="AB19" s="48"/>
      <c r="AC19" s="48"/>
    </row>
    <row r="20" spans="1:68" ht="16.5" customHeight="1" x14ac:dyDescent="0.25">
      <c r="A20" s="731" t="s">
        <v>62</v>
      </c>
      <c r="B20" s="719"/>
      <c r="C20" s="719"/>
      <c r="D20" s="719"/>
      <c r="E20" s="719"/>
      <c r="F20" s="719"/>
      <c r="G20" s="719"/>
      <c r="H20" s="719"/>
      <c r="I20" s="719"/>
      <c r="J20" s="719"/>
      <c r="K20" s="719"/>
      <c r="L20" s="719"/>
      <c r="M20" s="719"/>
      <c r="N20" s="719"/>
      <c r="O20" s="719"/>
      <c r="P20" s="719"/>
      <c r="Q20" s="719"/>
      <c r="R20" s="719"/>
      <c r="S20" s="719"/>
      <c r="T20" s="719"/>
      <c r="U20" s="719"/>
      <c r="V20" s="719"/>
      <c r="W20" s="719"/>
      <c r="X20" s="719"/>
      <c r="Y20" s="719"/>
      <c r="Z20" s="719"/>
      <c r="AA20" s="696"/>
      <c r="AB20" s="696"/>
      <c r="AC20" s="696"/>
    </row>
    <row r="21" spans="1:68" ht="14.25" customHeight="1" x14ac:dyDescent="0.25">
      <c r="A21" s="730" t="s">
        <v>63</v>
      </c>
      <c r="B21" s="719"/>
      <c r="C21" s="719"/>
      <c r="D21" s="719"/>
      <c r="E21" s="719"/>
      <c r="F21" s="719"/>
      <c r="G21" s="719"/>
      <c r="H21" s="719"/>
      <c r="I21" s="719"/>
      <c r="J21" s="719"/>
      <c r="K21" s="719"/>
      <c r="L21" s="719"/>
      <c r="M21" s="719"/>
      <c r="N21" s="719"/>
      <c r="O21" s="719"/>
      <c r="P21" s="719"/>
      <c r="Q21" s="719"/>
      <c r="R21" s="719"/>
      <c r="S21" s="719"/>
      <c r="T21" s="719"/>
      <c r="U21" s="719"/>
      <c r="V21" s="719"/>
      <c r="W21" s="719"/>
      <c r="X21" s="719"/>
      <c r="Y21" s="719"/>
      <c r="Z21" s="719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7">
        <v>4680115885004</v>
      </c>
      <c r="E22" s="708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5"/>
      <c r="R22" s="725"/>
      <c r="S22" s="725"/>
      <c r="T22" s="726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8"/>
      <c r="B23" s="719"/>
      <c r="C23" s="719"/>
      <c r="D23" s="719"/>
      <c r="E23" s="719"/>
      <c r="F23" s="719"/>
      <c r="G23" s="719"/>
      <c r="H23" s="719"/>
      <c r="I23" s="719"/>
      <c r="J23" s="719"/>
      <c r="K23" s="719"/>
      <c r="L23" s="719"/>
      <c r="M23" s="719"/>
      <c r="N23" s="719"/>
      <c r="O23" s="720"/>
      <c r="P23" s="721" t="s">
        <v>70</v>
      </c>
      <c r="Q23" s="714"/>
      <c r="R23" s="714"/>
      <c r="S23" s="714"/>
      <c r="T23" s="714"/>
      <c r="U23" s="714"/>
      <c r="V23" s="715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9"/>
      <c r="B24" s="719"/>
      <c r="C24" s="719"/>
      <c r="D24" s="719"/>
      <c r="E24" s="719"/>
      <c r="F24" s="719"/>
      <c r="G24" s="719"/>
      <c r="H24" s="719"/>
      <c r="I24" s="719"/>
      <c r="J24" s="719"/>
      <c r="K24" s="719"/>
      <c r="L24" s="719"/>
      <c r="M24" s="719"/>
      <c r="N24" s="719"/>
      <c r="O24" s="720"/>
      <c r="P24" s="721" t="s">
        <v>70</v>
      </c>
      <c r="Q24" s="714"/>
      <c r="R24" s="714"/>
      <c r="S24" s="714"/>
      <c r="T24" s="714"/>
      <c r="U24" s="714"/>
      <c r="V24" s="715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30" t="s">
        <v>72</v>
      </c>
      <c r="B25" s="719"/>
      <c r="C25" s="719"/>
      <c r="D25" s="719"/>
      <c r="E25" s="719"/>
      <c r="F25" s="719"/>
      <c r="G25" s="719"/>
      <c r="H25" s="719"/>
      <c r="I25" s="719"/>
      <c r="J25" s="719"/>
      <c r="K25" s="719"/>
      <c r="L25" s="719"/>
      <c r="M25" s="719"/>
      <c r="N25" s="719"/>
      <c r="O25" s="719"/>
      <c r="P25" s="719"/>
      <c r="Q25" s="719"/>
      <c r="R25" s="719"/>
      <c r="S25" s="719"/>
      <c r="T25" s="719"/>
      <c r="U25" s="719"/>
      <c r="V25" s="719"/>
      <c r="W25" s="719"/>
      <c r="X25" s="719"/>
      <c r="Y25" s="719"/>
      <c r="Z25" s="719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07">
        <v>4680115885912</v>
      </c>
      <c r="E26" s="708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6" t="s">
        <v>76</v>
      </c>
      <c r="Q26" s="725"/>
      <c r="R26" s="725"/>
      <c r="S26" s="725"/>
      <c r="T26" s="726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07">
        <v>4607091383881</v>
      </c>
      <c r="E27" s="708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8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5"/>
      <c r="R27" s="725"/>
      <c r="S27" s="725"/>
      <c r="T27" s="726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07">
        <v>4607091388237</v>
      </c>
      <c r="E28" s="708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0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5"/>
      <c r="R28" s="725"/>
      <c r="S28" s="725"/>
      <c r="T28" s="726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07">
        <v>4607091383935</v>
      </c>
      <c r="E29" s="708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5"/>
      <c r="R29" s="725"/>
      <c r="S29" s="725"/>
      <c r="T29" s="726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07">
        <v>4680115881990</v>
      </c>
      <c r="E30" s="708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09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5"/>
      <c r="R30" s="725"/>
      <c r="S30" s="725"/>
      <c r="T30" s="726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07">
        <v>4680115881853</v>
      </c>
      <c r="E31" s="708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57" t="s">
        <v>91</v>
      </c>
      <c r="Q31" s="725"/>
      <c r="R31" s="725"/>
      <c r="S31" s="725"/>
      <c r="T31" s="726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07">
        <v>4680115885905</v>
      </c>
      <c r="E32" s="708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67" t="s">
        <v>95</v>
      </c>
      <c r="Q32" s="725"/>
      <c r="R32" s="725"/>
      <c r="S32" s="725"/>
      <c r="T32" s="726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07">
        <v>4607091383911</v>
      </c>
      <c r="E33" s="708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7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5"/>
      <c r="R33" s="725"/>
      <c r="S33" s="725"/>
      <c r="T33" s="726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7">
        <v>4607091388244</v>
      </c>
      <c r="E34" s="708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5"/>
      <c r="R34" s="725"/>
      <c r="S34" s="725"/>
      <c r="T34" s="726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8"/>
      <c r="B35" s="719"/>
      <c r="C35" s="719"/>
      <c r="D35" s="719"/>
      <c r="E35" s="719"/>
      <c r="F35" s="719"/>
      <c r="G35" s="719"/>
      <c r="H35" s="719"/>
      <c r="I35" s="719"/>
      <c r="J35" s="719"/>
      <c r="K35" s="719"/>
      <c r="L35" s="719"/>
      <c r="M35" s="719"/>
      <c r="N35" s="719"/>
      <c r="O35" s="720"/>
      <c r="P35" s="721" t="s">
        <v>70</v>
      </c>
      <c r="Q35" s="714"/>
      <c r="R35" s="714"/>
      <c r="S35" s="714"/>
      <c r="T35" s="714"/>
      <c r="U35" s="714"/>
      <c r="V35" s="715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9"/>
      <c r="B36" s="719"/>
      <c r="C36" s="719"/>
      <c r="D36" s="719"/>
      <c r="E36" s="719"/>
      <c r="F36" s="719"/>
      <c r="G36" s="719"/>
      <c r="H36" s="719"/>
      <c r="I36" s="719"/>
      <c r="J36" s="719"/>
      <c r="K36" s="719"/>
      <c r="L36" s="719"/>
      <c r="M36" s="719"/>
      <c r="N36" s="719"/>
      <c r="O36" s="720"/>
      <c r="P36" s="721" t="s">
        <v>70</v>
      </c>
      <c r="Q36" s="714"/>
      <c r="R36" s="714"/>
      <c r="S36" s="714"/>
      <c r="T36" s="714"/>
      <c r="U36" s="714"/>
      <c r="V36" s="715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30" t="s">
        <v>102</v>
      </c>
      <c r="B37" s="719"/>
      <c r="C37" s="719"/>
      <c r="D37" s="719"/>
      <c r="E37" s="719"/>
      <c r="F37" s="719"/>
      <c r="G37" s="719"/>
      <c r="H37" s="719"/>
      <c r="I37" s="719"/>
      <c r="J37" s="719"/>
      <c r="K37" s="719"/>
      <c r="L37" s="719"/>
      <c r="M37" s="719"/>
      <c r="N37" s="719"/>
      <c r="O37" s="719"/>
      <c r="P37" s="719"/>
      <c r="Q37" s="719"/>
      <c r="R37" s="719"/>
      <c r="S37" s="719"/>
      <c r="T37" s="719"/>
      <c r="U37" s="719"/>
      <c r="V37" s="719"/>
      <c r="W37" s="719"/>
      <c r="X37" s="719"/>
      <c r="Y37" s="719"/>
      <c r="Z37" s="719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07">
        <v>4607091388503</v>
      </c>
      <c r="E38" s="708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5"/>
      <c r="R38" s="725"/>
      <c r="S38" s="725"/>
      <c r="T38" s="726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8"/>
      <c r="B39" s="719"/>
      <c r="C39" s="719"/>
      <c r="D39" s="719"/>
      <c r="E39" s="719"/>
      <c r="F39" s="719"/>
      <c r="G39" s="719"/>
      <c r="H39" s="719"/>
      <c r="I39" s="719"/>
      <c r="J39" s="719"/>
      <c r="K39" s="719"/>
      <c r="L39" s="719"/>
      <c r="M39" s="719"/>
      <c r="N39" s="719"/>
      <c r="O39" s="720"/>
      <c r="P39" s="721" t="s">
        <v>70</v>
      </c>
      <c r="Q39" s="714"/>
      <c r="R39" s="714"/>
      <c r="S39" s="714"/>
      <c r="T39" s="714"/>
      <c r="U39" s="714"/>
      <c r="V39" s="715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9"/>
      <c r="B40" s="719"/>
      <c r="C40" s="719"/>
      <c r="D40" s="719"/>
      <c r="E40" s="719"/>
      <c r="F40" s="719"/>
      <c r="G40" s="719"/>
      <c r="H40" s="719"/>
      <c r="I40" s="719"/>
      <c r="J40" s="719"/>
      <c r="K40" s="719"/>
      <c r="L40" s="719"/>
      <c r="M40" s="719"/>
      <c r="N40" s="719"/>
      <c r="O40" s="720"/>
      <c r="P40" s="721" t="s">
        <v>70</v>
      </c>
      <c r="Q40" s="714"/>
      <c r="R40" s="714"/>
      <c r="S40" s="714"/>
      <c r="T40" s="714"/>
      <c r="U40" s="714"/>
      <c r="V40" s="715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30" t="s">
        <v>108</v>
      </c>
      <c r="B41" s="719"/>
      <c r="C41" s="719"/>
      <c r="D41" s="719"/>
      <c r="E41" s="719"/>
      <c r="F41" s="719"/>
      <c r="G41" s="719"/>
      <c r="H41" s="719"/>
      <c r="I41" s="719"/>
      <c r="J41" s="719"/>
      <c r="K41" s="719"/>
      <c r="L41" s="719"/>
      <c r="M41" s="719"/>
      <c r="N41" s="719"/>
      <c r="O41" s="719"/>
      <c r="P41" s="719"/>
      <c r="Q41" s="719"/>
      <c r="R41" s="719"/>
      <c r="S41" s="719"/>
      <c r="T41" s="719"/>
      <c r="U41" s="719"/>
      <c r="V41" s="719"/>
      <c r="W41" s="719"/>
      <c r="X41" s="719"/>
      <c r="Y41" s="719"/>
      <c r="Z41" s="719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07">
        <v>4607091389111</v>
      </c>
      <c r="E42" s="708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5"/>
      <c r="R42" s="725"/>
      <c r="S42" s="725"/>
      <c r="T42" s="726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8"/>
      <c r="B43" s="719"/>
      <c r="C43" s="719"/>
      <c r="D43" s="719"/>
      <c r="E43" s="719"/>
      <c r="F43" s="719"/>
      <c r="G43" s="719"/>
      <c r="H43" s="719"/>
      <c r="I43" s="719"/>
      <c r="J43" s="719"/>
      <c r="K43" s="719"/>
      <c r="L43" s="719"/>
      <c r="M43" s="719"/>
      <c r="N43" s="719"/>
      <c r="O43" s="720"/>
      <c r="P43" s="721" t="s">
        <v>70</v>
      </c>
      <c r="Q43" s="714"/>
      <c r="R43" s="714"/>
      <c r="S43" s="714"/>
      <c r="T43" s="714"/>
      <c r="U43" s="714"/>
      <c r="V43" s="715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9"/>
      <c r="B44" s="719"/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  <c r="O44" s="720"/>
      <c r="P44" s="721" t="s">
        <v>70</v>
      </c>
      <c r="Q44" s="714"/>
      <c r="R44" s="714"/>
      <c r="S44" s="714"/>
      <c r="T44" s="714"/>
      <c r="U44" s="714"/>
      <c r="V44" s="715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39" t="s">
        <v>111</v>
      </c>
      <c r="B45" s="740"/>
      <c r="C45" s="740"/>
      <c r="D45" s="740"/>
      <c r="E45" s="740"/>
      <c r="F45" s="740"/>
      <c r="G45" s="740"/>
      <c r="H45" s="740"/>
      <c r="I45" s="740"/>
      <c r="J45" s="740"/>
      <c r="K45" s="740"/>
      <c r="L45" s="740"/>
      <c r="M45" s="740"/>
      <c r="N45" s="740"/>
      <c r="O45" s="740"/>
      <c r="P45" s="740"/>
      <c r="Q45" s="740"/>
      <c r="R45" s="740"/>
      <c r="S45" s="740"/>
      <c r="T45" s="740"/>
      <c r="U45" s="740"/>
      <c r="V45" s="740"/>
      <c r="W45" s="740"/>
      <c r="X45" s="740"/>
      <c r="Y45" s="740"/>
      <c r="Z45" s="740"/>
      <c r="AA45" s="48"/>
      <c r="AB45" s="48"/>
      <c r="AC45" s="48"/>
    </row>
    <row r="46" spans="1:68" ht="16.5" customHeight="1" x14ac:dyDescent="0.25">
      <c r="A46" s="731" t="s">
        <v>112</v>
      </c>
      <c r="B46" s="719"/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  <c r="O46" s="719"/>
      <c r="P46" s="719"/>
      <c r="Q46" s="719"/>
      <c r="R46" s="719"/>
      <c r="S46" s="719"/>
      <c r="T46" s="719"/>
      <c r="U46" s="719"/>
      <c r="V46" s="719"/>
      <c r="W46" s="719"/>
      <c r="X46" s="719"/>
      <c r="Y46" s="719"/>
      <c r="Z46" s="719"/>
      <c r="AA46" s="696"/>
      <c r="AB46" s="696"/>
      <c r="AC46" s="696"/>
    </row>
    <row r="47" spans="1:68" ht="14.25" customHeight="1" x14ac:dyDescent="0.25">
      <c r="A47" s="730" t="s">
        <v>113</v>
      </c>
      <c r="B47" s="719"/>
      <c r="C47" s="719"/>
      <c r="D47" s="719"/>
      <c r="E47" s="719"/>
      <c r="F47" s="719"/>
      <c r="G47" s="719"/>
      <c r="H47" s="719"/>
      <c r="I47" s="719"/>
      <c r="J47" s="719"/>
      <c r="K47" s="719"/>
      <c r="L47" s="719"/>
      <c r="M47" s="719"/>
      <c r="N47" s="719"/>
      <c r="O47" s="719"/>
      <c r="P47" s="719"/>
      <c r="Q47" s="719"/>
      <c r="R47" s="719"/>
      <c r="S47" s="719"/>
      <c r="T47" s="719"/>
      <c r="U47" s="719"/>
      <c r="V47" s="719"/>
      <c r="W47" s="719"/>
      <c r="X47" s="719"/>
      <c r="Y47" s="719"/>
      <c r="Z47" s="719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7">
        <v>4607091385670</v>
      </c>
      <c r="E48" s="708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25"/>
      <c r="R48" s="725"/>
      <c r="S48" s="725"/>
      <c r="T48" s="726"/>
      <c r="U48" s="34"/>
      <c r="V48" s="34"/>
      <c r="W48" s="35" t="s">
        <v>68</v>
      </c>
      <c r="X48" s="701">
        <v>170</v>
      </c>
      <c r="Y48" s="702">
        <f t="shared" ref="Y48:Y53" si="6">IFERROR(IF(X48="",0,CEILING((X48/$H48),1)*$H48),"")</f>
        <v>172.8</v>
      </c>
      <c r="Z48" s="36">
        <f>IFERROR(IF(Y48=0,"",ROUNDUP(Y48/H48,0)*0.02175),"")</f>
        <v>0.34799999999999998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177.55555555555554</v>
      </c>
      <c r="BN48" s="64">
        <f t="shared" ref="BN48:BN53" si="8">IFERROR(Y48*I48/H48,"0")</f>
        <v>180.48</v>
      </c>
      <c r="BO48" s="64">
        <f t="shared" ref="BO48:BO53" si="9">IFERROR(1/J48*(X48/H48),"0")</f>
        <v>0.28108465608465605</v>
      </c>
      <c r="BP48" s="64">
        <f t="shared" ref="BP48:BP53" si="10">IFERROR(1/J48*(Y48/H48),"0")</f>
        <v>0.2857142857142857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07">
        <v>4607091385670</v>
      </c>
      <c r="E49" s="708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25"/>
      <c r="R49" s="725"/>
      <c r="S49" s="725"/>
      <c r="T49" s="726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7">
        <v>4680115883956</v>
      </c>
      <c r="E50" s="708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0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5"/>
      <c r="R50" s="725"/>
      <c r="S50" s="725"/>
      <c r="T50" s="726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7">
        <v>4607091385687</v>
      </c>
      <c r="E51" s="708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25"/>
      <c r="R51" s="725"/>
      <c r="S51" s="725"/>
      <c r="T51" s="726"/>
      <c r="U51" s="34"/>
      <c r="V51" s="34"/>
      <c r="W51" s="35" t="s">
        <v>68</v>
      </c>
      <c r="X51" s="701">
        <v>240</v>
      </c>
      <c r="Y51" s="702">
        <f t="shared" si="6"/>
        <v>240</v>
      </c>
      <c r="Z51" s="36">
        <f>IFERROR(IF(Y51=0,"",ROUNDUP(Y51/H51,0)*0.00902),"")</f>
        <v>0.54120000000000001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252.6</v>
      </c>
      <c r="BN51" s="64">
        <f t="shared" si="8"/>
        <v>252.6</v>
      </c>
      <c r="BO51" s="64">
        <f t="shared" si="9"/>
        <v>0.45454545454545459</v>
      </c>
      <c r="BP51" s="64">
        <f t="shared" si="10"/>
        <v>0.45454545454545459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7">
        <v>4680115882539</v>
      </c>
      <c r="E52" s="708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25"/>
      <c r="R52" s="725"/>
      <c r="S52" s="725"/>
      <c r="T52" s="726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07">
        <v>4680115883949</v>
      </c>
      <c r="E53" s="708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10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5"/>
      <c r="R53" s="725"/>
      <c r="S53" s="725"/>
      <c r="T53" s="726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8"/>
      <c r="B54" s="719"/>
      <c r="C54" s="719"/>
      <c r="D54" s="719"/>
      <c r="E54" s="719"/>
      <c r="F54" s="719"/>
      <c r="G54" s="719"/>
      <c r="H54" s="719"/>
      <c r="I54" s="719"/>
      <c r="J54" s="719"/>
      <c r="K54" s="719"/>
      <c r="L54" s="719"/>
      <c r="M54" s="719"/>
      <c r="N54" s="719"/>
      <c r="O54" s="720"/>
      <c r="P54" s="721" t="s">
        <v>70</v>
      </c>
      <c r="Q54" s="714"/>
      <c r="R54" s="714"/>
      <c r="S54" s="714"/>
      <c r="T54" s="714"/>
      <c r="U54" s="714"/>
      <c r="V54" s="715"/>
      <c r="W54" s="37" t="s">
        <v>71</v>
      </c>
      <c r="X54" s="703">
        <f>IFERROR(X48/H48,"0")+IFERROR(X49/H49,"0")+IFERROR(X50/H50,"0")+IFERROR(X51/H51,"0")+IFERROR(X52/H52,"0")+IFERROR(X53/H53,"0")</f>
        <v>75.740740740740733</v>
      </c>
      <c r="Y54" s="703">
        <f>IFERROR(Y48/H48,"0")+IFERROR(Y49/H49,"0")+IFERROR(Y50/H50,"0")+IFERROR(Y51/H51,"0")+IFERROR(Y52/H52,"0")+IFERROR(Y53/H53,"0")</f>
        <v>76</v>
      </c>
      <c r="Z54" s="703">
        <f>IFERROR(IF(Z48="",0,Z48),"0")+IFERROR(IF(Z49="",0,Z49),"0")+IFERROR(IF(Z50="",0,Z50),"0")+IFERROR(IF(Z51="",0,Z51),"0")+IFERROR(IF(Z52="",0,Z52),"0")+IFERROR(IF(Z53="",0,Z53),"0")</f>
        <v>0.88919999999999999</v>
      </c>
      <c r="AA54" s="704"/>
      <c r="AB54" s="704"/>
      <c r="AC54" s="704"/>
    </row>
    <row r="55" spans="1:68" x14ac:dyDescent="0.2">
      <c r="A55" s="719"/>
      <c r="B55" s="719"/>
      <c r="C55" s="719"/>
      <c r="D55" s="719"/>
      <c r="E55" s="719"/>
      <c r="F55" s="719"/>
      <c r="G55" s="719"/>
      <c r="H55" s="719"/>
      <c r="I55" s="719"/>
      <c r="J55" s="719"/>
      <c r="K55" s="719"/>
      <c r="L55" s="719"/>
      <c r="M55" s="719"/>
      <c r="N55" s="719"/>
      <c r="O55" s="720"/>
      <c r="P55" s="721" t="s">
        <v>70</v>
      </c>
      <c r="Q55" s="714"/>
      <c r="R55" s="714"/>
      <c r="S55" s="714"/>
      <c r="T55" s="714"/>
      <c r="U55" s="714"/>
      <c r="V55" s="715"/>
      <c r="W55" s="37" t="s">
        <v>68</v>
      </c>
      <c r="X55" s="703">
        <f>IFERROR(SUM(X48:X53),"0")</f>
        <v>410</v>
      </c>
      <c r="Y55" s="703">
        <f>IFERROR(SUM(Y48:Y53),"0")</f>
        <v>412.8</v>
      </c>
      <c r="Z55" s="37"/>
      <c r="AA55" s="704"/>
      <c r="AB55" s="704"/>
      <c r="AC55" s="704"/>
    </row>
    <row r="56" spans="1:68" ht="14.25" customHeight="1" x14ac:dyDescent="0.25">
      <c r="A56" s="730" t="s">
        <v>72</v>
      </c>
      <c r="B56" s="719"/>
      <c r="C56" s="719"/>
      <c r="D56" s="719"/>
      <c r="E56" s="719"/>
      <c r="F56" s="719"/>
      <c r="G56" s="719"/>
      <c r="H56" s="719"/>
      <c r="I56" s="719"/>
      <c r="J56" s="719"/>
      <c r="K56" s="719"/>
      <c r="L56" s="719"/>
      <c r="M56" s="719"/>
      <c r="N56" s="719"/>
      <c r="O56" s="719"/>
      <c r="P56" s="719"/>
      <c r="Q56" s="719"/>
      <c r="R56" s="719"/>
      <c r="S56" s="719"/>
      <c r="T56" s="719"/>
      <c r="U56" s="719"/>
      <c r="V56" s="719"/>
      <c r="W56" s="719"/>
      <c r="X56" s="719"/>
      <c r="Y56" s="719"/>
      <c r="Z56" s="719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07">
        <v>4680115885233</v>
      </c>
      <c r="E57" s="708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7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5"/>
      <c r="R57" s="725"/>
      <c r="S57" s="725"/>
      <c r="T57" s="726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7">
        <v>4680115884915</v>
      </c>
      <c r="E58" s="708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0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5"/>
      <c r="R58" s="725"/>
      <c r="S58" s="725"/>
      <c r="T58" s="726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8"/>
      <c r="B59" s="719"/>
      <c r="C59" s="719"/>
      <c r="D59" s="719"/>
      <c r="E59" s="719"/>
      <c r="F59" s="719"/>
      <c r="G59" s="719"/>
      <c r="H59" s="719"/>
      <c r="I59" s="719"/>
      <c r="J59" s="719"/>
      <c r="K59" s="719"/>
      <c r="L59" s="719"/>
      <c r="M59" s="719"/>
      <c r="N59" s="719"/>
      <c r="O59" s="720"/>
      <c r="P59" s="721" t="s">
        <v>70</v>
      </c>
      <c r="Q59" s="714"/>
      <c r="R59" s="714"/>
      <c r="S59" s="714"/>
      <c r="T59" s="714"/>
      <c r="U59" s="714"/>
      <c r="V59" s="715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9"/>
      <c r="B60" s="719"/>
      <c r="C60" s="719"/>
      <c r="D60" s="719"/>
      <c r="E60" s="719"/>
      <c r="F60" s="719"/>
      <c r="G60" s="719"/>
      <c r="H60" s="719"/>
      <c r="I60" s="719"/>
      <c r="J60" s="719"/>
      <c r="K60" s="719"/>
      <c r="L60" s="719"/>
      <c r="M60" s="719"/>
      <c r="N60" s="719"/>
      <c r="O60" s="720"/>
      <c r="P60" s="721" t="s">
        <v>70</v>
      </c>
      <c r="Q60" s="714"/>
      <c r="R60" s="714"/>
      <c r="S60" s="714"/>
      <c r="T60" s="714"/>
      <c r="U60" s="714"/>
      <c r="V60" s="715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31" t="s">
        <v>138</v>
      </c>
      <c r="B61" s="719"/>
      <c r="C61" s="719"/>
      <c r="D61" s="719"/>
      <c r="E61" s="719"/>
      <c r="F61" s="719"/>
      <c r="G61" s="719"/>
      <c r="H61" s="719"/>
      <c r="I61" s="719"/>
      <c r="J61" s="719"/>
      <c r="K61" s="719"/>
      <c r="L61" s="719"/>
      <c r="M61" s="719"/>
      <c r="N61" s="719"/>
      <c r="O61" s="719"/>
      <c r="P61" s="719"/>
      <c r="Q61" s="719"/>
      <c r="R61" s="719"/>
      <c r="S61" s="719"/>
      <c r="T61" s="719"/>
      <c r="U61" s="719"/>
      <c r="V61" s="719"/>
      <c r="W61" s="719"/>
      <c r="X61" s="719"/>
      <c r="Y61" s="719"/>
      <c r="Z61" s="719"/>
      <c r="AA61" s="696"/>
      <c r="AB61" s="696"/>
      <c r="AC61" s="696"/>
    </row>
    <row r="62" spans="1:68" ht="14.25" customHeight="1" x14ac:dyDescent="0.25">
      <c r="A62" s="730" t="s">
        <v>113</v>
      </c>
      <c r="B62" s="719"/>
      <c r="C62" s="719"/>
      <c r="D62" s="719"/>
      <c r="E62" s="719"/>
      <c r="F62" s="719"/>
      <c r="G62" s="719"/>
      <c r="H62" s="719"/>
      <c r="I62" s="719"/>
      <c r="J62" s="719"/>
      <c r="K62" s="719"/>
      <c r="L62" s="719"/>
      <c r="M62" s="719"/>
      <c r="N62" s="719"/>
      <c r="O62" s="719"/>
      <c r="P62" s="719"/>
      <c r="Q62" s="719"/>
      <c r="R62" s="719"/>
      <c r="S62" s="719"/>
      <c r="T62" s="719"/>
      <c r="U62" s="719"/>
      <c r="V62" s="719"/>
      <c r="W62" s="719"/>
      <c r="X62" s="719"/>
      <c r="Y62" s="719"/>
      <c r="Z62" s="719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7">
        <v>4680115881426</v>
      </c>
      <c r="E63" s="708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25"/>
      <c r="R63" s="725"/>
      <c r="S63" s="725"/>
      <c r="T63" s="726"/>
      <c r="U63" s="34"/>
      <c r="V63" s="34"/>
      <c r="W63" s="35" t="s">
        <v>68</v>
      </c>
      <c r="X63" s="701">
        <v>300</v>
      </c>
      <c r="Y63" s="702">
        <f t="shared" ref="Y63:Y69" si="11">IFERROR(IF(X63="",0,CEILING((X63/$H63),1)*$H63),"")</f>
        <v>302.40000000000003</v>
      </c>
      <c r="Z63" s="36">
        <f>IFERROR(IF(Y63=0,"",ROUNDUP(Y63/H63,0)*0.02175),"")</f>
        <v>0.60899999999999999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313.33333333333331</v>
      </c>
      <c r="BN63" s="64">
        <f t="shared" ref="BN63:BN69" si="13">IFERROR(Y63*I63/H63,"0")</f>
        <v>315.83999999999997</v>
      </c>
      <c r="BO63" s="64">
        <f t="shared" ref="BO63:BO69" si="14">IFERROR(1/J63*(X63/H63),"0")</f>
        <v>0.49603174603174593</v>
      </c>
      <c r="BP63" s="64">
        <f t="shared" ref="BP63:BP69" si="15">IFERROR(1/J63*(Y63/H63),"0")</f>
        <v>0.5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07">
        <v>4680115881426</v>
      </c>
      <c r="E64" s="708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7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25"/>
      <c r="R64" s="725"/>
      <c r="S64" s="725"/>
      <c r="T64" s="726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07">
        <v>4680115880283</v>
      </c>
      <c r="E65" s="708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7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25"/>
      <c r="R65" s="725"/>
      <c r="S65" s="725"/>
      <c r="T65" s="726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07">
        <v>4680115882720</v>
      </c>
      <c r="E66" s="708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25"/>
      <c r="R66" s="725"/>
      <c r="S66" s="725"/>
      <c r="T66" s="726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07">
        <v>4680115885899</v>
      </c>
      <c r="E67" s="708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780" t="s">
        <v>154</v>
      </c>
      <c r="Q67" s="725"/>
      <c r="R67" s="725"/>
      <c r="S67" s="725"/>
      <c r="T67" s="726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7">
        <v>4680115881525</v>
      </c>
      <c r="E68" s="708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9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25"/>
      <c r="R68" s="725"/>
      <c r="S68" s="725"/>
      <c r="T68" s="726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7">
        <v>4680115881419</v>
      </c>
      <c r="E69" s="708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25"/>
      <c r="R69" s="725"/>
      <c r="S69" s="725"/>
      <c r="T69" s="726"/>
      <c r="U69" s="34"/>
      <c r="V69" s="34"/>
      <c r="W69" s="35" t="s">
        <v>68</v>
      </c>
      <c r="X69" s="701">
        <v>450</v>
      </c>
      <c r="Y69" s="702">
        <f t="shared" si="11"/>
        <v>450</v>
      </c>
      <c r="Z69" s="36">
        <f>IFERROR(IF(Y69=0,"",ROUNDUP(Y69/H69,0)*0.00902),"")</f>
        <v>0.90200000000000002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471</v>
      </c>
      <c r="BN69" s="64">
        <f t="shared" si="13"/>
        <v>471</v>
      </c>
      <c r="BO69" s="64">
        <f t="shared" si="14"/>
        <v>0.75757575757575757</v>
      </c>
      <c r="BP69" s="64">
        <f t="shared" si="15"/>
        <v>0.75757575757575757</v>
      </c>
    </row>
    <row r="70" spans="1:68" x14ac:dyDescent="0.2">
      <c r="A70" s="718"/>
      <c r="B70" s="719"/>
      <c r="C70" s="719"/>
      <c r="D70" s="719"/>
      <c r="E70" s="719"/>
      <c r="F70" s="719"/>
      <c r="G70" s="719"/>
      <c r="H70" s="719"/>
      <c r="I70" s="719"/>
      <c r="J70" s="719"/>
      <c r="K70" s="719"/>
      <c r="L70" s="719"/>
      <c r="M70" s="719"/>
      <c r="N70" s="719"/>
      <c r="O70" s="720"/>
      <c r="P70" s="721" t="s">
        <v>70</v>
      </c>
      <c r="Q70" s="714"/>
      <c r="R70" s="714"/>
      <c r="S70" s="714"/>
      <c r="T70" s="714"/>
      <c r="U70" s="714"/>
      <c r="V70" s="715"/>
      <c r="W70" s="37" t="s">
        <v>71</v>
      </c>
      <c r="X70" s="703">
        <f>IFERROR(X63/H63,"0")+IFERROR(X64/H64,"0")+IFERROR(X65/H65,"0")+IFERROR(X66/H66,"0")+IFERROR(X67/H67,"0")+IFERROR(X68/H68,"0")+IFERROR(X69/H69,"0")</f>
        <v>127.77777777777777</v>
      </c>
      <c r="Y70" s="703">
        <f>IFERROR(Y63/H63,"0")+IFERROR(Y64/H64,"0")+IFERROR(Y65/H65,"0")+IFERROR(Y66/H66,"0")+IFERROR(Y67/H67,"0")+IFERROR(Y68/H68,"0")+IFERROR(Y69/H69,"0")</f>
        <v>128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1.5110000000000001</v>
      </c>
      <c r="AA70" s="704"/>
      <c r="AB70" s="704"/>
      <c r="AC70" s="704"/>
    </row>
    <row r="71" spans="1:68" x14ac:dyDescent="0.2">
      <c r="A71" s="719"/>
      <c r="B71" s="719"/>
      <c r="C71" s="719"/>
      <c r="D71" s="719"/>
      <c r="E71" s="719"/>
      <c r="F71" s="719"/>
      <c r="G71" s="719"/>
      <c r="H71" s="719"/>
      <c r="I71" s="719"/>
      <c r="J71" s="719"/>
      <c r="K71" s="719"/>
      <c r="L71" s="719"/>
      <c r="M71" s="719"/>
      <c r="N71" s="719"/>
      <c r="O71" s="720"/>
      <c r="P71" s="721" t="s">
        <v>70</v>
      </c>
      <c r="Q71" s="714"/>
      <c r="R71" s="714"/>
      <c r="S71" s="714"/>
      <c r="T71" s="714"/>
      <c r="U71" s="714"/>
      <c r="V71" s="715"/>
      <c r="W71" s="37" t="s">
        <v>68</v>
      </c>
      <c r="X71" s="703">
        <f>IFERROR(SUM(X63:X69),"0")</f>
        <v>750</v>
      </c>
      <c r="Y71" s="703">
        <f>IFERROR(SUM(Y63:Y69),"0")</f>
        <v>752.40000000000009</v>
      </c>
      <c r="Z71" s="37"/>
      <c r="AA71" s="704"/>
      <c r="AB71" s="704"/>
      <c r="AC71" s="704"/>
    </row>
    <row r="72" spans="1:68" ht="14.25" customHeight="1" x14ac:dyDescent="0.25">
      <c r="A72" s="730" t="s">
        <v>161</v>
      </c>
      <c r="B72" s="719"/>
      <c r="C72" s="719"/>
      <c r="D72" s="719"/>
      <c r="E72" s="719"/>
      <c r="F72" s="719"/>
      <c r="G72" s="719"/>
      <c r="H72" s="719"/>
      <c r="I72" s="719"/>
      <c r="J72" s="719"/>
      <c r="K72" s="719"/>
      <c r="L72" s="719"/>
      <c r="M72" s="719"/>
      <c r="N72" s="719"/>
      <c r="O72" s="719"/>
      <c r="P72" s="719"/>
      <c r="Q72" s="719"/>
      <c r="R72" s="719"/>
      <c r="S72" s="719"/>
      <c r="T72" s="719"/>
      <c r="U72" s="719"/>
      <c r="V72" s="719"/>
      <c r="W72" s="719"/>
      <c r="X72" s="719"/>
      <c r="Y72" s="719"/>
      <c r="Z72" s="719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7">
        <v>4680115881440</v>
      </c>
      <c r="E73" s="708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10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25"/>
      <c r="R73" s="725"/>
      <c r="S73" s="725"/>
      <c r="T73" s="726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165</v>
      </c>
      <c r="B74" s="54" t="s">
        <v>166</v>
      </c>
      <c r="C74" s="31">
        <v>4301020228</v>
      </c>
      <c r="D74" s="707">
        <v>4680115882751</v>
      </c>
      <c r="E74" s="708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25"/>
      <c r="R74" s="725"/>
      <c r="S74" s="725"/>
      <c r="T74" s="726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168</v>
      </c>
      <c r="B75" s="54" t="s">
        <v>169</v>
      </c>
      <c r="C75" s="31">
        <v>4301020358</v>
      </c>
      <c r="D75" s="707">
        <v>4680115885950</v>
      </c>
      <c r="E75" s="708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786" t="s">
        <v>170</v>
      </c>
      <c r="Q75" s="725"/>
      <c r="R75" s="725"/>
      <c r="S75" s="725"/>
      <c r="T75" s="726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07">
        <v>4680115881433</v>
      </c>
      <c r="E76" s="708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25"/>
      <c r="R76" s="725"/>
      <c r="S76" s="725"/>
      <c r="T76" s="726"/>
      <c r="U76" s="34"/>
      <c r="V76" s="34"/>
      <c r="W76" s="35" t="s">
        <v>68</v>
      </c>
      <c r="X76" s="701">
        <v>180</v>
      </c>
      <c r="Y76" s="702">
        <f>IFERROR(IF(X76="",0,CEILING((X76/$H76),1)*$H76),"")</f>
        <v>180.9</v>
      </c>
      <c r="Z76" s="36">
        <f>IFERROR(IF(Y76=0,"",ROUNDUP(Y76/H76,0)*0.00753),"")</f>
        <v>0.50451000000000001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193.33333333333331</v>
      </c>
      <c r="BN76" s="64">
        <f>IFERROR(Y76*I76/H76,"0")</f>
        <v>194.29999999999998</v>
      </c>
      <c r="BO76" s="64">
        <f>IFERROR(1/J76*(X76/H76),"0")</f>
        <v>0.42735042735042728</v>
      </c>
      <c r="BP76" s="64">
        <f>IFERROR(1/J76*(Y76/H76),"0")</f>
        <v>0.42948717948717946</v>
      </c>
    </row>
    <row r="77" spans="1:68" x14ac:dyDescent="0.2">
      <c r="A77" s="718"/>
      <c r="B77" s="719"/>
      <c r="C77" s="719"/>
      <c r="D77" s="719"/>
      <c r="E77" s="719"/>
      <c r="F77" s="719"/>
      <c r="G77" s="719"/>
      <c r="H77" s="719"/>
      <c r="I77" s="719"/>
      <c r="J77" s="719"/>
      <c r="K77" s="719"/>
      <c r="L77" s="719"/>
      <c r="M77" s="719"/>
      <c r="N77" s="719"/>
      <c r="O77" s="720"/>
      <c r="P77" s="721" t="s">
        <v>70</v>
      </c>
      <c r="Q77" s="714"/>
      <c r="R77" s="714"/>
      <c r="S77" s="714"/>
      <c r="T77" s="714"/>
      <c r="U77" s="714"/>
      <c r="V77" s="715"/>
      <c r="W77" s="37" t="s">
        <v>71</v>
      </c>
      <c r="X77" s="703">
        <f>IFERROR(X73/H73,"0")+IFERROR(X74/H74,"0")+IFERROR(X75/H75,"0")+IFERROR(X76/H76,"0")</f>
        <v>66.666666666666657</v>
      </c>
      <c r="Y77" s="703">
        <f>IFERROR(Y73/H73,"0")+IFERROR(Y74/H74,"0")+IFERROR(Y75/H75,"0")+IFERROR(Y76/H76,"0")</f>
        <v>67</v>
      </c>
      <c r="Z77" s="703">
        <f>IFERROR(IF(Z73="",0,Z73),"0")+IFERROR(IF(Z74="",0,Z74),"0")+IFERROR(IF(Z75="",0,Z75),"0")+IFERROR(IF(Z76="",0,Z76),"0")</f>
        <v>0.50451000000000001</v>
      </c>
      <c r="AA77" s="704"/>
      <c r="AB77" s="704"/>
      <c r="AC77" s="704"/>
    </row>
    <row r="78" spans="1:68" x14ac:dyDescent="0.2">
      <c r="A78" s="719"/>
      <c r="B78" s="719"/>
      <c r="C78" s="719"/>
      <c r="D78" s="719"/>
      <c r="E78" s="719"/>
      <c r="F78" s="719"/>
      <c r="G78" s="719"/>
      <c r="H78" s="719"/>
      <c r="I78" s="719"/>
      <c r="J78" s="719"/>
      <c r="K78" s="719"/>
      <c r="L78" s="719"/>
      <c r="M78" s="719"/>
      <c r="N78" s="719"/>
      <c r="O78" s="720"/>
      <c r="P78" s="721" t="s">
        <v>70</v>
      </c>
      <c r="Q78" s="714"/>
      <c r="R78" s="714"/>
      <c r="S78" s="714"/>
      <c r="T78" s="714"/>
      <c r="U78" s="714"/>
      <c r="V78" s="715"/>
      <c r="W78" s="37" t="s">
        <v>68</v>
      </c>
      <c r="X78" s="703">
        <f>IFERROR(SUM(X73:X76),"0")</f>
        <v>180</v>
      </c>
      <c r="Y78" s="703">
        <f>IFERROR(SUM(Y73:Y76),"0")</f>
        <v>180.9</v>
      </c>
      <c r="Z78" s="37"/>
      <c r="AA78" s="704"/>
      <c r="AB78" s="704"/>
      <c r="AC78" s="704"/>
    </row>
    <row r="79" spans="1:68" ht="14.25" customHeight="1" x14ac:dyDescent="0.25">
      <c r="A79" s="730" t="s">
        <v>63</v>
      </c>
      <c r="B79" s="719"/>
      <c r="C79" s="719"/>
      <c r="D79" s="719"/>
      <c r="E79" s="719"/>
      <c r="F79" s="719"/>
      <c r="G79" s="719"/>
      <c r="H79" s="719"/>
      <c r="I79" s="719"/>
      <c r="J79" s="719"/>
      <c r="K79" s="719"/>
      <c r="L79" s="719"/>
      <c r="M79" s="719"/>
      <c r="N79" s="719"/>
      <c r="O79" s="719"/>
      <c r="P79" s="719"/>
      <c r="Q79" s="719"/>
      <c r="R79" s="719"/>
      <c r="S79" s="719"/>
      <c r="T79" s="719"/>
      <c r="U79" s="719"/>
      <c r="V79" s="719"/>
      <c r="W79" s="719"/>
      <c r="X79" s="719"/>
      <c r="Y79" s="719"/>
      <c r="Z79" s="719"/>
      <c r="AA79" s="697"/>
      <c r="AB79" s="697"/>
      <c r="AC79" s="697"/>
    </row>
    <row r="80" spans="1:68" ht="16.5" customHeight="1" x14ac:dyDescent="0.25">
      <c r="A80" s="54" t="s">
        <v>173</v>
      </c>
      <c r="B80" s="54" t="s">
        <v>174</v>
      </c>
      <c r="C80" s="31">
        <v>4301031242</v>
      </c>
      <c r="D80" s="707">
        <v>4680115885066</v>
      </c>
      <c r="E80" s="708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8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25"/>
      <c r="R80" s="725"/>
      <c r="S80" s="725"/>
      <c r="T80" s="726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4301031240</v>
      </c>
      <c r="D81" s="707">
        <v>4680115885042</v>
      </c>
      <c r="E81" s="708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0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25"/>
      <c r="R81" s="725"/>
      <c r="S81" s="725"/>
      <c r="T81" s="726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179</v>
      </c>
      <c r="B82" s="54" t="s">
        <v>180</v>
      </c>
      <c r="C82" s="31">
        <v>4301031315</v>
      </c>
      <c r="D82" s="707">
        <v>4680115885080</v>
      </c>
      <c r="E82" s="708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7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25"/>
      <c r="R82" s="725"/>
      <c r="S82" s="725"/>
      <c r="T82" s="726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4301031243</v>
      </c>
      <c r="D83" s="707">
        <v>4680115885073</v>
      </c>
      <c r="E83" s="708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25"/>
      <c r="R83" s="725"/>
      <c r="S83" s="725"/>
      <c r="T83" s="726"/>
      <c r="U83" s="34"/>
      <c r="V83" s="34"/>
      <c r="W83" s="35" t="s">
        <v>68</v>
      </c>
      <c r="X83" s="701">
        <v>33</v>
      </c>
      <c r="Y83" s="702">
        <f t="shared" si="16"/>
        <v>34.200000000000003</v>
      </c>
      <c r="Z83" s="36">
        <f>IFERROR(IF(Y83=0,"",ROUNDUP(Y83/H83,0)*0.00502),"")</f>
        <v>9.5380000000000006E-2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34.833333333333329</v>
      </c>
      <c r="BN83" s="64">
        <f t="shared" si="18"/>
        <v>36.1</v>
      </c>
      <c r="BO83" s="64">
        <f t="shared" si="19"/>
        <v>7.8347578347578356E-2</v>
      </c>
      <c r="BP83" s="64">
        <f t="shared" si="20"/>
        <v>8.11965811965812E-2</v>
      </c>
    </row>
    <row r="84" spans="1:68" ht="27" customHeight="1" x14ac:dyDescent="0.25">
      <c r="A84" s="54" t="s">
        <v>184</v>
      </c>
      <c r="B84" s="54" t="s">
        <v>185</v>
      </c>
      <c r="C84" s="31">
        <v>4301031241</v>
      </c>
      <c r="D84" s="707">
        <v>4680115885059</v>
      </c>
      <c r="E84" s="708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25"/>
      <c r="R84" s="725"/>
      <c r="S84" s="725"/>
      <c r="T84" s="726"/>
      <c r="U84" s="34"/>
      <c r="V84" s="34"/>
      <c r="W84" s="35" t="s">
        <v>68</v>
      </c>
      <c r="X84" s="701">
        <v>21</v>
      </c>
      <c r="Y84" s="702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07">
        <v>4680115885097</v>
      </c>
      <c r="E85" s="708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25"/>
      <c r="R85" s="725"/>
      <c r="S85" s="725"/>
      <c r="T85" s="726"/>
      <c r="U85" s="34"/>
      <c r="V85" s="34"/>
      <c r="W85" s="35" t="s">
        <v>68</v>
      </c>
      <c r="X85" s="701">
        <v>36</v>
      </c>
      <c r="Y85" s="702">
        <f t="shared" si="16"/>
        <v>36</v>
      </c>
      <c r="Z85" s="36">
        <f>IFERROR(IF(Y85=0,"",ROUNDUP(Y85/H85,0)*0.00502),"")</f>
        <v>0.1004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37.999999999999993</v>
      </c>
      <c r="BN85" s="64">
        <f t="shared" si="18"/>
        <v>37.999999999999993</v>
      </c>
      <c r="BO85" s="64">
        <f t="shared" si="19"/>
        <v>8.5470085470085472E-2</v>
      </c>
      <c r="BP85" s="64">
        <f t="shared" si="20"/>
        <v>8.5470085470085472E-2</v>
      </c>
    </row>
    <row r="86" spans="1:68" x14ac:dyDescent="0.2">
      <c r="A86" s="718"/>
      <c r="B86" s="719"/>
      <c r="C86" s="719"/>
      <c r="D86" s="719"/>
      <c r="E86" s="719"/>
      <c r="F86" s="719"/>
      <c r="G86" s="719"/>
      <c r="H86" s="719"/>
      <c r="I86" s="719"/>
      <c r="J86" s="719"/>
      <c r="K86" s="719"/>
      <c r="L86" s="719"/>
      <c r="M86" s="719"/>
      <c r="N86" s="719"/>
      <c r="O86" s="720"/>
      <c r="P86" s="721" t="s">
        <v>70</v>
      </c>
      <c r="Q86" s="714"/>
      <c r="R86" s="714"/>
      <c r="S86" s="714"/>
      <c r="T86" s="714"/>
      <c r="U86" s="714"/>
      <c r="V86" s="715"/>
      <c r="W86" s="37" t="s">
        <v>71</v>
      </c>
      <c r="X86" s="703">
        <f>IFERROR(X80/H80,"0")+IFERROR(X81/H81,"0")+IFERROR(X82/H82,"0")+IFERROR(X83/H83,"0")+IFERROR(X84/H84,"0")+IFERROR(X85/H85,"0")</f>
        <v>50</v>
      </c>
      <c r="Y86" s="703">
        <f>IFERROR(Y80/H80,"0")+IFERROR(Y81/H81,"0")+IFERROR(Y82/H82,"0")+IFERROR(Y83/H83,"0")+IFERROR(Y84/H84,"0")+IFERROR(Y85/H85,"0")</f>
        <v>51</v>
      </c>
      <c r="Z86" s="703">
        <f>IFERROR(IF(Z80="",0,Z80),"0")+IFERROR(IF(Z81="",0,Z81),"0")+IFERROR(IF(Z82="",0,Z82),"0")+IFERROR(IF(Z83="",0,Z83),"0")+IFERROR(IF(Z84="",0,Z84),"0")+IFERROR(IF(Z85="",0,Z85),"0")</f>
        <v>0.25602000000000003</v>
      </c>
      <c r="AA86" s="704"/>
      <c r="AB86" s="704"/>
      <c r="AC86" s="704"/>
    </row>
    <row r="87" spans="1:68" x14ac:dyDescent="0.2">
      <c r="A87" s="719"/>
      <c r="B87" s="719"/>
      <c r="C87" s="719"/>
      <c r="D87" s="719"/>
      <c r="E87" s="719"/>
      <c r="F87" s="719"/>
      <c r="G87" s="719"/>
      <c r="H87" s="719"/>
      <c r="I87" s="719"/>
      <c r="J87" s="719"/>
      <c r="K87" s="719"/>
      <c r="L87" s="719"/>
      <c r="M87" s="719"/>
      <c r="N87" s="719"/>
      <c r="O87" s="720"/>
      <c r="P87" s="721" t="s">
        <v>70</v>
      </c>
      <c r="Q87" s="714"/>
      <c r="R87" s="714"/>
      <c r="S87" s="714"/>
      <c r="T87" s="714"/>
      <c r="U87" s="714"/>
      <c r="V87" s="715"/>
      <c r="W87" s="37" t="s">
        <v>68</v>
      </c>
      <c r="X87" s="703">
        <f>IFERROR(SUM(X80:X85),"0")</f>
        <v>90</v>
      </c>
      <c r="Y87" s="703">
        <f>IFERROR(SUM(Y80:Y85),"0")</f>
        <v>91.800000000000011</v>
      </c>
      <c r="Z87" s="37"/>
      <c r="AA87" s="704"/>
      <c r="AB87" s="704"/>
      <c r="AC87" s="704"/>
    </row>
    <row r="88" spans="1:68" ht="14.25" customHeight="1" x14ac:dyDescent="0.25">
      <c r="A88" s="730" t="s">
        <v>72</v>
      </c>
      <c r="B88" s="719"/>
      <c r="C88" s="719"/>
      <c r="D88" s="719"/>
      <c r="E88" s="719"/>
      <c r="F88" s="719"/>
      <c r="G88" s="719"/>
      <c r="H88" s="719"/>
      <c r="I88" s="719"/>
      <c r="J88" s="719"/>
      <c r="K88" s="719"/>
      <c r="L88" s="719"/>
      <c r="M88" s="719"/>
      <c r="N88" s="719"/>
      <c r="O88" s="719"/>
      <c r="P88" s="719"/>
      <c r="Q88" s="719"/>
      <c r="R88" s="719"/>
      <c r="S88" s="719"/>
      <c r="T88" s="719"/>
      <c r="U88" s="719"/>
      <c r="V88" s="719"/>
      <c r="W88" s="719"/>
      <c r="X88" s="719"/>
      <c r="Y88" s="719"/>
      <c r="Z88" s="719"/>
      <c r="AA88" s="697"/>
      <c r="AB88" s="697"/>
      <c r="AC88" s="697"/>
    </row>
    <row r="89" spans="1:68" ht="27" customHeight="1" x14ac:dyDescent="0.25">
      <c r="A89" s="54" t="s">
        <v>188</v>
      </c>
      <c r="B89" s="54" t="s">
        <v>189</v>
      </c>
      <c r="C89" s="31">
        <v>4301051823</v>
      </c>
      <c r="D89" s="707">
        <v>4680115881891</v>
      </c>
      <c r="E89" s="708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43" t="s">
        <v>190</v>
      </c>
      <c r="Q89" s="725"/>
      <c r="R89" s="725"/>
      <c r="S89" s="725"/>
      <c r="T89" s="726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07">
        <v>4680115885769</v>
      </c>
      <c r="E90" s="708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810" t="s">
        <v>194</v>
      </c>
      <c r="Q90" s="725"/>
      <c r="R90" s="725"/>
      <c r="S90" s="725"/>
      <c r="T90" s="726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196</v>
      </c>
      <c r="B91" s="54" t="s">
        <v>197</v>
      </c>
      <c r="C91" s="31">
        <v>4301051822</v>
      </c>
      <c r="D91" s="707">
        <v>4680115884410</v>
      </c>
      <c r="E91" s="708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889" t="s">
        <v>198</v>
      </c>
      <c r="Q91" s="725"/>
      <c r="R91" s="725"/>
      <c r="S91" s="725"/>
      <c r="T91" s="726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4301051827</v>
      </c>
      <c r="D92" s="707">
        <v>4680115884403</v>
      </c>
      <c r="E92" s="708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10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25"/>
      <c r="R92" s="725"/>
      <c r="S92" s="725"/>
      <c r="T92" s="726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202</v>
      </c>
      <c r="B93" s="54" t="s">
        <v>203</v>
      </c>
      <c r="C93" s="31">
        <v>4301051837</v>
      </c>
      <c r="D93" s="707">
        <v>4680115884311</v>
      </c>
      <c r="E93" s="708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8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25"/>
      <c r="R93" s="725"/>
      <c r="S93" s="725"/>
      <c r="T93" s="726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8"/>
      <c r="B94" s="719"/>
      <c r="C94" s="719"/>
      <c r="D94" s="719"/>
      <c r="E94" s="719"/>
      <c r="F94" s="719"/>
      <c r="G94" s="719"/>
      <c r="H94" s="719"/>
      <c r="I94" s="719"/>
      <c r="J94" s="719"/>
      <c r="K94" s="719"/>
      <c r="L94" s="719"/>
      <c r="M94" s="719"/>
      <c r="N94" s="719"/>
      <c r="O94" s="720"/>
      <c r="P94" s="721" t="s">
        <v>70</v>
      </c>
      <c r="Q94" s="714"/>
      <c r="R94" s="714"/>
      <c r="S94" s="714"/>
      <c r="T94" s="714"/>
      <c r="U94" s="714"/>
      <c r="V94" s="715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x14ac:dyDescent="0.2">
      <c r="A95" s="719"/>
      <c r="B95" s="719"/>
      <c r="C95" s="719"/>
      <c r="D95" s="719"/>
      <c r="E95" s="719"/>
      <c r="F95" s="719"/>
      <c r="G95" s="719"/>
      <c r="H95" s="719"/>
      <c r="I95" s="719"/>
      <c r="J95" s="719"/>
      <c r="K95" s="719"/>
      <c r="L95" s="719"/>
      <c r="M95" s="719"/>
      <c r="N95" s="719"/>
      <c r="O95" s="720"/>
      <c r="P95" s="721" t="s">
        <v>70</v>
      </c>
      <c r="Q95" s="714"/>
      <c r="R95" s="714"/>
      <c r="S95" s="714"/>
      <c r="T95" s="714"/>
      <c r="U95" s="714"/>
      <c r="V95" s="715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customHeight="1" x14ac:dyDescent="0.25">
      <c r="A96" s="730" t="s">
        <v>204</v>
      </c>
      <c r="B96" s="719"/>
      <c r="C96" s="719"/>
      <c r="D96" s="719"/>
      <c r="E96" s="719"/>
      <c r="F96" s="719"/>
      <c r="G96" s="719"/>
      <c r="H96" s="719"/>
      <c r="I96" s="719"/>
      <c r="J96" s="719"/>
      <c r="K96" s="719"/>
      <c r="L96" s="719"/>
      <c r="M96" s="719"/>
      <c r="N96" s="719"/>
      <c r="O96" s="719"/>
      <c r="P96" s="719"/>
      <c r="Q96" s="719"/>
      <c r="R96" s="719"/>
      <c r="S96" s="719"/>
      <c r="T96" s="719"/>
      <c r="U96" s="719"/>
      <c r="V96" s="719"/>
      <c r="W96" s="719"/>
      <c r="X96" s="719"/>
      <c r="Y96" s="719"/>
      <c r="Z96" s="719"/>
      <c r="AA96" s="697"/>
      <c r="AB96" s="697"/>
      <c r="AC96" s="697"/>
    </row>
    <row r="97" spans="1:68" ht="27" customHeight="1" x14ac:dyDescent="0.25">
      <c r="A97" s="54" t="s">
        <v>205</v>
      </c>
      <c r="B97" s="54" t="s">
        <v>206</v>
      </c>
      <c r="C97" s="31">
        <v>4301060366</v>
      </c>
      <c r="D97" s="707">
        <v>4680115881532</v>
      </c>
      <c r="E97" s="708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10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25"/>
      <c r="R97" s="725"/>
      <c r="S97" s="725"/>
      <c r="T97" s="726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7">
        <v>4680115881532</v>
      </c>
      <c r="E98" s="708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84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25"/>
      <c r="R98" s="725"/>
      <c r="S98" s="725"/>
      <c r="T98" s="726"/>
      <c r="U98" s="34"/>
      <c r="V98" s="34"/>
      <c r="W98" s="35" t="s">
        <v>68</v>
      </c>
      <c r="X98" s="701">
        <v>30</v>
      </c>
      <c r="Y98" s="702">
        <f>IFERROR(IF(X98="",0,CEILING((X98/$H98),1)*$H98),"")</f>
        <v>33.6</v>
      </c>
      <c r="Z98" s="36">
        <f>IFERROR(IF(Y98=0,"",ROUNDUP(Y98/H98,0)*0.02175),"")</f>
        <v>8.6999999999999994E-2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32.014285714285712</v>
      </c>
      <c r="BN98" s="64">
        <f>IFERROR(Y98*I98/H98,"0")</f>
        <v>35.856000000000002</v>
      </c>
      <c r="BO98" s="64">
        <f>IFERROR(1/J98*(X98/H98),"0")</f>
        <v>6.377551020408162E-2</v>
      </c>
      <c r="BP98" s="64">
        <f>IFERROR(1/J98*(Y98/H98),"0")</f>
        <v>7.1428571428571425E-2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07">
        <v>4680115881464</v>
      </c>
      <c r="E99" s="708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107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25"/>
      <c r="R99" s="725"/>
      <c r="S99" s="725"/>
      <c r="T99" s="726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8"/>
      <c r="B100" s="719"/>
      <c r="C100" s="719"/>
      <c r="D100" s="719"/>
      <c r="E100" s="719"/>
      <c r="F100" s="719"/>
      <c r="G100" s="719"/>
      <c r="H100" s="719"/>
      <c r="I100" s="719"/>
      <c r="J100" s="719"/>
      <c r="K100" s="719"/>
      <c r="L100" s="719"/>
      <c r="M100" s="719"/>
      <c r="N100" s="719"/>
      <c r="O100" s="720"/>
      <c r="P100" s="721" t="s">
        <v>70</v>
      </c>
      <c r="Q100" s="714"/>
      <c r="R100" s="714"/>
      <c r="S100" s="714"/>
      <c r="T100" s="714"/>
      <c r="U100" s="714"/>
      <c r="V100" s="715"/>
      <c r="W100" s="37" t="s">
        <v>71</v>
      </c>
      <c r="X100" s="703">
        <f>IFERROR(X97/H97,"0")+IFERROR(X98/H98,"0")+IFERROR(X99/H99,"0")</f>
        <v>3.5714285714285712</v>
      </c>
      <c r="Y100" s="703">
        <f>IFERROR(Y97/H97,"0")+IFERROR(Y98/H98,"0")+IFERROR(Y99/H99,"0")</f>
        <v>4</v>
      </c>
      <c r="Z100" s="703">
        <f>IFERROR(IF(Z97="",0,Z97),"0")+IFERROR(IF(Z98="",0,Z98),"0")+IFERROR(IF(Z99="",0,Z99),"0")</f>
        <v>8.6999999999999994E-2</v>
      </c>
      <c r="AA100" s="704"/>
      <c r="AB100" s="704"/>
      <c r="AC100" s="704"/>
    </row>
    <row r="101" spans="1:68" x14ac:dyDescent="0.2">
      <c r="A101" s="719"/>
      <c r="B101" s="719"/>
      <c r="C101" s="719"/>
      <c r="D101" s="719"/>
      <c r="E101" s="719"/>
      <c r="F101" s="719"/>
      <c r="G101" s="719"/>
      <c r="H101" s="719"/>
      <c r="I101" s="719"/>
      <c r="J101" s="719"/>
      <c r="K101" s="719"/>
      <c r="L101" s="719"/>
      <c r="M101" s="719"/>
      <c r="N101" s="719"/>
      <c r="O101" s="720"/>
      <c r="P101" s="721" t="s">
        <v>70</v>
      </c>
      <c r="Q101" s="714"/>
      <c r="R101" s="714"/>
      <c r="S101" s="714"/>
      <c r="T101" s="714"/>
      <c r="U101" s="714"/>
      <c r="V101" s="715"/>
      <c r="W101" s="37" t="s">
        <v>68</v>
      </c>
      <c r="X101" s="703">
        <f>IFERROR(SUM(X97:X99),"0")</f>
        <v>30</v>
      </c>
      <c r="Y101" s="703">
        <f>IFERROR(SUM(Y97:Y99),"0")</f>
        <v>33.6</v>
      </c>
      <c r="Z101" s="37"/>
      <c r="AA101" s="704"/>
      <c r="AB101" s="704"/>
      <c r="AC101" s="704"/>
    </row>
    <row r="102" spans="1:68" ht="16.5" customHeight="1" x14ac:dyDescent="0.25">
      <c r="A102" s="731" t="s">
        <v>211</v>
      </c>
      <c r="B102" s="719"/>
      <c r="C102" s="719"/>
      <c r="D102" s="719"/>
      <c r="E102" s="719"/>
      <c r="F102" s="719"/>
      <c r="G102" s="719"/>
      <c r="H102" s="719"/>
      <c r="I102" s="719"/>
      <c r="J102" s="719"/>
      <c r="K102" s="719"/>
      <c r="L102" s="719"/>
      <c r="M102" s="719"/>
      <c r="N102" s="719"/>
      <c r="O102" s="719"/>
      <c r="P102" s="719"/>
      <c r="Q102" s="719"/>
      <c r="R102" s="719"/>
      <c r="S102" s="719"/>
      <c r="T102" s="719"/>
      <c r="U102" s="719"/>
      <c r="V102" s="719"/>
      <c r="W102" s="719"/>
      <c r="X102" s="719"/>
      <c r="Y102" s="719"/>
      <c r="Z102" s="719"/>
      <c r="AA102" s="696"/>
      <c r="AB102" s="696"/>
      <c r="AC102" s="696"/>
    </row>
    <row r="103" spans="1:68" ht="14.25" customHeight="1" x14ac:dyDescent="0.25">
      <c r="A103" s="730" t="s">
        <v>113</v>
      </c>
      <c r="B103" s="719"/>
      <c r="C103" s="719"/>
      <c r="D103" s="719"/>
      <c r="E103" s="719"/>
      <c r="F103" s="719"/>
      <c r="G103" s="719"/>
      <c r="H103" s="719"/>
      <c r="I103" s="719"/>
      <c r="J103" s="719"/>
      <c r="K103" s="719"/>
      <c r="L103" s="719"/>
      <c r="M103" s="719"/>
      <c r="N103" s="719"/>
      <c r="O103" s="719"/>
      <c r="P103" s="719"/>
      <c r="Q103" s="719"/>
      <c r="R103" s="719"/>
      <c r="S103" s="719"/>
      <c r="T103" s="719"/>
      <c r="U103" s="719"/>
      <c r="V103" s="719"/>
      <c r="W103" s="719"/>
      <c r="X103" s="719"/>
      <c r="Y103" s="719"/>
      <c r="Z103" s="719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7">
        <v>4680115881327</v>
      </c>
      <c r="E104" s="708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10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25"/>
      <c r="R104" s="725"/>
      <c r="S104" s="725"/>
      <c r="T104" s="726"/>
      <c r="U104" s="34"/>
      <c r="V104" s="34"/>
      <c r="W104" s="35" t="s">
        <v>68</v>
      </c>
      <c r="X104" s="701">
        <v>350</v>
      </c>
      <c r="Y104" s="702">
        <f>IFERROR(IF(X104="",0,CEILING((X104/$H104),1)*$H104),"")</f>
        <v>356.40000000000003</v>
      </c>
      <c r="Z104" s="36">
        <f>IFERROR(IF(Y104=0,"",ROUNDUP(Y104/H104,0)*0.02175),"")</f>
        <v>0.71775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365.55555555555554</v>
      </c>
      <c r="BN104" s="64">
        <f>IFERROR(Y104*I104/H104,"0")</f>
        <v>372.23999999999995</v>
      </c>
      <c r="BO104" s="64">
        <f>IFERROR(1/J104*(X104/H104),"0")</f>
        <v>0.57870370370370361</v>
      </c>
      <c r="BP104" s="64">
        <f>IFERROR(1/J104*(Y104/H104),"0")</f>
        <v>0.5892857142857143</v>
      </c>
    </row>
    <row r="105" spans="1:68" ht="27" customHeight="1" x14ac:dyDescent="0.25">
      <c r="A105" s="54" t="s">
        <v>215</v>
      </c>
      <c r="B105" s="54" t="s">
        <v>216</v>
      </c>
      <c r="C105" s="31">
        <v>4301011476</v>
      </c>
      <c r="D105" s="707">
        <v>4680115881518</v>
      </c>
      <c r="E105" s="708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8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25"/>
      <c r="R105" s="725"/>
      <c r="S105" s="725"/>
      <c r="T105" s="726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7">
        <v>4680115881303</v>
      </c>
      <c r="E106" s="708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8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25"/>
      <c r="R106" s="725"/>
      <c r="S106" s="725"/>
      <c r="T106" s="726"/>
      <c r="U106" s="34"/>
      <c r="V106" s="34"/>
      <c r="W106" s="35" t="s">
        <v>68</v>
      </c>
      <c r="X106" s="701">
        <v>270</v>
      </c>
      <c r="Y106" s="702">
        <f>IFERROR(IF(X106="",0,CEILING((X106/$H106),1)*$H106),"")</f>
        <v>270</v>
      </c>
      <c r="Z106" s="36">
        <f>IFERROR(IF(Y106=0,"",ROUNDUP(Y106/H106,0)*0.00902),"")</f>
        <v>0.54120000000000001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0.45454545454545459</v>
      </c>
      <c r="BP106" s="64">
        <f>IFERROR(1/J106*(Y106/H106),"0")</f>
        <v>0.45454545454545459</v>
      </c>
    </row>
    <row r="107" spans="1:68" x14ac:dyDescent="0.2">
      <c r="A107" s="718"/>
      <c r="B107" s="719"/>
      <c r="C107" s="719"/>
      <c r="D107" s="719"/>
      <c r="E107" s="719"/>
      <c r="F107" s="719"/>
      <c r="G107" s="719"/>
      <c r="H107" s="719"/>
      <c r="I107" s="719"/>
      <c r="J107" s="719"/>
      <c r="K107" s="719"/>
      <c r="L107" s="719"/>
      <c r="M107" s="719"/>
      <c r="N107" s="719"/>
      <c r="O107" s="720"/>
      <c r="P107" s="721" t="s">
        <v>70</v>
      </c>
      <c r="Q107" s="714"/>
      <c r="R107" s="714"/>
      <c r="S107" s="714"/>
      <c r="T107" s="714"/>
      <c r="U107" s="714"/>
      <c r="V107" s="715"/>
      <c r="W107" s="37" t="s">
        <v>71</v>
      </c>
      <c r="X107" s="703">
        <f>IFERROR(X104/H104,"0")+IFERROR(X105/H105,"0")+IFERROR(X106/H106,"0")</f>
        <v>92.407407407407405</v>
      </c>
      <c r="Y107" s="703">
        <f>IFERROR(Y104/H104,"0")+IFERROR(Y105/H105,"0")+IFERROR(Y106/H106,"0")</f>
        <v>93</v>
      </c>
      <c r="Z107" s="703">
        <f>IFERROR(IF(Z104="",0,Z104),"0")+IFERROR(IF(Z105="",0,Z105),"0")+IFERROR(IF(Z106="",0,Z106),"0")</f>
        <v>1.25895</v>
      </c>
      <c r="AA107" s="704"/>
      <c r="AB107" s="704"/>
      <c r="AC107" s="704"/>
    </row>
    <row r="108" spans="1:68" x14ac:dyDescent="0.2">
      <c r="A108" s="719"/>
      <c r="B108" s="719"/>
      <c r="C108" s="719"/>
      <c r="D108" s="719"/>
      <c r="E108" s="719"/>
      <c r="F108" s="719"/>
      <c r="G108" s="719"/>
      <c r="H108" s="719"/>
      <c r="I108" s="719"/>
      <c r="J108" s="719"/>
      <c r="K108" s="719"/>
      <c r="L108" s="719"/>
      <c r="M108" s="719"/>
      <c r="N108" s="719"/>
      <c r="O108" s="720"/>
      <c r="P108" s="721" t="s">
        <v>70</v>
      </c>
      <c r="Q108" s="714"/>
      <c r="R108" s="714"/>
      <c r="S108" s="714"/>
      <c r="T108" s="714"/>
      <c r="U108" s="714"/>
      <c r="V108" s="715"/>
      <c r="W108" s="37" t="s">
        <v>68</v>
      </c>
      <c r="X108" s="703">
        <f>IFERROR(SUM(X104:X106),"0")</f>
        <v>620</v>
      </c>
      <c r="Y108" s="703">
        <f>IFERROR(SUM(Y104:Y106),"0")</f>
        <v>626.40000000000009</v>
      </c>
      <c r="Z108" s="37"/>
      <c r="AA108" s="704"/>
      <c r="AB108" s="704"/>
      <c r="AC108" s="704"/>
    </row>
    <row r="109" spans="1:68" ht="14.25" customHeight="1" x14ac:dyDescent="0.25">
      <c r="A109" s="730" t="s">
        <v>72</v>
      </c>
      <c r="B109" s="719"/>
      <c r="C109" s="719"/>
      <c r="D109" s="719"/>
      <c r="E109" s="719"/>
      <c r="F109" s="719"/>
      <c r="G109" s="719"/>
      <c r="H109" s="719"/>
      <c r="I109" s="719"/>
      <c r="J109" s="719"/>
      <c r="K109" s="719"/>
      <c r="L109" s="719"/>
      <c r="M109" s="719"/>
      <c r="N109" s="719"/>
      <c r="O109" s="719"/>
      <c r="P109" s="719"/>
      <c r="Q109" s="719"/>
      <c r="R109" s="719"/>
      <c r="S109" s="719"/>
      <c r="T109" s="719"/>
      <c r="U109" s="719"/>
      <c r="V109" s="719"/>
      <c r="W109" s="719"/>
      <c r="X109" s="719"/>
      <c r="Y109" s="719"/>
      <c r="Z109" s="719"/>
      <c r="AA109" s="697"/>
      <c r="AB109" s="697"/>
      <c r="AC109" s="697"/>
    </row>
    <row r="110" spans="1:68" ht="27" customHeight="1" x14ac:dyDescent="0.25">
      <c r="A110" s="54" t="s">
        <v>220</v>
      </c>
      <c r="B110" s="54" t="s">
        <v>221</v>
      </c>
      <c r="C110" s="31">
        <v>4301051437</v>
      </c>
      <c r="D110" s="707">
        <v>4607091386967</v>
      </c>
      <c r="E110" s="708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10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25"/>
      <c r="R110" s="725"/>
      <c r="S110" s="725"/>
      <c r="T110" s="726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7">
        <v>4607091386967</v>
      </c>
      <c r="E111" s="708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8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25"/>
      <c r="R111" s="725"/>
      <c r="S111" s="725"/>
      <c r="T111" s="726"/>
      <c r="U111" s="34"/>
      <c r="V111" s="34"/>
      <c r="W111" s="35" t="s">
        <v>68</v>
      </c>
      <c r="X111" s="701">
        <v>220</v>
      </c>
      <c r="Y111" s="702">
        <f>IFERROR(IF(X111="",0,CEILING((X111/$H111),1)*$H111),"")</f>
        <v>226.8</v>
      </c>
      <c r="Z111" s="36">
        <f>IFERROR(IF(Y111=0,"",ROUNDUP(Y111/H111,0)*0.02175),"")</f>
        <v>0.58724999999999994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234.77142857142857</v>
      </c>
      <c r="BN111" s="64">
        <f>IFERROR(Y111*I111/H111,"0")</f>
        <v>242.02800000000002</v>
      </c>
      <c r="BO111" s="64">
        <f>IFERROR(1/J111*(X111/H111),"0")</f>
        <v>0.46768707482993194</v>
      </c>
      <c r="BP111" s="64">
        <f>IFERROR(1/J111*(Y111/H111),"0")</f>
        <v>0.4821428571428571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7">
        <v>4607091385731</v>
      </c>
      <c r="E112" s="708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82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25"/>
      <c r="R112" s="725"/>
      <c r="S112" s="725"/>
      <c r="T112" s="726"/>
      <c r="U112" s="34"/>
      <c r="V112" s="34"/>
      <c r="W112" s="35" t="s">
        <v>68</v>
      </c>
      <c r="X112" s="701">
        <v>360</v>
      </c>
      <c r="Y112" s="702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27" customHeight="1" x14ac:dyDescent="0.25">
      <c r="A113" s="54" t="s">
        <v>226</v>
      </c>
      <c r="B113" s="54" t="s">
        <v>227</v>
      </c>
      <c r="C113" s="31">
        <v>4301051438</v>
      </c>
      <c r="D113" s="707">
        <v>4680115880894</v>
      </c>
      <c r="E113" s="708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10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25"/>
      <c r="R113" s="725"/>
      <c r="S113" s="725"/>
      <c r="T113" s="726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07">
        <v>4680115880214</v>
      </c>
      <c r="E114" s="708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8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25"/>
      <c r="R114" s="725"/>
      <c r="S114" s="725"/>
      <c r="T114" s="726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8"/>
      <c r="B115" s="719"/>
      <c r="C115" s="719"/>
      <c r="D115" s="719"/>
      <c r="E115" s="719"/>
      <c r="F115" s="719"/>
      <c r="G115" s="719"/>
      <c r="H115" s="719"/>
      <c r="I115" s="719"/>
      <c r="J115" s="719"/>
      <c r="K115" s="719"/>
      <c r="L115" s="719"/>
      <c r="M115" s="719"/>
      <c r="N115" s="719"/>
      <c r="O115" s="720"/>
      <c r="P115" s="721" t="s">
        <v>70</v>
      </c>
      <c r="Q115" s="714"/>
      <c r="R115" s="714"/>
      <c r="S115" s="714"/>
      <c r="T115" s="714"/>
      <c r="U115" s="714"/>
      <c r="V115" s="715"/>
      <c r="W115" s="37" t="s">
        <v>71</v>
      </c>
      <c r="X115" s="703">
        <f>IFERROR(X110/H110,"0")+IFERROR(X111/H111,"0")+IFERROR(X112/H112,"0")+IFERROR(X113/H113,"0")+IFERROR(X114/H114,"0")</f>
        <v>159.52380952380952</v>
      </c>
      <c r="Y115" s="703">
        <f>IFERROR(Y110/H110,"0")+IFERROR(Y111/H111,"0")+IFERROR(Y112/H112,"0")+IFERROR(Y113/H113,"0")+IFERROR(Y114/H114,"0")</f>
        <v>161</v>
      </c>
      <c r="Z115" s="703">
        <f>IFERROR(IF(Z110="",0,Z110),"0")+IFERROR(IF(Z111="",0,Z111),"0")+IFERROR(IF(Z112="",0,Z112),"0")+IFERROR(IF(Z113="",0,Z113),"0")+IFERROR(IF(Z114="",0,Z114),"0")</f>
        <v>1.5962700000000001</v>
      </c>
      <c r="AA115" s="704"/>
      <c r="AB115" s="704"/>
      <c r="AC115" s="704"/>
    </row>
    <row r="116" spans="1:68" x14ac:dyDescent="0.2">
      <c r="A116" s="719"/>
      <c r="B116" s="719"/>
      <c r="C116" s="719"/>
      <c r="D116" s="719"/>
      <c r="E116" s="719"/>
      <c r="F116" s="719"/>
      <c r="G116" s="719"/>
      <c r="H116" s="719"/>
      <c r="I116" s="719"/>
      <c r="J116" s="719"/>
      <c r="K116" s="719"/>
      <c r="L116" s="719"/>
      <c r="M116" s="719"/>
      <c r="N116" s="719"/>
      <c r="O116" s="720"/>
      <c r="P116" s="721" t="s">
        <v>70</v>
      </c>
      <c r="Q116" s="714"/>
      <c r="R116" s="714"/>
      <c r="S116" s="714"/>
      <c r="T116" s="714"/>
      <c r="U116" s="714"/>
      <c r="V116" s="715"/>
      <c r="W116" s="37" t="s">
        <v>68</v>
      </c>
      <c r="X116" s="703">
        <f>IFERROR(SUM(X110:X114),"0")</f>
        <v>580</v>
      </c>
      <c r="Y116" s="703">
        <f>IFERROR(SUM(Y110:Y114),"0")</f>
        <v>588.6</v>
      </c>
      <c r="Z116" s="37"/>
      <c r="AA116" s="704"/>
      <c r="AB116" s="704"/>
      <c r="AC116" s="704"/>
    </row>
    <row r="117" spans="1:68" ht="16.5" customHeight="1" x14ac:dyDescent="0.25">
      <c r="A117" s="731" t="s">
        <v>232</v>
      </c>
      <c r="B117" s="719"/>
      <c r="C117" s="719"/>
      <c r="D117" s="719"/>
      <c r="E117" s="719"/>
      <c r="F117" s="719"/>
      <c r="G117" s="719"/>
      <c r="H117" s="719"/>
      <c r="I117" s="719"/>
      <c r="J117" s="719"/>
      <c r="K117" s="719"/>
      <c r="L117" s="719"/>
      <c r="M117" s="719"/>
      <c r="N117" s="719"/>
      <c r="O117" s="719"/>
      <c r="P117" s="719"/>
      <c r="Q117" s="719"/>
      <c r="R117" s="719"/>
      <c r="S117" s="719"/>
      <c r="T117" s="719"/>
      <c r="U117" s="719"/>
      <c r="V117" s="719"/>
      <c r="W117" s="719"/>
      <c r="X117" s="719"/>
      <c r="Y117" s="719"/>
      <c r="Z117" s="719"/>
      <c r="AA117" s="696"/>
      <c r="AB117" s="696"/>
      <c r="AC117" s="696"/>
    </row>
    <row r="118" spans="1:68" ht="14.25" customHeight="1" x14ac:dyDescent="0.25">
      <c r="A118" s="730" t="s">
        <v>113</v>
      </c>
      <c r="B118" s="719"/>
      <c r="C118" s="719"/>
      <c r="D118" s="719"/>
      <c r="E118" s="719"/>
      <c r="F118" s="719"/>
      <c r="G118" s="719"/>
      <c r="H118" s="719"/>
      <c r="I118" s="719"/>
      <c r="J118" s="719"/>
      <c r="K118" s="719"/>
      <c r="L118" s="719"/>
      <c r="M118" s="719"/>
      <c r="N118" s="719"/>
      <c r="O118" s="719"/>
      <c r="P118" s="719"/>
      <c r="Q118" s="719"/>
      <c r="R118" s="719"/>
      <c r="S118" s="719"/>
      <c r="T118" s="719"/>
      <c r="U118" s="719"/>
      <c r="V118" s="719"/>
      <c r="W118" s="719"/>
      <c r="X118" s="719"/>
      <c r="Y118" s="719"/>
      <c r="Z118" s="719"/>
      <c r="AA118" s="697"/>
      <c r="AB118" s="697"/>
      <c r="AC118" s="697"/>
    </row>
    <row r="119" spans="1:68" ht="27" customHeight="1" x14ac:dyDescent="0.25">
      <c r="A119" s="54" t="s">
        <v>233</v>
      </c>
      <c r="B119" s="54" t="s">
        <v>234</v>
      </c>
      <c r="C119" s="31">
        <v>4301011514</v>
      </c>
      <c r="D119" s="707">
        <v>4680115882133</v>
      </c>
      <c r="E119" s="708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9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25"/>
      <c r="R119" s="725"/>
      <c r="S119" s="725"/>
      <c r="T119" s="726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7">
        <v>4680115882133</v>
      </c>
      <c r="E120" s="708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103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25"/>
      <c r="R120" s="725"/>
      <c r="S120" s="725"/>
      <c r="T120" s="726"/>
      <c r="U120" s="34"/>
      <c r="V120" s="34"/>
      <c r="W120" s="35" t="s">
        <v>68</v>
      </c>
      <c r="X120" s="701">
        <v>80</v>
      </c>
      <c r="Y120" s="702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83.428571428571431</v>
      </c>
      <c r="BN120" s="64">
        <f>IFERROR(Y120*I120/H120,"0")</f>
        <v>93.440000000000012</v>
      </c>
      <c r="BO120" s="64">
        <f>IFERROR(1/J120*(X120/H120),"0")</f>
        <v>0.12755102040816327</v>
      </c>
      <c r="BP120" s="64">
        <f>IFERROR(1/J120*(Y120/H120),"0")</f>
        <v>0.14285714285714285</v>
      </c>
    </row>
    <row r="121" spans="1:68" ht="27" customHeight="1" x14ac:dyDescent="0.25">
      <c r="A121" s="54" t="s">
        <v>238</v>
      </c>
      <c r="B121" s="54" t="s">
        <v>239</v>
      </c>
      <c r="C121" s="31">
        <v>4301011417</v>
      </c>
      <c r="D121" s="707">
        <v>4680115880269</v>
      </c>
      <c r="E121" s="708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7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25"/>
      <c r="R121" s="725"/>
      <c r="S121" s="725"/>
      <c r="T121" s="726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7">
        <v>4680115880429</v>
      </c>
      <c r="E122" s="708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25"/>
      <c r="R122" s="725"/>
      <c r="S122" s="725"/>
      <c r="T122" s="726"/>
      <c r="U122" s="34"/>
      <c r="V122" s="34"/>
      <c r="W122" s="35" t="s">
        <v>68</v>
      </c>
      <c r="X122" s="701">
        <v>765</v>
      </c>
      <c r="Y122" s="702">
        <f>IFERROR(IF(X122="",0,CEILING((X122/$H122),1)*$H122),"")</f>
        <v>765</v>
      </c>
      <c r="Z122" s="36">
        <f>IFERROR(IF(Y122=0,"",ROUNDUP(Y122/H122,0)*0.00902),"")</f>
        <v>1.5334000000000001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800.7</v>
      </c>
      <c r="BN122" s="64">
        <f>IFERROR(Y122*I122/H122,"0")</f>
        <v>800.7</v>
      </c>
      <c r="BO122" s="64">
        <f>IFERROR(1/J122*(X122/H122),"0")</f>
        <v>1.2878787878787878</v>
      </c>
      <c r="BP122" s="64">
        <f>IFERROR(1/J122*(Y122/H122),"0")</f>
        <v>1.2878787878787878</v>
      </c>
    </row>
    <row r="123" spans="1:68" ht="27" customHeight="1" x14ac:dyDescent="0.25">
      <c r="A123" s="54" t="s">
        <v>242</v>
      </c>
      <c r="B123" s="54" t="s">
        <v>243</v>
      </c>
      <c r="C123" s="31">
        <v>4301011462</v>
      </c>
      <c r="D123" s="707">
        <v>4680115881457</v>
      </c>
      <c r="E123" s="708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8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25"/>
      <c r="R123" s="725"/>
      <c r="S123" s="725"/>
      <c r="T123" s="726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8"/>
      <c r="B124" s="719"/>
      <c r="C124" s="719"/>
      <c r="D124" s="719"/>
      <c r="E124" s="719"/>
      <c r="F124" s="719"/>
      <c r="G124" s="719"/>
      <c r="H124" s="719"/>
      <c r="I124" s="719"/>
      <c r="J124" s="719"/>
      <c r="K124" s="719"/>
      <c r="L124" s="719"/>
      <c r="M124" s="719"/>
      <c r="N124" s="719"/>
      <c r="O124" s="720"/>
      <c r="P124" s="721" t="s">
        <v>70</v>
      </c>
      <c r="Q124" s="714"/>
      <c r="R124" s="714"/>
      <c r="S124" s="714"/>
      <c r="T124" s="714"/>
      <c r="U124" s="714"/>
      <c r="V124" s="715"/>
      <c r="W124" s="37" t="s">
        <v>71</v>
      </c>
      <c r="X124" s="703">
        <f>IFERROR(X119/H119,"0")+IFERROR(X120/H120,"0")+IFERROR(X121/H121,"0")+IFERROR(X122/H122,"0")+IFERROR(X123/H123,"0")</f>
        <v>177.14285714285714</v>
      </c>
      <c r="Y124" s="703">
        <f>IFERROR(Y119/H119,"0")+IFERROR(Y120/H120,"0")+IFERROR(Y121/H121,"0")+IFERROR(Y122/H122,"0")+IFERROR(Y123/H123,"0")</f>
        <v>178</v>
      </c>
      <c r="Z124" s="703">
        <f>IFERROR(IF(Z119="",0,Z119),"0")+IFERROR(IF(Z120="",0,Z120),"0")+IFERROR(IF(Z121="",0,Z121),"0")+IFERROR(IF(Z122="",0,Z122),"0")+IFERROR(IF(Z123="",0,Z123),"0")</f>
        <v>1.7074</v>
      </c>
      <c r="AA124" s="704"/>
      <c r="AB124" s="704"/>
      <c r="AC124" s="704"/>
    </row>
    <row r="125" spans="1:68" x14ac:dyDescent="0.2">
      <c r="A125" s="719"/>
      <c r="B125" s="719"/>
      <c r="C125" s="719"/>
      <c r="D125" s="719"/>
      <c r="E125" s="719"/>
      <c r="F125" s="719"/>
      <c r="G125" s="719"/>
      <c r="H125" s="719"/>
      <c r="I125" s="719"/>
      <c r="J125" s="719"/>
      <c r="K125" s="719"/>
      <c r="L125" s="719"/>
      <c r="M125" s="719"/>
      <c r="N125" s="719"/>
      <c r="O125" s="720"/>
      <c r="P125" s="721" t="s">
        <v>70</v>
      </c>
      <c r="Q125" s="714"/>
      <c r="R125" s="714"/>
      <c r="S125" s="714"/>
      <c r="T125" s="714"/>
      <c r="U125" s="714"/>
      <c r="V125" s="715"/>
      <c r="W125" s="37" t="s">
        <v>68</v>
      </c>
      <c r="X125" s="703">
        <f>IFERROR(SUM(X119:X123),"0")</f>
        <v>845</v>
      </c>
      <c r="Y125" s="703">
        <f>IFERROR(SUM(Y119:Y123),"0")</f>
        <v>854.6</v>
      </c>
      <c r="Z125" s="37"/>
      <c r="AA125" s="704"/>
      <c r="AB125" s="704"/>
      <c r="AC125" s="704"/>
    </row>
    <row r="126" spans="1:68" ht="14.25" customHeight="1" x14ac:dyDescent="0.25">
      <c r="A126" s="730" t="s">
        <v>161</v>
      </c>
      <c r="B126" s="719"/>
      <c r="C126" s="719"/>
      <c r="D126" s="719"/>
      <c r="E126" s="719"/>
      <c r="F126" s="719"/>
      <c r="G126" s="719"/>
      <c r="H126" s="719"/>
      <c r="I126" s="719"/>
      <c r="J126" s="719"/>
      <c r="K126" s="719"/>
      <c r="L126" s="719"/>
      <c r="M126" s="719"/>
      <c r="N126" s="719"/>
      <c r="O126" s="719"/>
      <c r="P126" s="719"/>
      <c r="Q126" s="719"/>
      <c r="R126" s="719"/>
      <c r="S126" s="719"/>
      <c r="T126" s="719"/>
      <c r="U126" s="719"/>
      <c r="V126" s="719"/>
      <c r="W126" s="719"/>
      <c r="X126" s="719"/>
      <c r="Y126" s="719"/>
      <c r="Z126" s="719"/>
      <c r="AA126" s="697"/>
      <c r="AB126" s="697"/>
      <c r="AC126" s="697"/>
    </row>
    <row r="127" spans="1:68" ht="16.5" customHeight="1" x14ac:dyDescent="0.25">
      <c r="A127" s="54" t="s">
        <v>244</v>
      </c>
      <c r="B127" s="54" t="s">
        <v>245</v>
      </c>
      <c r="C127" s="31">
        <v>4301020345</v>
      </c>
      <c r="D127" s="707">
        <v>4680115881488</v>
      </c>
      <c r="E127" s="708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808" t="s">
        <v>246</v>
      </c>
      <c r="Q127" s="725"/>
      <c r="R127" s="725"/>
      <c r="S127" s="725"/>
      <c r="T127" s="726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244</v>
      </c>
      <c r="B128" s="54" t="s">
        <v>248</v>
      </c>
      <c r="C128" s="31">
        <v>4301020235</v>
      </c>
      <c r="D128" s="707">
        <v>4680115881488</v>
      </c>
      <c r="E128" s="708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7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25"/>
      <c r="R128" s="725"/>
      <c r="S128" s="725"/>
      <c r="T128" s="726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07">
        <v>4680115882775</v>
      </c>
      <c r="E129" s="708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1028" t="s">
        <v>252</v>
      </c>
      <c r="Q129" s="725"/>
      <c r="R129" s="725"/>
      <c r="S129" s="725"/>
      <c r="T129" s="726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253</v>
      </c>
      <c r="C130" s="31">
        <v>4301020258</v>
      </c>
      <c r="D130" s="707">
        <v>4680115882775</v>
      </c>
      <c r="E130" s="708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83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25"/>
      <c r="R130" s="725"/>
      <c r="S130" s="725"/>
      <c r="T130" s="726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8"/>
      <c r="B131" s="719"/>
      <c r="C131" s="719"/>
      <c r="D131" s="719"/>
      <c r="E131" s="719"/>
      <c r="F131" s="719"/>
      <c r="G131" s="719"/>
      <c r="H131" s="719"/>
      <c r="I131" s="719"/>
      <c r="J131" s="719"/>
      <c r="K131" s="719"/>
      <c r="L131" s="719"/>
      <c r="M131" s="719"/>
      <c r="N131" s="719"/>
      <c r="O131" s="720"/>
      <c r="P131" s="721" t="s">
        <v>70</v>
      </c>
      <c r="Q131" s="714"/>
      <c r="R131" s="714"/>
      <c r="S131" s="714"/>
      <c r="T131" s="714"/>
      <c r="U131" s="714"/>
      <c r="V131" s="715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9"/>
      <c r="B132" s="719"/>
      <c r="C132" s="719"/>
      <c r="D132" s="719"/>
      <c r="E132" s="719"/>
      <c r="F132" s="719"/>
      <c r="G132" s="719"/>
      <c r="H132" s="719"/>
      <c r="I132" s="719"/>
      <c r="J132" s="719"/>
      <c r="K132" s="719"/>
      <c r="L132" s="719"/>
      <c r="M132" s="719"/>
      <c r="N132" s="719"/>
      <c r="O132" s="720"/>
      <c r="P132" s="721" t="s">
        <v>70</v>
      </c>
      <c r="Q132" s="714"/>
      <c r="R132" s="714"/>
      <c r="S132" s="714"/>
      <c r="T132" s="714"/>
      <c r="U132" s="714"/>
      <c r="V132" s="715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customHeight="1" x14ac:dyDescent="0.25">
      <c r="A133" s="730" t="s">
        <v>72</v>
      </c>
      <c r="B133" s="719"/>
      <c r="C133" s="719"/>
      <c r="D133" s="719"/>
      <c r="E133" s="719"/>
      <c r="F133" s="719"/>
      <c r="G133" s="719"/>
      <c r="H133" s="719"/>
      <c r="I133" s="719"/>
      <c r="J133" s="719"/>
      <c r="K133" s="719"/>
      <c r="L133" s="719"/>
      <c r="M133" s="719"/>
      <c r="N133" s="719"/>
      <c r="O133" s="719"/>
      <c r="P133" s="719"/>
      <c r="Q133" s="719"/>
      <c r="R133" s="719"/>
      <c r="S133" s="719"/>
      <c r="T133" s="719"/>
      <c r="U133" s="719"/>
      <c r="V133" s="719"/>
      <c r="W133" s="719"/>
      <c r="X133" s="719"/>
      <c r="Y133" s="719"/>
      <c r="Z133" s="719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07">
        <v>4607091385168</v>
      </c>
      <c r="E134" s="708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76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25"/>
      <c r="R134" s="725"/>
      <c r="S134" s="725"/>
      <c r="T134" s="726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7">
        <v>4607091385168</v>
      </c>
      <c r="E135" s="708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7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25"/>
      <c r="R135" s="725"/>
      <c r="S135" s="725"/>
      <c r="T135" s="726"/>
      <c r="U135" s="34"/>
      <c r="V135" s="34"/>
      <c r="W135" s="35" t="s">
        <v>68</v>
      </c>
      <c r="X135" s="701">
        <v>340</v>
      </c>
      <c r="Y135" s="702">
        <f t="shared" si="21"/>
        <v>344.40000000000003</v>
      </c>
      <c r="Z135" s="36">
        <f>IFERROR(IF(Y135=0,"",ROUNDUP(Y135/H135,0)*0.02175),"")</f>
        <v>0.89174999999999993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362.58571428571429</v>
      </c>
      <c r="BN135" s="64">
        <f t="shared" si="23"/>
        <v>367.27800000000002</v>
      </c>
      <c r="BO135" s="64">
        <f t="shared" si="24"/>
        <v>0.72278911564625847</v>
      </c>
      <c r="BP135" s="64">
        <f t="shared" si="25"/>
        <v>0.7321428571428571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07">
        <v>4680115884540</v>
      </c>
      <c r="E136" s="708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759" t="s">
        <v>261</v>
      </c>
      <c r="Q136" s="725"/>
      <c r="R136" s="725"/>
      <c r="S136" s="725"/>
      <c r="T136" s="726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07">
        <v>4607091383256</v>
      </c>
      <c r="E137" s="708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9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25"/>
      <c r="R137" s="725"/>
      <c r="S137" s="725"/>
      <c r="T137" s="726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7">
        <v>4607091385748</v>
      </c>
      <c r="E138" s="708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25"/>
      <c r="R138" s="725"/>
      <c r="S138" s="725"/>
      <c r="T138" s="726"/>
      <c r="U138" s="34"/>
      <c r="V138" s="34"/>
      <c r="W138" s="35" t="s">
        <v>68</v>
      </c>
      <c r="X138" s="701">
        <v>630</v>
      </c>
      <c r="Y138" s="702">
        <f t="shared" si="21"/>
        <v>631.80000000000007</v>
      </c>
      <c r="Z138" s="36">
        <f>IFERROR(IF(Y138=0,"",ROUNDUP(Y138/H138,0)*0.00753),"")</f>
        <v>1.7620200000000001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693.46666666666658</v>
      </c>
      <c r="BN138" s="64">
        <f t="shared" si="23"/>
        <v>695.44799999999998</v>
      </c>
      <c r="BO138" s="64">
        <f t="shared" si="24"/>
        <v>1.4957264957264955</v>
      </c>
      <c r="BP138" s="64">
        <f t="shared" si="25"/>
        <v>1.5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7">
        <v>4680115884533</v>
      </c>
      <c r="E139" s="708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8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25"/>
      <c r="R139" s="725"/>
      <c r="S139" s="725"/>
      <c r="T139" s="726"/>
      <c r="U139" s="34"/>
      <c r="V139" s="34"/>
      <c r="W139" s="35" t="s">
        <v>68</v>
      </c>
      <c r="X139" s="701">
        <v>30</v>
      </c>
      <c r="Y139" s="702">
        <f t="shared" si="21"/>
        <v>30.6</v>
      </c>
      <c r="Z139" s="36">
        <f>IFERROR(IF(Y139=0,"",ROUNDUP(Y139/H139,0)*0.00753),"")</f>
        <v>0.12801000000000001</v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33.333333333333336</v>
      </c>
      <c r="BN139" s="64">
        <f t="shared" si="23"/>
        <v>34</v>
      </c>
      <c r="BO139" s="64">
        <f t="shared" si="24"/>
        <v>0.10683760683760685</v>
      </c>
      <c r="BP139" s="64">
        <f t="shared" si="25"/>
        <v>0.10897435897435898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07">
        <v>4680115882645</v>
      </c>
      <c r="E140" s="708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3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25"/>
      <c r="R140" s="725"/>
      <c r="S140" s="725"/>
      <c r="T140" s="726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8"/>
      <c r="B141" s="719"/>
      <c r="C141" s="719"/>
      <c r="D141" s="719"/>
      <c r="E141" s="719"/>
      <c r="F141" s="719"/>
      <c r="G141" s="719"/>
      <c r="H141" s="719"/>
      <c r="I141" s="719"/>
      <c r="J141" s="719"/>
      <c r="K141" s="719"/>
      <c r="L141" s="719"/>
      <c r="M141" s="719"/>
      <c r="N141" s="719"/>
      <c r="O141" s="720"/>
      <c r="P141" s="721" t="s">
        <v>70</v>
      </c>
      <c r="Q141" s="714"/>
      <c r="R141" s="714"/>
      <c r="S141" s="714"/>
      <c r="T141" s="714"/>
      <c r="U141" s="714"/>
      <c r="V141" s="715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290.47619047619048</v>
      </c>
      <c r="Y141" s="703">
        <f>IFERROR(Y134/H134,"0")+IFERROR(Y135/H135,"0")+IFERROR(Y136/H136,"0")+IFERROR(Y137/H137,"0")+IFERROR(Y138/H138,"0")+IFERROR(Y139/H139,"0")+IFERROR(Y140/H140,"0")</f>
        <v>292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2.7817800000000004</v>
      </c>
      <c r="AA141" s="704"/>
      <c r="AB141" s="704"/>
      <c r="AC141" s="704"/>
    </row>
    <row r="142" spans="1:68" x14ac:dyDescent="0.2">
      <c r="A142" s="719"/>
      <c r="B142" s="719"/>
      <c r="C142" s="719"/>
      <c r="D142" s="719"/>
      <c r="E142" s="719"/>
      <c r="F142" s="719"/>
      <c r="G142" s="719"/>
      <c r="H142" s="719"/>
      <c r="I142" s="719"/>
      <c r="J142" s="719"/>
      <c r="K142" s="719"/>
      <c r="L142" s="719"/>
      <c r="M142" s="719"/>
      <c r="N142" s="719"/>
      <c r="O142" s="720"/>
      <c r="P142" s="721" t="s">
        <v>70</v>
      </c>
      <c r="Q142" s="714"/>
      <c r="R142" s="714"/>
      <c r="S142" s="714"/>
      <c r="T142" s="714"/>
      <c r="U142" s="714"/>
      <c r="V142" s="715"/>
      <c r="W142" s="37" t="s">
        <v>68</v>
      </c>
      <c r="X142" s="703">
        <f>IFERROR(SUM(X134:X140),"0")</f>
        <v>1000</v>
      </c>
      <c r="Y142" s="703">
        <f>IFERROR(SUM(Y134:Y140),"0")</f>
        <v>1006.8000000000001</v>
      </c>
      <c r="Z142" s="37"/>
      <c r="AA142" s="704"/>
      <c r="AB142" s="704"/>
      <c r="AC142" s="704"/>
    </row>
    <row r="143" spans="1:68" ht="14.25" customHeight="1" x14ac:dyDescent="0.25">
      <c r="A143" s="730" t="s">
        <v>204</v>
      </c>
      <c r="B143" s="719"/>
      <c r="C143" s="719"/>
      <c r="D143" s="719"/>
      <c r="E143" s="719"/>
      <c r="F143" s="719"/>
      <c r="G143" s="719"/>
      <c r="H143" s="719"/>
      <c r="I143" s="719"/>
      <c r="J143" s="719"/>
      <c r="K143" s="719"/>
      <c r="L143" s="719"/>
      <c r="M143" s="719"/>
      <c r="N143" s="719"/>
      <c r="O143" s="719"/>
      <c r="P143" s="719"/>
      <c r="Q143" s="719"/>
      <c r="R143" s="719"/>
      <c r="S143" s="719"/>
      <c r="T143" s="719"/>
      <c r="U143" s="719"/>
      <c r="V143" s="719"/>
      <c r="W143" s="719"/>
      <c r="X143" s="719"/>
      <c r="Y143" s="719"/>
      <c r="Z143" s="719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07">
        <v>4680115882652</v>
      </c>
      <c r="E144" s="708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10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25"/>
      <c r="R144" s="725"/>
      <c r="S144" s="725"/>
      <c r="T144" s="726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7">
        <v>4680115880238</v>
      </c>
      <c r="E145" s="708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0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25"/>
      <c r="R145" s="725"/>
      <c r="S145" s="725"/>
      <c r="T145" s="726"/>
      <c r="U145" s="34"/>
      <c r="V145" s="34"/>
      <c r="W145" s="35" t="s">
        <v>68</v>
      </c>
      <c r="X145" s="701">
        <v>82.5</v>
      </c>
      <c r="Y145" s="702">
        <f>IFERROR(IF(X145="",0,CEILING((X145/$H145),1)*$H145),"")</f>
        <v>83.16</v>
      </c>
      <c r="Z145" s="36">
        <f>IFERROR(IF(Y145=0,"",ROUNDUP(Y145/H145,0)*0.00753),"")</f>
        <v>0.31625999999999999</v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94.083333333333329</v>
      </c>
      <c r="BN145" s="64">
        <f>IFERROR(Y145*I145/H145,"0")</f>
        <v>94.835999999999984</v>
      </c>
      <c r="BO145" s="64">
        <f>IFERROR(1/J145*(X145/H145),"0")</f>
        <v>0.26709401709401709</v>
      </c>
      <c r="BP145" s="64">
        <f>IFERROR(1/J145*(Y145/H145),"0")</f>
        <v>0.26923076923076922</v>
      </c>
    </row>
    <row r="146" spans="1:68" x14ac:dyDescent="0.2">
      <c r="A146" s="718"/>
      <c r="B146" s="719"/>
      <c r="C146" s="719"/>
      <c r="D146" s="719"/>
      <c r="E146" s="719"/>
      <c r="F146" s="719"/>
      <c r="G146" s="719"/>
      <c r="H146" s="719"/>
      <c r="I146" s="719"/>
      <c r="J146" s="719"/>
      <c r="K146" s="719"/>
      <c r="L146" s="719"/>
      <c r="M146" s="719"/>
      <c r="N146" s="719"/>
      <c r="O146" s="720"/>
      <c r="P146" s="721" t="s">
        <v>70</v>
      </c>
      <c r="Q146" s="714"/>
      <c r="R146" s="714"/>
      <c r="S146" s="714"/>
      <c r="T146" s="714"/>
      <c r="U146" s="714"/>
      <c r="V146" s="715"/>
      <c r="W146" s="37" t="s">
        <v>71</v>
      </c>
      <c r="X146" s="703">
        <f>IFERROR(X144/H144,"0")+IFERROR(X145/H145,"0")</f>
        <v>41.666666666666664</v>
      </c>
      <c r="Y146" s="703">
        <f>IFERROR(Y144/H144,"0")+IFERROR(Y145/H145,"0")</f>
        <v>42</v>
      </c>
      <c r="Z146" s="703">
        <f>IFERROR(IF(Z144="",0,Z144),"0")+IFERROR(IF(Z145="",0,Z145),"0")</f>
        <v>0.31625999999999999</v>
      </c>
      <c r="AA146" s="704"/>
      <c r="AB146" s="704"/>
      <c r="AC146" s="704"/>
    </row>
    <row r="147" spans="1:68" x14ac:dyDescent="0.2">
      <c r="A147" s="719"/>
      <c r="B147" s="719"/>
      <c r="C147" s="719"/>
      <c r="D147" s="719"/>
      <c r="E147" s="719"/>
      <c r="F147" s="719"/>
      <c r="G147" s="719"/>
      <c r="H147" s="719"/>
      <c r="I147" s="719"/>
      <c r="J147" s="719"/>
      <c r="K147" s="719"/>
      <c r="L147" s="719"/>
      <c r="M147" s="719"/>
      <c r="N147" s="719"/>
      <c r="O147" s="720"/>
      <c r="P147" s="721" t="s">
        <v>70</v>
      </c>
      <c r="Q147" s="714"/>
      <c r="R147" s="714"/>
      <c r="S147" s="714"/>
      <c r="T147" s="714"/>
      <c r="U147" s="714"/>
      <c r="V147" s="715"/>
      <c r="W147" s="37" t="s">
        <v>68</v>
      </c>
      <c r="X147" s="703">
        <f>IFERROR(SUM(X144:X145),"0")</f>
        <v>82.5</v>
      </c>
      <c r="Y147" s="703">
        <f>IFERROR(SUM(Y144:Y145),"0")</f>
        <v>83.16</v>
      </c>
      <c r="Z147" s="37"/>
      <c r="AA147" s="704"/>
      <c r="AB147" s="704"/>
      <c r="AC147" s="704"/>
    </row>
    <row r="148" spans="1:68" ht="16.5" customHeight="1" x14ac:dyDescent="0.25">
      <c r="A148" s="731" t="s">
        <v>278</v>
      </c>
      <c r="B148" s="719"/>
      <c r="C148" s="719"/>
      <c r="D148" s="719"/>
      <c r="E148" s="719"/>
      <c r="F148" s="719"/>
      <c r="G148" s="719"/>
      <c r="H148" s="719"/>
      <c r="I148" s="719"/>
      <c r="J148" s="719"/>
      <c r="K148" s="719"/>
      <c r="L148" s="719"/>
      <c r="M148" s="719"/>
      <c r="N148" s="719"/>
      <c r="O148" s="719"/>
      <c r="P148" s="719"/>
      <c r="Q148" s="719"/>
      <c r="R148" s="719"/>
      <c r="S148" s="719"/>
      <c r="T148" s="719"/>
      <c r="U148" s="719"/>
      <c r="V148" s="719"/>
      <c r="W148" s="719"/>
      <c r="X148" s="719"/>
      <c r="Y148" s="719"/>
      <c r="Z148" s="719"/>
      <c r="AA148" s="696"/>
      <c r="AB148" s="696"/>
      <c r="AC148" s="696"/>
    </row>
    <row r="149" spans="1:68" ht="14.25" customHeight="1" x14ac:dyDescent="0.25">
      <c r="A149" s="730" t="s">
        <v>113</v>
      </c>
      <c r="B149" s="719"/>
      <c r="C149" s="719"/>
      <c r="D149" s="719"/>
      <c r="E149" s="719"/>
      <c r="F149" s="719"/>
      <c r="G149" s="719"/>
      <c r="H149" s="719"/>
      <c r="I149" s="719"/>
      <c r="J149" s="719"/>
      <c r="K149" s="719"/>
      <c r="L149" s="719"/>
      <c r="M149" s="719"/>
      <c r="N149" s="719"/>
      <c r="O149" s="719"/>
      <c r="P149" s="719"/>
      <c r="Q149" s="719"/>
      <c r="R149" s="719"/>
      <c r="S149" s="719"/>
      <c r="T149" s="719"/>
      <c r="U149" s="719"/>
      <c r="V149" s="719"/>
      <c r="W149" s="719"/>
      <c r="X149" s="719"/>
      <c r="Y149" s="719"/>
      <c r="Z149" s="719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7">
        <v>4680115882577</v>
      </c>
      <c r="E150" s="708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10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25"/>
      <c r="R150" s="725"/>
      <c r="S150" s="725"/>
      <c r="T150" s="726"/>
      <c r="U150" s="34"/>
      <c r="V150" s="34"/>
      <c r="W150" s="35" t="s">
        <v>68</v>
      </c>
      <c r="X150" s="701">
        <v>160</v>
      </c>
      <c r="Y150" s="702">
        <f>IFERROR(IF(X150="",0,CEILING((X150/$H150),1)*$H150),"")</f>
        <v>160</v>
      </c>
      <c r="Z150" s="36">
        <f>IFERROR(IF(Y150=0,"",ROUNDUP(Y150/H150,0)*0.00753),"")</f>
        <v>0.3765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170</v>
      </c>
      <c r="BN150" s="64">
        <f>IFERROR(Y150*I150/H150,"0")</f>
        <v>170</v>
      </c>
      <c r="BO150" s="64">
        <f>IFERROR(1/J150*(X150/H150),"0")</f>
        <v>0.32051282051282048</v>
      </c>
      <c r="BP150" s="64">
        <f>IFERROR(1/J150*(Y150/H150),"0")</f>
        <v>0.32051282051282048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07">
        <v>4680115882577</v>
      </c>
      <c r="E151" s="708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25"/>
      <c r="R151" s="725"/>
      <c r="S151" s="725"/>
      <c r="T151" s="726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8"/>
      <c r="B152" s="719"/>
      <c r="C152" s="719"/>
      <c r="D152" s="719"/>
      <c r="E152" s="719"/>
      <c r="F152" s="719"/>
      <c r="G152" s="719"/>
      <c r="H152" s="719"/>
      <c r="I152" s="719"/>
      <c r="J152" s="719"/>
      <c r="K152" s="719"/>
      <c r="L152" s="719"/>
      <c r="M152" s="719"/>
      <c r="N152" s="719"/>
      <c r="O152" s="720"/>
      <c r="P152" s="721" t="s">
        <v>70</v>
      </c>
      <c r="Q152" s="714"/>
      <c r="R152" s="714"/>
      <c r="S152" s="714"/>
      <c r="T152" s="714"/>
      <c r="U152" s="714"/>
      <c r="V152" s="715"/>
      <c r="W152" s="37" t="s">
        <v>71</v>
      </c>
      <c r="X152" s="703">
        <f>IFERROR(X150/H150,"0")+IFERROR(X151/H151,"0")</f>
        <v>50</v>
      </c>
      <c r="Y152" s="703">
        <f>IFERROR(Y150/H150,"0")+IFERROR(Y151/H151,"0")</f>
        <v>50</v>
      </c>
      <c r="Z152" s="703">
        <f>IFERROR(IF(Z150="",0,Z150),"0")+IFERROR(IF(Z151="",0,Z151),"0")</f>
        <v>0.3765</v>
      </c>
      <c r="AA152" s="704"/>
      <c r="AB152" s="704"/>
      <c r="AC152" s="704"/>
    </row>
    <row r="153" spans="1:68" x14ac:dyDescent="0.2">
      <c r="A153" s="719"/>
      <c r="B153" s="719"/>
      <c r="C153" s="719"/>
      <c r="D153" s="719"/>
      <c r="E153" s="719"/>
      <c r="F153" s="719"/>
      <c r="G153" s="719"/>
      <c r="H153" s="719"/>
      <c r="I153" s="719"/>
      <c r="J153" s="719"/>
      <c r="K153" s="719"/>
      <c r="L153" s="719"/>
      <c r="M153" s="719"/>
      <c r="N153" s="719"/>
      <c r="O153" s="720"/>
      <c r="P153" s="721" t="s">
        <v>70</v>
      </c>
      <c r="Q153" s="714"/>
      <c r="R153" s="714"/>
      <c r="S153" s="714"/>
      <c r="T153" s="714"/>
      <c r="U153" s="714"/>
      <c r="V153" s="715"/>
      <c r="W153" s="37" t="s">
        <v>68</v>
      </c>
      <c r="X153" s="703">
        <f>IFERROR(SUM(X150:X151),"0")</f>
        <v>160</v>
      </c>
      <c r="Y153" s="703">
        <f>IFERROR(SUM(Y150:Y151),"0")</f>
        <v>160</v>
      </c>
      <c r="Z153" s="37"/>
      <c r="AA153" s="704"/>
      <c r="AB153" s="704"/>
      <c r="AC153" s="704"/>
    </row>
    <row r="154" spans="1:68" ht="14.25" customHeight="1" x14ac:dyDescent="0.25">
      <c r="A154" s="730" t="s">
        <v>63</v>
      </c>
      <c r="B154" s="719"/>
      <c r="C154" s="719"/>
      <c r="D154" s="719"/>
      <c r="E154" s="719"/>
      <c r="F154" s="719"/>
      <c r="G154" s="719"/>
      <c r="H154" s="719"/>
      <c r="I154" s="719"/>
      <c r="J154" s="719"/>
      <c r="K154" s="719"/>
      <c r="L154" s="719"/>
      <c r="M154" s="719"/>
      <c r="N154" s="719"/>
      <c r="O154" s="719"/>
      <c r="P154" s="719"/>
      <c r="Q154" s="719"/>
      <c r="R154" s="719"/>
      <c r="S154" s="719"/>
      <c r="T154" s="719"/>
      <c r="U154" s="719"/>
      <c r="V154" s="719"/>
      <c r="W154" s="719"/>
      <c r="X154" s="719"/>
      <c r="Y154" s="719"/>
      <c r="Z154" s="719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07">
        <v>4680115883444</v>
      </c>
      <c r="E155" s="708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1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25"/>
      <c r="R155" s="725"/>
      <c r="S155" s="725"/>
      <c r="T155" s="726"/>
      <c r="U155" s="34"/>
      <c r="V155" s="34"/>
      <c r="W155" s="35" t="s">
        <v>68</v>
      </c>
      <c r="X155" s="701">
        <v>70</v>
      </c>
      <c r="Y155" s="702">
        <f>IFERROR(IF(X155="",0,CEILING((X155/$H155),1)*$H155),"")</f>
        <v>70</v>
      </c>
      <c r="Z155" s="36">
        <f>IFERROR(IF(Y155=0,"",ROUNDUP(Y155/H155,0)*0.00753),"")</f>
        <v>0.18825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77.2</v>
      </c>
      <c r="BN155" s="64">
        <f>IFERROR(Y155*I155/H155,"0")</f>
        <v>77.2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customHeight="1" x14ac:dyDescent="0.25">
      <c r="A156" s="54" t="s">
        <v>283</v>
      </c>
      <c r="B156" s="54" t="s">
        <v>286</v>
      </c>
      <c r="C156" s="31">
        <v>4301031235</v>
      </c>
      <c r="D156" s="707">
        <v>4680115883444</v>
      </c>
      <c r="E156" s="708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89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25"/>
      <c r="R156" s="725"/>
      <c r="S156" s="725"/>
      <c r="T156" s="726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8"/>
      <c r="B157" s="719"/>
      <c r="C157" s="719"/>
      <c r="D157" s="719"/>
      <c r="E157" s="719"/>
      <c r="F157" s="719"/>
      <c r="G157" s="719"/>
      <c r="H157" s="719"/>
      <c r="I157" s="719"/>
      <c r="J157" s="719"/>
      <c r="K157" s="719"/>
      <c r="L157" s="719"/>
      <c r="M157" s="719"/>
      <c r="N157" s="719"/>
      <c r="O157" s="720"/>
      <c r="P157" s="721" t="s">
        <v>70</v>
      </c>
      <c r="Q157" s="714"/>
      <c r="R157" s="714"/>
      <c r="S157" s="714"/>
      <c r="T157" s="714"/>
      <c r="U157" s="714"/>
      <c r="V157" s="715"/>
      <c r="W157" s="37" t="s">
        <v>71</v>
      </c>
      <c r="X157" s="703">
        <f>IFERROR(X155/H155,"0")+IFERROR(X156/H156,"0")</f>
        <v>25</v>
      </c>
      <c r="Y157" s="703">
        <f>IFERROR(Y155/H155,"0")+IFERROR(Y156/H156,"0")</f>
        <v>25</v>
      </c>
      <c r="Z157" s="703">
        <f>IFERROR(IF(Z155="",0,Z155),"0")+IFERROR(IF(Z156="",0,Z156),"0")</f>
        <v>0.18825</v>
      </c>
      <c r="AA157" s="704"/>
      <c r="AB157" s="704"/>
      <c r="AC157" s="704"/>
    </row>
    <row r="158" spans="1:68" x14ac:dyDescent="0.2">
      <c r="A158" s="719"/>
      <c r="B158" s="719"/>
      <c r="C158" s="719"/>
      <c r="D158" s="719"/>
      <c r="E158" s="719"/>
      <c r="F158" s="719"/>
      <c r="G158" s="719"/>
      <c r="H158" s="719"/>
      <c r="I158" s="719"/>
      <c r="J158" s="719"/>
      <c r="K158" s="719"/>
      <c r="L158" s="719"/>
      <c r="M158" s="719"/>
      <c r="N158" s="719"/>
      <c r="O158" s="720"/>
      <c r="P158" s="721" t="s">
        <v>70</v>
      </c>
      <c r="Q158" s="714"/>
      <c r="R158" s="714"/>
      <c r="S158" s="714"/>
      <c r="T158" s="714"/>
      <c r="U158" s="714"/>
      <c r="V158" s="715"/>
      <c r="W158" s="37" t="s">
        <v>68</v>
      </c>
      <c r="X158" s="703">
        <f>IFERROR(SUM(X155:X156),"0")</f>
        <v>70</v>
      </c>
      <c r="Y158" s="703">
        <f>IFERROR(SUM(Y155:Y156),"0")</f>
        <v>70</v>
      </c>
      <c r="Z158" s="37"/>
      <c r="AA158" s="704"/>
      <c r="AB158" s="704"/>
      <c r="AC158" s="704"/>
    </row>
    <row r="159" spans="1:68" ht="14.25" customHeight="1" x14ac:dyDescent="0.25">
      <c r="A159" s="730" t="s">
        <v>72</v>
      </c>
      <c r="B159" s="719"/>
      <c r="C159" s="719"/>
      <c r="D159" s="719"/>
      <c r="E159" s="719"/>
      <c r="F159" s="719"/>
      <c r="G159" s="719"/>
      <c r="H159" s="719"/>
      <c r="I159" s="719"/>
      <c r="J159" s="719"/>
      <c r="K159" s="719"/>
      <c r="L159" s="719"/>
      <c r="M159" s="719"/>
      <c r="N159" s="719"/>
      <c r="O159" s="719"/>
      <c r="P159" s="719"/>
      <c r="Q159" s="719"/>
      <c r="R159" s="719"/>
      <c r="S159" s="719"/>
      <c r="T159" s="719"/>
      <c r="U159" s="719"/>
      <c r="V159" s="719"/>
      <c r="W159" s="719"/>
      <c r="X159" s="719"/>
      <c r="Y159" s="719"/>
      <c r="Z159" s="719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07">
        <v>4680115882584</v>
      </c>
      <c r="E160" s="708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106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25"/>
      <c r="R160" s="725"/>
      <c r="S160" s="725"/>
      <c r="T160" s="726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7">
        <v>4680115882584</v>
      </c>
      <c r="E161" s="708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7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25"/>
      <c r="R161" s="725"/>
      <c r="S161" s="725"/>
      <c r="T161" s="726"/>
      <c r="U161" s="34"/>
      <c r="V161" s="34"/>
      <c r="W161" s="35" t="s">
        <v>68</v>
      </c>
      <c r="X161" s="701">
        <v>66</v>
      </c>
      <c r="Y161" s="702">
        <f>IFERROR(IF(X161="",0,CEILING((X161/$H161),1)*$H161),"")</f>
        <v>66</v>
      </c>
      <c r="Z161" s="36">
        <f>IFERROR(IF(Y161=0,"",ROUNDUP(Y161/H161,0)*0.00753),"")</f>
        <v>0.18825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73.199999999999989</v>
      </c>
      <c r="BN161" s="64">
        <f>IFERROR(Y161*I161/H161,"0")</f>
        <v>73.199999999999989</v>
      </c>
      <c r="BO161" s="64">
        <f>IFERROR(1/J161*(X161/H161),"0")</f>
        <v>0.16025641025641024</v>
      </c>
      <c r="BP161" s="64">
        <f>IFERROR(1/J161*(Y161/H161),"0")</f>
        <v>0.16025641025641024</v>
      </c>
    </row>
    <row r="162" spans="1:68" x14ac:dyDescent="0.2">
      <c r="A162" s="718"/>
      <c r="B162" s="719"/>
      <c r="C162" s="719"/>
      <c r="D162" s="719"/>
      <c r="E162" s="719"/>
      <c r="F162" s="719"/>
      <c r="G162" s="719"/>
      <c r="H162" s="719"/>
      <c r="I162" s="719"/>
      <c r="J162" s="719"/>
      <c r="K162" s="719"/>
      <c r="L162" s="719"/>
      <c r="M162" s="719"/>
      <c r="N162" s="719"/>
      <c r="O162" s="720"/>
      <c r="P162" s="721" t="s">
        <v>70</v>
      </c>
      <c r="Q162" s="714"/>
      <c r="R162" s="714"/>
      <c r="S162" s="714"/>
      <c r="T162" s="714"/>
      <c r="U162" s="714"/>
      <c r="V162" s="715"/>
      <c r="W162" s="37" t="s">
        <v>71</v>
      </c>
      <c r="X162" s="703">
        <f>IFERROR(X160/H160,"0")+IFERROR(X161/H161,"0")</f>
        <v>25</v>
      </c>
      <c r="Y162" s="703">
        <f>IFERROR(Y160/H160,"0")+IFERROR(Y161/H161,"0")</f>
        <v>25</v>
      </c>
      <c r="Z162" s="703">
        <f>IFERROR(IF(Z160="",0,Z160),"0")+IFERROR(IF(Z161="",0,Z161),"0")</f>
        <v>0.18825</v>
      </c>
      <c r="AA162" s="704"/>
      <c r="AB162" s="704"/>
      <c r="AC162" s="704"/>
    </row>
    <row r="163" spans="1:68" x14ac:dyDescent="0.2">
      <c r="A163" s="719"/>
      <c r="B163" s="719"/>
      <c r="C163" s="719"/>
      <c r="D163" s="719"/>
      <c r="E163" s="719"/>
      <c r="F163" s="719"/>
      <c r="G163" s="719"/>
      <c r="H163" s="719"/>
      <c r="I163" s="719"/>
      <c r="J163" s="719"/>
      <c r="K163" s="719"/>
      <c r="L163" s="719"/>
      <c r="M163" s="719"/>
      <c r="N163" s="719"/>
      <c r="O163" s="720"/>
      <c r="P163" s="721" t="s">
        <v>70</v>
      </c>
      <c r="Q163" s="714"/>
      <c r="R163" s="714"/>
      <c r="S163" s="714"/>
      <c r="T163" s="714"/>
      <c r="U163" s="714"/>
      <c r="V163" s="715"/>
      <c r="W163" s="37" t="s">
        <v>68</v>
      </c>
      <c r="X163" s="703">
        <f>IFERROR(SUM(X160:X161),"0")</f>
        <v>66</v>
      </c>
      <c r="Y163" s="703">
        <f>IFERROR(SUM(Y160:Y161),"0")</f>
        <v>66</v>
      </c>
      <c r="Z163" s="37"/>
      <c r="AA163" s="704"/>
      <c r="AB163" s="704"/>
      <c r="AC163" s="704"/>
    </row>
    <row r="164" spans="1:68" ht="16.5" customHeight="1" x14ac:dyDescent="0.25">
      <c r="A164" s="731" t="s">
        <v>111</v>
      </c>
      <c r="B164" s="719"/>
      <c r="C164" s="719"/>
      <c r="D164" s="719"/>
      <c r="E164" s="719"/>
      <c r="F164" s="719"/>
      <c r="G164" s="719"/>
      <c r="H164" s="719"/>
      <c r="I164" s="719"/>
      <c r="J164" s="719"/>
      <c r="K164" s="719"/>
      <c r="L164" s="719"/>
      <c r="M164" s="719"/>
      <c r="N164" s="719"/>
      <c r="O164" s="719"/>
      <c r="P164" s="719"/>
      <c r="Q164" s="719"/>
      <c r="R164" s="719"/>
      <c r="S164" s="719"/>
      <c r="T164" s="719"/>
      <c r="U164" s="719"/>
      <c r="V164" s="719"/>
      <c r="W164" s="719"/>
      <c r="X164" s="719"/>
      <c r="Y164" s="719"/>
      <c r="Z164" s="719"/>
      <c r="AA164" s="696"/>
      <c r="AB164" s="696"/>
      <c r="AC164" s="696"/>
    </row>
    <row r="165" spans="1:68" ht="14.25" customHeight="1" x14ac:dyDescent="0.25">
      <c r="A165" s="730" t="s">
        <v>113</v>
      </c>
      <c r="B165" s="719"/>
      <c r="C165" s="719"/>
      <c r="D165" s="719"/>
      <c r="E165" s="719"/>
      <c r="F165" s="719"/>
      <c r="G165" s="719"/>
      <c r="H165" s="719"/>
      <c r="I165" s="719"/>
      <c r="J165" s="719"/>
      <c r="K165" s="719"/>
      <c r="L165" s="719"/>
      <c r="M165" s="719"/>
      <c r="N165" s="719"/>
      <c r="O165" s="719"/>
      <c r="P165" s="719"/>
      <c r="Q165" s="719"/>
      <c r="R165" s="719"/>
      <c r="S165" s="719"/>
      <c r="T165" s="719"/>
      <c r="U165" s="719"/>
      <c r="V165" s="719"/>
      <c r="W165" s="719"/>
      <c r="X165" s="719"/>
      <c r="Y165" s="719"/>
      <c r="Z165" s="719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07">
        <v>4607091382945</v>
      </c>
      <c r="E166" s="708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10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25"/>
      <c r="R166" s="725"/>
      <c r="S166" s="725"/>
      <c r="T166" s="726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07">
        <v>4607091382952</v>
      </c>
      <c r="E167" s="708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9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25"/>
      <c r="R167" s="725"/>
      <c r="S167" s="725"/>
      <c r="T167" s="726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07">
        <v>4607091384604</v>
      </c>
      <c r="E168" s="708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10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25"/>
      <c r="R168" s="725"/>
      <c r="S168" s="725"/>
      <c r="T168" s="726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8"/>
      <c r="B169" s="719"/>
      <c r="C169" s="719"/>
      <c r="D169" s="719"/>
      <c r="E169" s="719"/>
      <c r="F169" s="719"/>
      <c r="G169" s="719"/>
      <c r="H169" s="719"/>
      <c r="I169" s="719"/>
      <c r="J169" s="719"/>
      <c r="K169" s="719"/>
      <c r="L169" s="719"/>
      <c r="M169" s="719"/>
      <c r="N169" s="719"/>
      <c r="O169" s="720"/>
      <c r="P169" s="721" t="s">
        <v>70</v>
      </c>
      <c r="Q169" s="714"/>
      <c r="R169" s="714"/>
      <c r="S169" s="714"/>
      <c r="T169" s="714"/>
      <c r="U169" s="714"/>
      <c r="V169" s="715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9"/>
      <c r="B170" s="719"/>
      <c r="C170" s="719"/>
      <c r="D170" s="719"/>
      <c r="E170" s="719"/>
      <c r="F170" s="719"/>
      <c r="G170" s="719"/>
      <c r="H170" s="719"/>
      <c r="I170" s="719"/>
      <c r="J170" s="719"/>
      <c r="K170" s="719"/>
      <c r="L170" s="719"/>
      <c r="M170" s="719"/>
      <c r="N170" s="719"/>
      <c r="O170" s="720"/>
      <c r="P170" s="721" t="s">
        <v>70</v>
      </c>
      <c r="Q170" s="714"/>
      <c r="R170" s="714"/>
      <c r="S170" s="714"/>
      <c r="T170" s="714"/>
      <c r="U170" s="714"/>
      <c r="V170" s="715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30" t="s">
        <v>63</v>
      </c>
      <c r="B171" s="719"/>
      <c r="C171" s="719"/>
      <c r="D171" s="719"/>
      <c r="E171" s="719"/>
      <c r="F171" s="719"/>
      <c r="G171" s="719"/>
      <c r="H171" s="719"/>
      <c r="I171" s="719"/>
      <c r="J171" s="719"/>
      <c r="K171" s="719"/>
      <c r="L171" s="719"/>
      <c r="M171" s="719"/>
      <c r="N171" s="719"/>
      <c r="O171" s="719"/>
      <c r="P171" s="719"/>
      <c r="Q171" s="719"/>
      <c r="R171" s="719"/>
      <c r="S171" s="719"/>
      <c r="T171" s="719"/>
      <c r="U171" s="719"/>
      <c r="V171" s="719"/>
      <c r="W171" s="719"/>
      <c r="X171" s="719"/>
      <c r="Y171" s="719"/>
      <c r="Z171" s="719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07">
        <v>4607091387667</v>
      </c>
      <c r="E172" s="708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10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25"/>
      <c r="R172" s="725"/>
      <c r="S172" s="725"/>
      <c r="T172" s="726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07">
        <v>4607091387636</v>
      </c>
      <c r="E173" s="708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10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25"/>
      <c r="R173" s="725"/>
      <c r="S173" s="725"/>
      <c r="T173" s="726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07">
        <v>4607091382426</v>
      </c>
      <c r="E174" s="708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7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25"/>
      <c r="R174" s="725"/>
      <c r="S174" s="725"/>
      <c r="T174" s="726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07">
        <v>4607091386547</v>
      </c>
      <c r="E175" s="708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25"/>
      <c r="R175" s="725"/>
      <c r="S175" s="725"/>
      <c r="T175" s="726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07">
        <v>4607091382464</v>
      </c>
      <c r="E176" s="708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8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25"/>
      <c r="R176" s="725"/>
      <c r="S176" s="725"/>
      <c r="T176" s="726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8"/>
      <c r="B177" s="719"/>
      <c r="C177" s="719"/>
      <c r="D177" s="719"/>
      <c r="E177" s="719"/>
      <c r="F177" s="719"/>
      <c r="G177" s="719"/>
      <c r="H177" s="719"/>
      <c r="I177" s="719"/>
      <c r="J177" s="719"/>
      <c r="K177" s="719"/>
      <c r="L177" s="719"/>
      <c r="M177" s="719"/>
      <c r="N177" s="719"/>
      <c r="O177" s="720"/>
      <c r="P177" s="721" t="s">
        <v>70</v>
      </c>
      <c r="Q177" s="714"/>
      <c r="R177" s="714"/>
      <c r="S177" s="714"/>
      <c r="T177" s="714"/>
      <c r="U177" s="714"/>
      <c r="V177" s="715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9"/>
      <c r="B178" s="719"/>
      <c r="C178" s="719"/>
      <c r="D178" s="719"/>
      <c r="E178" s="719"/>
      <c r="F178" s="719"/>
      <c r="G178" s="719"/>
      <c r="H178" s="719"/>
      <c r="I178" s="719"/>
      <c r="J178" s="719"/>
      <c r="K178" s="719"/>
      <c r="L178" s="719"/>
      <c r="M178" s="719"/>
      <c r="N178" s="719"/>
      <c r="O178" s="720"/>
      <c r="P178" s="721" t="s">
        <v>70</v>
      </c>
      <c r="Q178" s="714"/>
      <c r="R178" s="714"/>
      <c r="S178" s="714"/>
      <c r="T178" s="714"/>
      <c r="U178" s="714"/>
      <c r="V178" s="715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30" t="s">
        <v>72</v>
      </c>
      <c r="B179" s="719"/>
      <c r="C179" s="719"/>
      <c r="D179" s="719"/>
      <c r="E179" s="719"/>
      <c r="F179" s="719"/>
      <c r="G179" s="719"/>
      <c r="H179" s="719"/>
      <c r="I179" s="719"/>
      <c r="J179" s="719"/>
      <c r="K179" s="719"/>
      <c r="L179" s="719"/>
      <c r="M179" s="719"/>
      <c r="N179" s="719"/>
      <c r="O179" s="719"/>
      <c r="P179" s="719"/>
      <c r="Q179" s="719"/>
      <c r="R179" s="719"/>
      <c r="S179" s="719"/>
      <c r="T179" s="719"/>
      <c r="U179" s="719"/>
      <c r="V179" s="719"/>
      <c r="W179" s="719"/>
      <c r="X179" s="719"/>
      <c r="Y179" s="719"/>
      <c r="Z179" s="719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7">
        <v>4607091385304</v>
      </c>
      <c r="E180" s="708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98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25"/>
      <c r="R180" s="725"/>
      <c r="S180" s="725"/>
      <c r="T180" s="726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07">
        <v>4607091386264</v>
      </c>
      <c r="E181" s="708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7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25"/>
      <c r="R181" s="725"/>
      <c r="S181" s="725"/>
      <c r="T181" s="726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07">
        <v>4607091385427</v>
      </c>
      <c r="E182" s="708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9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25"/>
      <c r="R182" s="725"/>
      <c r="S182" s="725"/>
      <c r="T182" s="726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8"/>
      <c r="B183" s="719"/>
      <c r="C183" s="719"/>
      <c r="D183" s="719"/>
      <c r="E183" s="719"/>
      <c r="F183" s="719"/>
      <c r="G183" s="719"/>
      <c r="H183" s="719"/>
      <c r="I183" s="719"/>
      <c r="J183" s="719"/>
      <c r="K183" s="719"/>
      <c r="L183" s="719"/>
      <c r="M183" s="719"/>
      <c r="N183" s="719"/>
      <c r="O183" s="720"/>
      <c r="P183" s="721" t="s">
        <v>70</v>
      </c>
      <c r="Q183" s="714"/>
      <c r="R183" s="714"/>
      <c r="S183" s="714"/>
      <c r="T183" s="714"/>
      <c r="U183" s="714"/>
      <c r="V183" s="715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9"/>
      <c r="B184" s="719"/>
      <c r="C184" s="719"/>
      <c r="D184" s="719"/>
      <c r="E184" s="719"/>
      <c r="F184" s="719"/>
      <c r="G184" s="719"/>
      <c r="H184" s="719"/>
      <c r="I184" s="719"/>
      <c r="J184" s="719"/>
      <c r="K184" s="719"/>
      <c r="L184" s="719"/>
      <c r="M184" s="719"/>
      <c r="N184" s="719"/>
      <c r="O184" s="720"/>
      <c r="P184" s="721" t="s">
        <v>70</v>
      </c>
      <c r="Q184" s="714"/>
      <c r="R184" s="714"/>
      <c r="S184" s="714"/>
      <c r="T184" s="714"/>
      <c r="U184" s="714"/>
      <c r="V184" s="715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39" t="s">
        <v>320</v>
      </c>
      <c r="B185" s="740"/>
      <c r="C185" s="740"/>
      <c r="D185" s="740"/>
      <c r="E185" s="740"/>
      <c r="F185" s="740"/>
      <c r="G185" s="740"/>
      <c r="H185" s="740"/>
      <c r="I185" s="740"/>
      <c r="J185" s="740"/>
      <c r="K185" s="740"/>
      <c r="L185" s="740"/>
      <c r="M185" s="740"/>
      <c r="N185" s="740"/>
      <c r="O185" s="740"/>
      <c r="P185" s="740"/>
      <c r="Q185" s="740"/>
      <c r="R185" s="740"/>
      <c r="S185" s="740"/>
      <c r="T185" s="740"/>
      <c r="U185" s="740"/>
      <c r="V185" s="740"/>
      <c r="W185" s="740"/>
      <c r="X185" s="740"/>
      <c r="Y185" s="740"/>
      <c r="Z185" s="740"/>
      <c r="AA185" s="48"/>
      <c r="AB185" s="48"/>
      <c r="AC185" s="48"/>
    </row>
    <row r="186" spans="1:68" ht="16.5" customHeight="1" x14ac:dyDescent="0.25">
      <c r="A186" s="731" t="s">
        <v>321</v>
      </c>
      <c r="B186" s="719"/>
      <c r="C186" s="719"/>
      <c r="D186" s="719"/>
      <c r="E186" s="719"/>
      <c r="F186" s="719"/>
      <c r="G186" s="719"/>
      <c r="H186" s="719"/>
      <c r="I186" s="719"/>
      <c r="J186" s="719"/>
      <c r="K186" s="719"/>
      <c r="L186" s="719"/>
      <c r="M186" s="719"/>
      <c r="N186" s="719"/>
      <c r="O186" s="719"/>
      <c r="P186" s="719"/>
      <c r="Q186" s="719"/>
      <c r="R186" s="719"/>
      <c r="S186" s="719"/>
      <c r="T186" s="719"/>
      <c r="U186" s="719"/>
      <c r="V186" s="719"/>
      <c r="W186" s="719"/>
      <c r="X186" s="719"/>
      <c r="Y186" s="719"/>
      <c r="Z186" s="719"/>
      <c r="AA186" s="696"/>
      <c r="AB186" s="696"/>
      <c r="AC186" s="696"/>
    </row>
    <row r="187" spans="1:68" ht="14.25" customHeight="1" x14ac:dyDescent="0.25">
      <c r="A187" s="730" t="s">
        <v>161</v>
      </c>
      <c r="B187" s="719"/>
      <c r="C187" s="719"/>
      <c r="D187" s="719"/>
      <c r="E187" s="719"/>
      <c r="F187" s="719"/>
      <c r="G187" s="719"/>
      <c r="H187" s="719"/>
      <c r="I187" s="719"/>
      <c r="J187" s="719"/>
      <c r="K187" s="719"/>
      <c r="L187" s="719"/>
      <c r="M187" s="719"/>
      <c r="N187" s="719"/>
      <c r="O187" s="719"/>
      <c r="P187" s="719"/>
      <c r="Q187" s="719"/>
      <c r="R187" s="719"/>
      <c r="S187" s="719"/>
      <c r="T187" s="719"/>
      <c r="U187" s="719"/>
      <c r="V187" s="719"/>
      <c r="W187" s="719"/>
      <c r="X187" s="719"/>
      <c r="Y187" s="719"/>
      <c r="Z187" s="719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07">
        <v>4680115886223</v>
      </c>
      <c r="E188" s="708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835" t="s">
        <v>324</v>
      </c>
      <c r="Q188" s="725"/>
      <c r="R188" s="725"/>
      <c r="S188" s="725"/>
      <c r="T188" s="726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8"/>
      <c r="B189" s="719"/>
      <c r="C189" s="719"/>
      <c r="D189" s="719"/>
      <c r="E189" s="719"/>
      <c r="F189" s="719"/>
      <c r="G189" s="719"/>
      <c r="H189" s="719"/>
      <c r="I189" s="719"/>
      <c r="J189" s="719"/>
      <c r="K189" s="719"/>
      <c r="L189" s="719"/>
      <c r="M189" s="719"/>
      <c r="N189" s="719"/>
      <c r="O189" s="720"/>
      <c r="P189" s="721" t="s">
        <v>70</v>
      </c>
      <c r="Q189" s="714"/>
      <c r="R189" s="714"/>
      <c r="S189" s="714"/>
      <c r="T189" s="714"/>
      <c r="U189" s="714"/>
      <c r="V189" s="715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9"/>
      <c r="B190" s="719"/>
      <c r="C190" s="719"/>
      <c r="D190" s="719"/>
      <c r="E190" s="719"/>
      <c r="F190" s="719"/>
      <c r="G190" s="719"/>
      <c r="H190" s="719"/>
      <c r="I190" s="719"/>
      <c r="J190" s="719"/>
      <c r="K190" s="719"/>
      <c r="L190" s="719"/>
      <c r="M190" s="719"/>
      <c r="N190" s="719"/>
      <c r="O190" s="720"/>
      <c r="P190" s="721" t="s">
        <v>70</v>
      </c>
      <c r="Q190" s="714"/>
      <c r="R190" s="714"/>
      <c r="S190" s="714"/>
      <c r="T190" s="714"/>
      <c r="U190" s="714"/>
      <c r="V190" s="715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30" t="s">
        <v>63</v>
      </c>
      <c r="B191" s="719"/>
      <c r="C191" s="719"/>
      <c r="D191" s="719"/>
      <c r="E191" s="719"/>
      <c r="F191" s="719"/>
      <c r="G191" s="719"/>
      <c r="H191" s="719"/>
      <c r="I191" s="719"/>
      <c r="J191" s="719"/>
      <c r="K191" s="719"/>
      <c r="L191" s="719"/>
      <c r="M191" s="719"/>
      <c r="N191" s="719"/>
      <c r="O191" s="719"/>
      <c r="P191" s="719"/>
      <c r="Q191" s="719"/>
      <c r="R191" s="719"/>
      <c r="S191" s="719"/>
      <c r="T191" s="719"/>
      <c r="U191" s="719"/>
      <c r="V191" s="719"/>
      <c r="W191" s="719"/>
      <c r="X191" s="719"/>
      <c r="Y191" s="719"/>
      <c r="Z191" s="719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7">
        <v>4680115880993</v>
      </c>
      <c r="E192" s="708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10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25"/>
      <c r="R192" s="725"/>
      <c r="S192" s="725"/>
      <c r="T192" s="726"/>
      <c r="U192" s="34"/>
      <c r="V192" s="34"/>
      <c r="W192" s="35" t="s">
        <v>68</v>
      </c>
      <c r="X192" s="701">
        <v>80</v>
      </c>
      <c r="Y192" s="702">
        <f t="shared" ref="Y192:Y199" si="26">IFERROR(IF(X192="",0,CEILING((X192/$H192),1)*$H192),"")</f>
        <v>84</v>
      </c>
      <c r="Z192" s="36">
        <f>IFERROR(IF(Y192=0,"",ROUNDUP(Y192/H192,0)*0.00753),"")</f>
        <v>0.15060000000000001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84.952380952380949</v>
      </c>
      <c r="BN192" s="64">
        <f t="shared" ref="BN192:BN199" si="28">IFERROR(Y192*I192/H192,"0")</f>
        <v>89.199999999999989</v>
      </c>
      <c r="BO192" s="64">
        <f t="shared" ref="BO192:BO199" si="29">IFERROR(1/J192*(X192/H192),"0")</f>
        <v>0.1221001221001221</v>
      </c>
      <c r="BP192" s="64">
        <f t="shared" ref="BP192:BP199" si="30">IFERROR(1/J192*(Y192/H192),"0")</f>
        <v>0.12820512820512819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7">
        <v>4680115881761</v>
      </c>
      <c r="E193" s="708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8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25"/>
      <c r="R193" s="725"/>
      <c r="S193" s="725"/>
      <c r="T193" s="726"/>
      <c r="U193" s="34"/>
      <c r="V193" s="34"/>
      <c r="W193" s="35" t="s">
        <v>68</v>
      </c>
      <c r="X193" s="701">
        <v>30</v>
      </c>
      <c r="Y193" s="702">
        <f t="shared" si="26"/>
        <v>33.6</v>
      </c>
      <c r="Z193" s="36">
        <f>IFERROR(IF(Y193=0,"",ROUNDUP(Y193/H193,0)*0.00753),"")</f>
        <v>6.0240000000000002E-2</v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31.857142857142858</v>
      </c>
      <c r="BN193" s="64">
        <f t="shared" si="28"/>
        <v>35.68</v>
      </c>
      <c r="BO193" s="64">
        <f t="shared" si="29"/>
        <v>4.5787545787545784E-2</v>
      </c>
      <c r="BP193" s="64">
        <f t="shared" si="30"/>
        <v>5.128205128205128E-2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7">
        <v>4680115881563</v>
      </c>
      <c r="E194" s="708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25"/>
      <c r="R194" s="725"/>
      <c r="S194" s="725"/>
      <c r="T194" s="726"/>
      <c r="U194" s="34"/>
      <c r="V194" s="34"/>
      <c r="W194" s="35" t="s">
        <v>68</v>
      </c>
      <c r="X194" s="701">
        <v>60</v>
      </c>
      <c r="Y194" s="702">
        <f t="shared" si="26"/>
        <v>63</v>
      </c>
      <c r="Z194" s="36">
        <f>IFERROR(IF(Y194=0,"",ROUNDUP(Y194/H194,0)*0.00753),"")</f>
        <v>0.11295000000000001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62.857142857142854</v>
      </c>
      <c r="BN194" s="64">
        <f t="shared" si="28"/>
        <v>66.000000000000014</v>
      </c>
      <c r="BO194" s="64">
        <f t="shared" si="29"/>
        <v>9.1575091575091569E-2</v>
      </c>
      <c r="BP194" s="64">
        <f t="shared" si="30"/>
        <v>9.6153846153846145E-2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7">
        <v>4680115880986</v>
      </c>
      <c r="E195" s="708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25"/>
      <c r="R195" s="725"/>
      <c r="S195" s="725"/>
      <c r="T195" s="726"/>
      <c r="U195" s="34"/>
      <c r="V195" s="34"/>
      <c r="W195" s="35" t="s">
        <v>68</v>
      </c>
      <c r="X195" s="701">
        <v>122.5</v>
      </c>
      <c r="Y195" s="702">
        <f t="shared" si="26"/>
        <v>123.9</v>
      </c>
      <c r="Z195" s="36">
        <f>IFERROR(IF(Y195=0,"",ROUNDUP(Y195/H195,0)*0.00502),"")</f>
        <v>0.29618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130.08333333333334</v>
      </c>
      <c r="BN195" s="64">
        <f t="shared" si="28"/>
        <v>131.57</v>
      </c>
      <c r="BO195" s="64">
        <f t="shared" si="29"/>
        <v>0.2492877492877493</v>
      </c>
      <c r="BP195" s="64">
        <f t="shared" si="30"/>
        <v>0.25213675213675218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7">
        <v>4680115881785</v>
      </c>
      <c r="E196" s="708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25"/>
      <c r="R196" s="725"/>
      <c r="S196" s="725"/>
      <c r="T196" s="726"/>
      <c r="U196" s="34"/>
      <c r="V196" s="34"/>
      <c r="W196" s="35" t="s">
        <v>68</v>
      </c>
      <c r="X196" s="701">
        <v>157.5</v>
      </c>
      <c r="Y196" s="702">
        <f t="shared" si="26"/>
        <v>157.5</v>
      </c>
      <c r="Z196" s="36">
        <f>IFERROR(IF(Y196=0,"",ROUNDUP(Y196/H196,0)*0.00502),"")</f>
        <v>0.3765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167.25</v>
      </c>
      <c r="BN196" s="64">
        <f t="shared" si="28"/>
        <v>167.25</v>
      </c>
      <c r="BO196" s="64">
        <f t="shared" si="29"/>
        <v>0.32051282051282054</v>
      </c>
      <c r="BP196" s="64">
        <f t="shared" si="30"/>
        <v>0.32051282051282054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7">
        <v>4680115881679</v>
      </c>
      <c r="E197" s="708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25"/>
      <c r="R197" s="725"/>
      <c r="S197" s="725"/>
      <c r="T197" s="726"/>
      <c r="U197" s="34"/>
      <c r="V197" s="34"/>
      <c r="W197" s="35" t="s">
        <v>68</v>
      </c>
      <c r="X197" s="701">
        <v>192.5</v>
      </c>
      <c r="Y197" s="702">
        <f t="shared" si="26"/>
        <v>193.20000000000002</v>
      </c>
      <c r="Z197" s="36">
        <f>IFERROR(IF(Y197=0,"",ROUNDUP(Y197/H197,0)*0.00502),"")</f>
        <v>0.46184000000000003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201.66666666666669</v>
      </c>
      <c r="BN197" s="64">
        <f t="shared" si="28"/>
        <v>202.40000000000003</v>
      </c>
      <c r="BO197" s="64">
        <f t="shared" si="29"/>
        <v>0.39173789173789175</v>
      </c>
      <c r="BP197" s="64">
        <f t="shared" si="30"/>
        <v>0.39316239316239321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07">
        <v>4680115880191</v>
      </c>
      <c r="E198" s="708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8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25"/>
      <c r="R198" s="725"/>
      <c r="S198" s="725"/>
      <c r="T198" s="726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07">
        <v>4680115883963</v>
      </c>
      <c r="E199" s="708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25"/>
      <c r="R199" s="725"/>
      <c r="S199" s="725"/>
      <c r="T199" s="726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8"/>
      <c r="B200" s="719"/>
      <c r="C200" s="719"/>
      <c r="D200" s="719"/>
      <c r="E200" s="719"/>
      <c r="F200" s="719"/>
      <c r="G200" s="719"/>
      <c r="H200" s="719"/>
      <c r="I200" s="719"/>
      <c r="J200" s="719"/>
      <c r="K200" s="719"/>
      <c r="L200" s="719"/>
      <c r="M200" s="719"/>
      <c r="N200" s="719"/>
      <c r="O200" s="720"/>
      <c r="P200" s="721" t="s">
        <v>70</v>
      </c>
      <c r="Q200" s="714"/>
      <c r="R200" s="714"/>
      <c r="S200" s="714"/>
      <c r="T200" s="714"/>
      <c r="U200" s="714"/>
      <c r="V200" s="715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265.47619047619048</v>
      </c>
      <c r="Y200" s="703">
        <f>IFERROR(Y192/H192,"0")+IFERROR(Y193/H193,"0")+IFERROR(Y194/H194,"0")+IFERROR(Y195/H195,"0")+IFERROR(Y196/H196,"0")+IFERROR(Y197/H197,"0")+IFERROR(Y198/H198,"0")+IFERROR(Y199/H199,"0")</f>
        <v>269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1.45831</v>
      </c>
      <c r="AA200" s="704"/>
      <c r="AB200" s="704"/>
      <c r="AC200" s="704"/>
    </row>
    <row r="201" spans="1:68" x14ac:dyDescent="0.2">
      <c r="A201" s="719"/>
      <c r="B201" s="719"/>
      <c r="C201" s="719"/>
      <c r="D201" s="719"/>
      <c r="E201" s="719"/>
      <c r="F201" s="719"/>
      <c r="G201" s="719"/>
      <c r="H201" s="719"/>
      <c r="I201" s="719"/>
      <c r="J201" s="719"/>
      <c r="K201" s="719"/>
      <c r="L201" s="719"/>
      <c r="M201" s="719"/>
      <c r="N201" s="719"/>
      <c r="O201" s="720"/>
      <c r="P201" s="721" t="s">
        <v>70</v>
      </c>
      <c r="Q201" s="714"/>
      <c r="R201" s="714"/>
      <c r="S201" s="714"/>
      <c r="T201" s="714"/>
      <c r="U201" s="714"/>
      <c r="V201" s="715"/>
      <c r="W201" s="37" t="s">
        <v>68</v>
      </c>
      <c r="X201" s="703">
        <f>IFERROR(SUM(X192:X199),"0")</f>
        <v>642.5</v>
      </c>
      <c r="Y201" s="703">
        <f>IFERROR(SUM(Y192:Y199),"0")</f>
        <v>655.20000000000005</v>
      </c>
      <c r="Z201" s="37"/>
      <c r="AA201" s="704"/>
      <c r="AB201" s="704"/>
      <c r="AC201" s="704"/>
    </row>
    <row r="202" spans="1:68" ht="16.5" customHeight="1" x14ac:dyDescent="0.25">
      <c r="A202" s="731" t="s">
        <v>346</v>
      </c>
      <c r="B202" s="719"/>
      <c r="C202" s="719"/>
      <c r="D202" s="719"/>
      <c r="E202" s="719"/>
      <c r="F202" s="719"/>
      <c r="G202" s="719"/>
      <c r="H202" s="719"/>
      <c r="I202" s="719"/>
      <c r="J202" s="719"/>
      <c r="K202" s="719"/>
      <c r="L202" s="719"/>
      <c r="M202" s="719"/>
      <c r="N202" s="719"/>
      <c r="O202" s="719"/>
      <c r="P202" s="719"/>
      <c r="Q202" s="719"/>
      <c r="R202" s="719"/>
      <c r="S202" s="719"/>
      <c r="T202" s="719"/>
      <c r="U202" s="719"/>
      <c r="V202" s="719"/>
      <c r="W202" s="719"/>
      <c r="X202" s="719"/>
      <c r="Y202" s="719"/>
      <c r="Z202" s="719"/>
      <c r="AA202" s="696"/>
      <c r="AB202" s="696"/>
      <c r="AC202" s="696"/>
    </row>
    <row r="203" spans="1:68" ht="14.25" customHeight="1" x14ac:dyDescent="0.25">
      <c r="A203" s="730" t="s">
        <v>113</v>
      </c>
      <c r="B203" s="719"/>
      <c r="C203" s="719"/>
      <c r="D203" s="719"/>
      <c r="E203" s="719"/>
      <c r="F203" s="719"/>
      <c r="G203" s="719"/>
      <c r="H203" s="719"/>
      <c r="I203" s="719"/>
      <c r="J203" s="719"/>
      <c r="K203" s="719"/>
      <c r="L203" s="719"/>
      <c r="M203" s="719"/>
      <c r="N203" s="719"/>
      <c r="O203" s="719"/>
      <c r="P203" s="719"/>
      <c r="Q203" s="719"/>
      <c r="R203" s="719"/>
      <c r="S203" s="719"/>
      <c r="T203" s="719"/>
      <c r="U203" s="719"/>
      <c r="V203" s="719"/>
      <c r="W203" s="719"/>
      <c r="X203" s="719"/>
      <c r="Y203" s="719"/>
      <c r="Z203" s="719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07">
        <v>4680115881402</v>
      </c>
      <c r="E204" s="708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25"/>
      <c r="R204" s="725"/>
      <c r="S204" s="725"/>
      <c r="T204" s="726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07">
        <v>4680115881396</v>
      </c>
      <c r="E205" s="708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9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25"/>
      <c r="R205" s="725"/>
      <c r="S205" s="725"/>
      <c r="T205" s="726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8"/>
      <c r="B206" s="719"/>
      <c r="C206" s="719"/>
      <c r="D206" s="719"/>
      <c r="E206" s="719"/>
      <c r="F206" s="719"/>
      <c r="G206" s="719"/>
      <c r="H206" s="719"/>
      <c r="I206" s="719"/>
      <c r="J206" s="719"/>
      <c r="K206" s="719"/>
      <c r="L206" s="719"/>
      <c r="M206" s="719"/>
      <c r="N206" s="719"/>
      <c r="O206" s="720"/>
      <c r="P206" s="721" t="s">
        <v>70</v>
      </c>
      <c r="Q206" s="714"/>
      <c r="R206" s="714"/>
      <c r="S206" s="714"/>
      <c r="T206" s="714"/>
      <c r="U206" s="714"/>
      <c r="V206" s="715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9"/>
      <c r="B207" s="719"/>
      <c r="C207" s="719"/>
      <c r="D207" s="719"/>
      <c r="E207" s="719"/>
      <c r="F207" s="719"/>
      <c r="G207" s="719"/>
      <c r="H207" s="719"/>
      <c r="I207" s="719"/>
      <c r="J207" s="719"/>
      <c r="K207" s="719"/>
      <c r="L207" s="719"/>
      <c r="M207" s="719"/>
      <c r="N207" s="719"/>
      <c r="O207" s="720"/>
      <c r="P207" s="721" t="s">
        <v>70</v>
      </c>
      <c r="Q207" s="714"/>
      <c r="R207" s="714"/>
      <c r="S207" s="714"/>
      <c r="T207" s="714"/>
      <c r="U207" s="714"/>
      <c r="V207" s="715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30" t="s">
        <v>161</v>
      </c>
      <c r="B208" s="719"/>
      <c r="C208" s="719"/>
      <c r="D208" s="719"/>
      <c r="E208" s="719"/>
      <c r="F208" s="719"/>
      <c r="G208" s="719"/>
      <c r="H208" s="719"/>
      <c r="I208" s="719"/>
      <c r="J208" s="719"/>
      <c r="K208" s="719"/>
      <c r="L208" s="719"/>
      <c r="M208" s="719"/>
      <c r="N208" s="719"/>
      <c r="O208" s="719"/>
      <c r="P208" s="719"/>
      <c r="Q208" s="719"/>
      <c r="R208" s="719"/>
      <c r="S208" s="719"/>
      <c r="T208" s="719"/>
      <c r="U208" s="719"/>
      <c r="V208" s="719"/>
      <c r="W208" s="719"/>
      <c r="X208" s="719"/>
      <c r="Y208" s="719"/>
      <c r="Z208" s="719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07">
        <v>4680115882935</v>
      </c>
      <c r="E209" s="708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10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25"/>
      <c r="R209" s="725"/>
      <c r="S209" s="725"/>
      <c r="T209" s="726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07">
        <v>4680115880764</v>
      </c>
      <c r="E210" s="708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9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25"/>
      <c r="R210" s="725"/>
      <c r="S210" s="725"/>
      <c r="T210" s="726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8"/>
      <c r="B211" s="719"/>
      <c r="C211" s="719"/>
      <c r="D211" s="719"/>
      <c r="E211" s="719"/>
      <c r="F211" s="719"/>
      <c r="G211" s="719"/>
      <c r="H211" s="719"/>
      <c r="I211" s="719"/>
      <c r="J211" s="719"/>
      <c r="K211" s="719"/>
      <c r="L211" s="719"/>
      <c r="M211" s="719"/>
      <c r="N211" s="719"/>
      <c r="O211" s="720"/>
      <c r="P211" s="721" t="s">
        <v>70</v>
      </c>
      <c r="Q211" s="714"/>
      <c r="R211" s="714"/>
      <c r="S211" s="714"/>
      <c r="T211" s="714"/>
      <c r="U211" s="714"/>
      <c r="V211" s="715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9"/>
      <c r="B212" s="719"/>
      <c r="C212" s="719"/>
      <c r="D212" s="719"/>
      <c r="E212" s="719"/>
      <c r="F212" s="719"/>
      <c r="G212" s="719"/>
      <c r="H212" s="719"/>
      <c r="I212" s="719"/>
      <c r="J212" s="719"/>
      <c r="K212" s="719"/>
      <c r="L212" s="719"/>
      <c r="M212" s="719"/>
      <c r="N212" s="719"/>
      <c r="O212" s="720"/>
      <c r="P212" s="721" t="s">
        <v>70</v>
      </c>
      <c r="Q212" s="714"/>
      <c r="R212" s="714"/>
      <c r="S212" s="714"/>
      <c r="T212" s="714"/>
      <c r="U212" s="714"/>
      <c r="V212" s="715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30" t="s">
        <v>63</v>
      </c>
      <c r="B213" s="719"/>
      <c r="C213" s="719"/>
      <c r="D213" s="719"/>
      <c r="E213" s="719"/>
      <c r="F213" s="719"/>
      <c r="G213" s="719"/>
      <c r="H213" s="719"/>
      <c r="I213" s="719"/>
      <c r="J213" s="719"/>
      <c r="K213" s="719"/>
      <c r="L213" s="719"/>
      <c r="M213" s="719"/>
      <c r="N213" s="719"/>
      <c r="O213" s="719"/>
      <c r="P213" s="719"/>
      <c r="Q213" s="719"/>
      <c r="R213" s="719"/>
      <c r="S213" s="719"/>
      <c r="T213" s="719"/>
      <c r="U213" s="719"/>
      <c r="V213" s="719"/>
      <c r="W213" s="719"/>
      <c r="X213" s="719"/>
      <c r="Y213" s="719"/>
      <c r="Z213" s="719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7">
        <v>4680115882683</v>
      </c>
      <c r="E214" s="708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25"/>
      <c r="R214" s="725"/>
      <c r="S214" s="725"/>
      <c r="T214" s="726"/>
      <c r="U214" s="34"/>
      <c r="V214" s="34"/>
      <c r="W214" s="35" t="s">
        <v>68</v>
      </c>
      <c r="X214" s="701">
        <v>150</v>
      </c>
      <c r="Y214" s="702">
        <f t="shared" ref="Y214:Y221" si="31">IFERROR(IF(X214="",0,CEILING((X214/$H214),1)*$H214),"")</f>
        <v>151.20000000000002</v>
      </c>
      <c r="Z214" s="36">
        <f>IFERROR(IF(Y214=0,"",ROUNDUP(Y214/H214,0)*0.00902),"")</f>
        <v>0.25256000000000001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155.83333333333331</v>
      </c>
      <c r="BN214" s="64">
        <f t="shared" ref="BN214:BN221" si="33">IFERROR(Y214*I214/H214,"0")</f>
        <v>157.08000000000001</v>
      </c>
      <c r="BO214" s="64">
        <f t="shared" ref="BO214:BO221" si="34">IFERROR(1/J214*(X214/H214),"0")</f>
        <v>0.21043771043771042</v>
      </c>
      <c r="BP214" s="64">
        <f t="shared" ref="BP214:BP221" si="35">IFERROR(1/J214*(Y214/H214),"0")</f>
        <v>0.21212121212121213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7">
        <v>4680115882690</v>
      </c>
      <c r="E215" s="708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10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25"/>
      <c r="R215" s="725"/>
      <c r="S215" s="725"/>
      <c r="T215" s="726"/>
      <c r="U215" s="34"/>
      <c r="V215" s="34"/>
      <c r="W215" s="35" t="s">
        <v>68</v>
      </c>
      <c r="X215" s="701">
        <v>120</v>
      </c>
      <c r="Y215" s="702">
        <f t="shared" si="31"/>
        <v>124.2</v>
      </c>
      <c r="Z215" s="36">
        <f>IFERROR(IF(Y215=0,"",ROUNDUP(Y215/H215,0)*0.00902),"")</f>
        <v>0.20746000000000001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124.66666666666667</v>
      </c>
      <c r="BN215" s="64">
        <f t="shared" si="33"/>
        <v>129.03</v>
      </c>
      <c r="BO215" s="64">
        <f t="shared" si="34"/>
        <v>0.16835016835016836</v>
      </c>
      <c r="BP215" s="64">
        <f t="shared" si="35"/>
        <v>0.17424242424242425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7">
        <v>4680115882669</v>
      </c>
      <c r="E216" s="708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25"/>
      <c r="R216" s="725"/>
      <c r="S216" s="725"/>
      <c r="T216" s="726"/>
      <c r="U216" s="34"/>
      <c r="V216" s="34"/>
      <c r="W216" s="35" t="s">
        <v>68</v>
      </c>
      <c r="X216" s="701">
        <v>200</v>
      </c>
      <c r="Y216" s="702">
        <f t="shared" si="3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207.77777777777777</v>
      </c>
      <c r="BN216" s="64">
        <f t="shared" si="33"/>
        <v>213.18000000000004</v>
      </c>
      <c r="BO216" s="64">
        <f t="shared" si="34"/>
        <v>0.28058361391694725</v>
      </c>
      <c r="BP216" s="64">
        <f t="shared" si="35"/>
        <v>0.2878787878787879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7">
        <v>4680115882676</v>
      </c>
      <c r="E217" s="708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25"/>
      <c r="R217" s="725"/>
      <c r="S217" s="725"/>
      <c r="T217" s="726"/>
      <c r="U217" s="34"/>
      <c r="V217" s="34"/>
      <c r="W217" s="35" t="s">
        <v>68</v>
      </c>
      <c r="X217" s="701">
        <v>160</v>
      </c>
      <c r="Y217" s="702">
        <f t="shared" si="31"/>
        <v>162</v>
      </c>
      <c r="Z217" s="36">
        <f>IFERROR(IF(Y217=0,"",ROUNDUP(Y217/H217,0)*0.00902),"")</f>
        <v>0.27060000000000001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166.22222222222223</v>
      </c>
      <c r="BN217" s="64">
        <f t="shared" si="33"/>
        <v>168.3</v>
      </c>
      <c r="BO217" s="64">
        <f t="shared" si="34"/>
        <v>0.22446689113355778</v>
      </c>
      <c r="BP217" s="64">
        <f t="shared" si="35"/>
        <v>0.22727272727272727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7">
        <v>4680115884014</v>
      </c>
      <c r="E218" s="708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2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25"/>
      <c r="R218" s="725"/>
      <c r="S218" s="725"/>
      <c r="T218" s="726"/>
      <c r="U218" s="34"/>
      <c r="V218" s="34"/>
      <c r="W218" s="35" t="s">
        <v>68</v>
      </c>
      <c r="X218" s="701">
        <v>75</v>
      </c>
      <c r="Y218" s="702">
        <f t="shared" si="31"/>
        <v>75.600000000000009</v>
      </c>
      <c r="Z218" s="36">
        <f>IFERROR(IF(Y218=0,"",ROUNDUP(Y218/H218,0)*0.00502),"")</f>
        <v>0.21084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80.416666666666671</v>
      </c>
      <c r="BN218" s="64">
        <f t="shared" si="33"/>
        <v>81.06</v>
      </c>
      <c r="BO218" s="64">
        <f t="shared" si="34"/>
        <v>0.17806267806267806</v>
      </c>
      <c r="BP218" s="64">
        <f t="shared" si="35"/>
        <v>0.17948717948717954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7">
        <v>4680115884007</v>
      </c>
      <c r="E219" s="708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6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25"/>
      <c r="R219" s="725"/>
      <c r="S219" s="725"/>
      <c r="T219" s="726"/>
      <c r="U219" s="34"/>
      <c r="V219" s="34"/>
      <c r="W219" s="35" t="s">
        <v>68</v>
      </c>
      <c r="X219" s="701">
        <v>75</v>
      </c>
      <c r="Y219" s="702">
        <f t="shared" si="3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79.166666666666671</v>
      </c>
      <c r="BN219" s="64">
        <f t="shared" si="33"/>
        <v>79.800000000000011</v>
      </c>
      <c r="BO219" s="64">
        <f t="shared" si="34"/>
        <v>0.17806267806267806</v>
      </c>
      <c r="BP219" s="64">
        <f t="shared" si="35"/>
        <v>0.17948717948717954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7">
        <v>4680115884038</v>
      </c>
      <c r="E220" s="708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25"/>
      <c r="R220" s="725"/>
      <c r="S220" s="725"/>
      <c r="T220" s="726"/>
      <c r="U220" s="34"/>
      <c r="V220" s="34"/>
      <c r="W220" s="35" t="s">
        <v>68</v>
      </c>
      <c r="X220" s="701">
        <v>75</v>
      </c>
      <c r="Y220" s="702">
        <f t="shared" si="3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79.166666666666671</v>
      </c>
      <c r="BN220" s="64">
        <f t="shared" si="33"/>
        <v>79.800000000000011</v>
      </c>
      <c r="BO220" s="64">
        <f t="shared" si="34"/>
        <v>0.17806267806267806</v>
      </c>
      <c r="BP220" s="64">
        <f t="shared" si="35"/>
        <v>0.17948717948717954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7">
        <v>4680115884021</v>
      </c>
      <c r="E221" s="708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0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25"/>
      <c r="R221" s="725"/>
      <c r="S221" s="725"/>
      <c r="T221" s="726"/>
      <c r="U221" s="34"/>
      <c r="V221" s="34"/>
      <c r="W221" s="35" t="s">
        <v>68</v>
      </c>
      <c r="X221" s="701">
        <v>75</v>
      </c>
      <c r="Y221" s="702">
        <f t="shared" si="31"/>
        <v>75.600000000000009</v>
      </c>
      <c r="Z221" s="36">
        <f>IFERROR(IF(Y221=0,"",ROUNDUP(Y221/H221,0)*0.00502),"")</f>
        <v>0.21084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79.166666666666671</v>
      </c>
      <c r="BN221" s="64">
        <f t="shared" si="33"/>
        <v>79.800000000000011</v>
      </c>
      <c r="BO221" s="64">
        <f t="shared" si="34"/>
        <v>0.17806267806267806</v>
      </c>
      <c r="BP221" s="64">
        <f t="shared" si="35"/>
        <v>0.17948717948717954</v>
      </c>
    </row>
    <row r="222" spans="1:68" x14ac:dyDescent="0.2">
      <c r="A222" s="718"/>
      <c r="B222" s="719"/>
      <c r="C222" s="719"/>
      <c r="D222" s="719"/>
      <c r="E222" s="719"/>
      <c r="F222" s="719"/>
      <c r="G222" s="719"/>
      <c r="H222" s="719"/>
      <c r="I222" s="719"/>
      <c r="J222" s="719"/>
      <c r="K222" s="719"/>
      <c r="L222" s="719"/>
      <c r="M222" s="719"/>
      <c r="N222" s="719"/>
      <c r="O222" s="720"/>
      <c r="P222" s="721" t="s">
        <v>70</v>
      </c>
      <c r="Q222" s="714"/>
      <c r="R222" s="714"/>
      <c r="S222" s="714"/>
      <c r="T222" s="714"/>
      <c r="U222" s="714"/>
      <c r="V222" s="715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283.33333333333331</v>
      </c>
      <c r="Y222" s="703">
        <f>IFERROR(Y214/H214,"0")+IFERROR(Y215/H215,"0")+IFERROR(Y216/H216,"0")+IFERROR(Y217/H217,"0")+IFERROR(Y218/H218,"0")+IFERROR(Y219/H219,"0")+IFERROR(Y220/H220,"0")+IFERROR(Y221/H221,"0")</f>
        <v>287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1.9167399999999997</v>
      </c>
      <c r="AA222" s="704"/>
      <c r="AB222" s="704"/>
      <c r="AC222" s="704"/>
    </row>
    <row r="223" spans="1:68" x14ac:dyDescent="0.2">
      <c r="A223" s="719"/>
      <c r="B223" s="719"/>
      <c r="C223" s="719"/>
      <c r="D223" s="719"/>
      <c r="E223" s="719"/>
      <c r="F223" s="719"/>
      <c r="G223" s="719"/>
      <c r="H223" s="719"/>
      <c r="I223" s="719"/>
      <c r="J223" s="719"/>
      <c r="K223" s="719"/>
      <c r="L223" s="719"/>
      <c r="M223" s="719"/>
      <c r="N223" s="719"/>
      <c r="O223" s="720"/>
      <c r="P223" s="721" t="s">
        <v>70</v>
      </c>
      <c r="Q223" s="714"/>
      <c r="R223" s="714"/>
      <c r="S223" s="714"/>
      <c r="T223" s="714"/>
      <c r="U223" s="714"/>
      <c r="V223" s="715"/>
      <c r="W223" s="37" t="s">
        <v>68</v>
      </c>
      <c r="X223" s="703">
        <f>IFERROR(SUM(X214:X221),"0")</f>
        <v>930</v>
      </c>
      <c r="Y223" s="703">
        <f>IFERROR(SUM(Y214:Y221),"0")</f>
        <v>945.00000000000011</v>
      </c>
      <c r="Z223" s="37"/>
      <c r="AA223" s="704"/>
      <c r="AB223" s="704"/>
      <c r="AC223" s="704"/>
    </row>
    <row r="224" spans="1:68" ht="14.25" customHeight="1" x14ac:dyDescent="0.25">
      <c r="A224" s="730" t="s">
        <v>72</v>
      </c>
      <c r="B224" s="719"/>
      <c r="C224" s="719"/>
      <c r="D224" s="719"/>
      <c r="E224" s="719"/>
      <c r="F224" s="719"/>
      <c r="G224" s="719"/>
      <c r="H224" s="719"/>
      <c r="I224" s="719"/>
      <c r="J224" s="719"/>
      <c r="K224" s="719"/>
      <c r="L224" s="719"/>
      <c r="M224" s="719"/>
      <c r="N224" s="719"/>
      <c r="O224" s="719"/>
      <c r="P224" s="719"/>
      <c r="Q224" s="719"/>
      <c r="R224" s="719"/>
      <c r="S224" s="719"/>
      <c r="T224" s="719"/>
      <c r="U224" s="719"/>
      <c r="V224" s="719"/>
      <c r="W224" s="719"/>
      <c r="X224" s="719"/>
      <c r="Y224" s="719"/>
      <c r="Z224" s="719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07">
        <v>4680115881594</v>
      </c>
      <c r="E225" s="708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8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25"/>
      <c r="R225" s="725"/>
      <c r="S225" s="725"/>
      <c r="T225" s="726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7">
        <v>4680115880962</v>
      </c>
      <c r="E226" s="708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8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25"/>
      <c r="R226" s="725"/>
      <c r="S226" s="725"/>
      <c r="T226" s="726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07">
        <v>4680115881617</v>
      </c>
      <c r="E227" s="708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8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25"/>
      <c r="R227" s="725"/>
      <c r="S227" s="725"/>
      <c r="T227" s="726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7">
        <v>4680115880573</v>
      </c>
      <c r="E228" s="708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25"/>
      <c r="R228" s="725"/>
      <c r="S228" s="725"/>
      <c r="T228" s="726"/>
      <c r="U228" s="34"/>
      <c r="V228" s="34"/>
      <c r="W228" s="35" t="s">
        <v>68</v>
      </c>
      <c r="X228" s="701">
        <v>200</v>
      </c>
      <c r="Y228" s="702">
        <f t="shared" si="36"/>
        <v>200.1</v>
      </c>
      <c r="Z228" s="36">
        <f>IFERROR(IF(Y228=0,"",ROUNDUP(Y228/H228,0)*0.02175),"")</f>
        <v>0.50024999999999997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212.96551724137933</v>
      </c>
      <c r="BN228" s="64">
        <f t="shared" si="38"/>
        <v>213.072</v>
      </c>
      <c r="BO228" s="64">
        <f t="shared" si="39"/>
        <v>0.41050903119868637</v>
      </c>
      <c r="BP228" s="64">
        <f t="shared" si="40"/>
        <v>0.4107142857142857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7">
        <v>4680115882195</v>
      </c>
      <c r="E229" s="708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25"/>
      <c r="R229" s="725"/>
      <c r="S229" s="725"/>
      <c r="T229" s="726"/>
      <c r="U229" s="34"/>
      <c r="V229" s="34"/>
      <c r="W229" s="35" t="s">
        <v>68</v>
      </c>
      <c r="X229" s="701">
        <v>320</v>
      </c>
      <c r="Y229" s="702">
        <f t="shared" si="36"/>
        <v>321.59999999999997</v>
      </c>
      <c r="Z229" s="36">
        <f t="shared" ref="Z229:Z235" si="41">IFERROR(IF(Y229=0,"",ROUNDUP(Y229/H229,0)*0.00753),"")</f>
        <v>1.00902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358.66666666666669</v>
      </c>
      <c r="BN229" s="64">
        <f t="shared" si="38"/>
        <v>360.46</v>
      </c>
      <c r="BO229" s="64">
        <f t="shared" si="39"/>
        <v>0.85470085470085477</v>
      </c>
      <c r="BP229" s="64">
        <f t="shared" si="40"/>
        <v>0.85897435897435892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07">
        <v>4680115882607</v>
      </c>
      <c r="E230" s="708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10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25"/>
      <c r="R230" s="725"/>
      <c r="S230" s="725"/>
      <c r="T230" s="726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7">
        <v>4680115880092</v>
      </c>
      <c r="E231" s="708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10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25"/>
      <c r="R231" s="725"/>
      <c r="S231" s="725"/>
      <c r="T231" s="726"/>
      <c r="U231" s="34"/>
      <c r="V231" s="34"/>
      <c r="W231" s="35" t="s">
        <v>68</v>
      </c>
      <c r="X231" s="701">
        <v>160</v>
      </c>
      <c r="Y231" s="702">
        <f t="shared" si="36"/>
        <v>160.79999999999998</v>
      </c>
      <c r="Z231" s="36">
        <f t="shared" si="41"/>
        <v>0.50451000000000001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178.13333333333335</v>
      </c>
      <c r="BN231" s="64">
        <f t="shared" si="38"/>
        <v>179.024</v>
      </c>
      <c r="BO231" s="64">
        <f t="shared" si="39"/>
        <v>0.42735042735042739</v>
      </c>
      <c r="BP231" s="64">
        <f t="shared" si="40"/>
        <v>0.42948717948717946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7">
        <v>4680115880221</v>
      </c>
      <c r="E232" s="708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5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25"/>
      <c r="R232" s="725"/>
      <c r="S232" s="725"/>
      <c r="T232" s="726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07">
        <v>4680115882942</v>
      </c>
      <c r="E233" s="708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89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25"/>
      <c r="R233" s="725"/>
      <c r="S233" s="725"/>
      <c r="T233" s="726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7">
        <v>4680115880504</v>
      </c>
      <c r="E234" s="708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10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25"/>
      <c r="R234" s="725"/>
      <c r="S234" s="725"/>
      <c r="T234" s="726"/>
      <c r="U234" s="34"/>
      <c r="V234" s="34"/>
      <c r="W234" s="35" t="s">
        <v>68</v>
      </c>
      <c r="X234" s="701">
        <v>180</v>
      </c>
      <c r="Y234" s="702">
        <f t="shared" si="36"/>
        <v>180</v>
      </c>
      <c r="Z234" s="36">
        <f t="shared" si="41"/>
        <v>0.56474999999999997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200.40000000000003</v>
      </c>
      <c r="BN234" s="64">
        <f t="shared" si="38"/>
        <v>200.40000000000003</v>
      </c>
      <c r="BO234" s="64">
        <f t="shared" si="39"/>
        <v>0.48076923076923073</v>
      </c>
      <c r="BP234" s="64">
        <f t="shared" si="40"/>
        <v>0.48076923076923073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7">
        <v>4680115882164</v>
      </c>
      <c r="E235" s="708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25"/>
      <c r="R235" s="725"/>
      <c r="S235" s="725"/>
      <c r="T235" s="726"/>
      <c r="U235" s="34"/>
      <c r="V235" s="34"/>
      <c r="W235" s="35" t="s">
        <v>68</v>
      </c>
      <c r="X235" s="701">
        <v>280</v>
      </c>
      <c r="Y235" s="702">
        <f t="shared" si="36"/>
        <v>280.8</v>
      </c>
      <c r="Z235" s="36">
        <f t="shared" si="41"/>
        <v>0.88101000000000007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312.43333333333334</v>
      </c>
      <c r="BN235" s="64">
        <f t="shared" si="38"/>
        <v>313.32600000000002</v>
      </c>
      <c r="BO235" s="64">
        <f t="shared" si="39"/>
        <v>0.74786324786324787</v>
      </c>
      <c r="BP235" s="64">
        <f t="shared" si="40"/>
        <v>0.75000000000000011</v>
      </c>
    </row>
    <row r="236" spans="1:68" x14ac:dyDescent="0.2">
      <c r="A236" s="718"/>
      <c r="B236" s="719"/>
      <c r="C236" s="719"/>
      <c r="D236" s="719"/>
      <c r="E236" s="719"/>
      <c r="F236" s="719"/>
      <c r="G236" s="719"/>
      <c r="H236" s="719"/>
      <c r="I236" s="719"/>
      <c r="J236" s="719"/>
      <c r="K236" s="719"/>
      <c r="L236" s="719"/>
      <c r="M236" s="719"/>
      <c r="N236" s="719"/>
      <c r="O236" s="720"/>
      <c r="P236" s="721" t="s">
        <v>70</v>
      </c>
      <c r="Q236" s="714"/>
      <c r="R236" s="714"/>
      <c r="S236" s="714"/>
      <c r="T236" s="714"/>
      <c r="U236" s="714"/>
      <c r="V236" s="715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414.65517241379314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416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3.4595399999999996</v>
      </c>
      <c r="AA236" s="704"/>
      <c r="AB236" s="704"/>
      <c r="AC236" s="704"/>
    </row>
    <row r="237" spans="1:68" x14ac:dyDescent="0.2">
      <c r="A237" s="719"/>
      <c r="B237" s="719"/>
      <c r="C237" s="719"/>
      <c r="D237" s="719"/>
      <c r="E237" s="719"/>
      <c r="F237" s="719"/>
      <c r="G237" s="719"/>
      <c r="H237" s="719"/>
      <c r="I237" s="719"/>
      <c r="J237" s="719"/>
      <c r="K237" s="719"/>
      <c r="L237" s="719"/>
      <c r="M237" s="719"/>
      <c r="N237" s="719"/>
      <c r="O237" s="720"/>
      <c r="P237" s="721" t="s">
        <v>70</v>
      </c>
      <c r="Q237" s="714"/>
      <c r="R237" s="714"/>
      <c r="S237" s="714"/>
      <c r="T237" s="714"/>
      <c r="U237" s="714"/>
      <c r="V237" s="715"/>
      <c r="W237" s="37" t="s">
        <v>68</v>
      </c>
      <c r="X237" s="703">
        <f>IFERROR(SUM(X225:X235),"0")</f>
        <v>1140</v>
      </c>
      <c r="Y237" s="703">
        <f>IFERROR(SUM(Y225:Y235),"0")</f>
        <v>1143.3</v>
      </c>
      <c r="Z237" s="37"/>
      <c r="AA237" s="704"/>
      <c r="AB237" s="704"/>
      <c r="AC237" s="704"/>
    </row>
    <row r="238" spans="1:68" ht="14.25" customHeight="1" x14ac:dyDescent="0.25">
      <c r="A238" s="730" t="s">
        <v>204</v>
      </c>
      <c r="B238" s="719"/>
      <c r="C238" s="719"/>
      <c r="D238" s="719"/>
      <c r="E238" s="719"/>
      <c r="F238" s="719"/>
      <c r="G238" s="719"/>
      <c r="H238" s="719"/>
      <c r="I238" s="719"/>
      <c r="J238" s="719"/>
      <c r="K238" s="719"/>
      <c r="L238" s="719"/>
      <c r="M238" s="719"/>
      <c r="N238" s="719"/>
      <c r="O238" s="719"/>
      <c r="P238" s="719"/>
      <c r="Q238" s="719"/>
      <c r="R238" s="719"/>
      <c r="S238" s="719"/>
      <c r="T238" s="719"/>
      <c r="U238" s="719"/>
      <c r="V238" s="719"/>
      <c r="W238" s="719"/>
      <c r="X238" s="719"/>
      <c r="Y238" s="719"/>
      <c r="Z238" s="719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07">
        <v>4680115882874</v>
      </c>
      <c r="E239" s="708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9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25"/>
      <c r="R239" s="725"/>
      <c r="S239" s="725"/>
      <c r="T239" s="726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4301060359</v>
      </c>
      <c r="D240" s="707">
        <v>4680115884434</v>
      </c>
      <c r="E240" s="708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10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25"/>
      <c r="R240" s="725"/>
      <c r="S240" s="725"/>
      <c r="T240" s="726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7">
        <v>4680115880818</v>
      </c>
      <c r="E241" s="708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25"/>
      <c r="R241" s="725"/>
      <c r="S241" s="725"/>
      <c r="T241" s="726"/>
      <c r="U241" s="34"/>
      <c r="V241" s="34"/>
      <c r="W241" s="35" t="s">
        <v>68</v>
      </c>
      <c r="X241" s="701">
        <v>60</v>
      </c>
      <c r="Y241" s="702">
        <f>IFERROR(IF(X241="",0,CEILING((X241/$H241),1)*$H241),"")</f>
        <v>60</v>
      </c>
      <c r="Z241" s="36">
        <f>IFERROR(IF(Y241=0,"",ROUNDUP(Y241/H241,0)*0.00753),"")</f>
        <v>0.18825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66.800000000000011</v>
      </c>
      <c r="BN241" s="64">
        <f>IFERROR(Y241*I241/H241,"0")</f>
        <v>66.800000000000011</v>
      </c>
      <c r="BO241" s="64">
        <f>IFERROR(1/J241*(X241/H241),"0")</f>
        <v>0.16025641025641024</v>
      </c>
      <c r="BP241" s="64">
        <f>IFERROR(1/J241*(Y241/H241),"0")</f>
        <v>0.16025641025641024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07">
        <v>4680115880801</v>
      </c>
      <c r="E242" s="708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10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25"/>
      <c r="R242" s="725"/>
      <c r="S242" s="725"/>
      <c r="T242" s="726"/>
      <c r="U242" s="34"/>
      <c r="V242" s="34"/>
      <c r="W242" s="35" t="s">
        <v>68</v>
      </c>
      <c r="X242" s="701">
        <v>68</v>
      </c>
      <c r="Y242" s="702">
        <f>IFERROR(IF(X242="",0,CEILING((X242/$H242),1)*$H242),"")</f>
        <v>69.599999999999994</v>
      </c>
      <c r="Z242" s="36">
        <f>IFERROR(IF(Y242=0,"",ROUNDUP(Y242/H242,0)*0.00753),"")</f>
        <v>0.21837000000000001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75.706666666666663</v>
      </c>
      <c r="BN242" s="64">
        <f>IFERROR(Y242*I242/H242,"0")</f>
        <v>77.488</v>
      </c>
      <c r="BO242" s="64">
        <f>IFERROR(1/J242*(X242/H242),"0")</f>
        <v>0.18162393162393164</v>
      </c>
      <c r="BP242" s="64">
        <f>IFERROR(1/J242*(Y242/H242),"0")</f>
        <v>0.1858974358974359</v>
      </c>
    </row>
    <row r="243" spans="1:68" x14ac:dyDescent="0.2">
      <c r="A243" s="718"/>
      <c r="B243" s="719"/>
      <c r="C243" s="719"/>
      <c r="D243" s="719"/>
      <c r="E243" s="719"/>
      <c r="F243" s="719"/>
      <c r="G243" s="719"/>
      <c r="H243" s="719"/>
      <c r="I243" s="719"/>
      <c r="J243" s="719"/>
      <c r="K243" s="719"/>
      <c r="L243" s="719"/>
      <c r="M243" s="719"/>
      <c r="N243" s="719"/>
      <c r="O243" s="720"/>
      <c r="P243" s="721" t="s">
        <v>70</v>
      </c>
      <c r="Q243" s="714"/>
      <c r="R243" s="714"/>
      <c r="S243" s="714"/>
      <c r="T243" s="714"/>
      <c r="U243" s="714"/>
      <c r="V243" s="715"/>
      <c r="W243" s="37" t="s">
        <v>71</v>
      </c>
      <c r="X243" s="703">
        <f>IFERROR(X239/H239,"0")+IFERROR(X240/H240,"0")+IFERROR(X241/H241,"0")+IFERROR(X242/H242,"0")</f>
        <v>53.333333333333336</v>
      </c>
      <c r="Y243" s="703">
        <f>IFERROR(Y239/H239,"0")+IFERROR(Y240/H240,"0")+IFERROR(Y241/H241,"0")+IFERROR(Y242/H242,"0")</f>
        <v>54</v>
      </c>
      <c r="Z243" s="703">
        <f>IFERROR(IF(Z239="",0,Z239),"0")+IFERROR(IF(Z240="",0,Z240),"0")+IFERROR(IF(Z241="",0,Z241),"0")+IFERROR(IF(Z242="",0,Z242),"0")</f>
        <v>0.40661999999999998</v>
      </c>
      <c r="AA243" s="704"/>
      <c r="AB243" s="704"/>
      <c r="AC243" s="704"/>
    </row>
    <row r="244" spans="1:68" x14ac:dyDescent="0.2">
      <c r="A244" s="719"/>
      <c r="B244" s="719"/>
      <c r="C244" s="719"/>
      <c r="D244" s="719"/>
      <c r="E244" s="719"/>
      <c r="F244" s="719"/>
      <c r="G244" s="719"/>
      <c r="H244" s="719"/>
      <c r="I244" s="719"/>
      <c r="J244" s="719"/>
      <c r="K244" s="719"/>
      <c r="L244" s="719"/>
      <c r="M244" s="719"/>
      <c r="N244" s="719"/>
      <c r="O244" s="720"/>
      <c r="P244" s="721" t="s">
        <v>70</v>
      </c>
      <c r="Q244" s="714"/>
      <c r="R244" s="714"/>
      <c r="S244" s="714"/>
      <c r="T244" s="714"/>
      <c r="U244" s="714"/>
      <c r="V244" s="715"/>
      <c r="W244" s="37" t="s">
        <v>68</v>
      </c>
      <c r="X244" s="703">
        <f>IFERROR(SUM(X239:X242),"0")</f>
        <v>128</v>
      </c>
      <c r="Y244" s="703">
        <f>IFERROR(SUM(Y239:Y242),"0")</f>
        <v>129.6</v>
      </c>
      <c r="Z244" s="37"/>
      <c r="AA244" s="704"/>
      <c r="AB244" s="704"/>
      <c r="AC244" s="704"/>
    </row>
    <row r="245" spans="1:68" ht="16.5" customHeight="1" x14ac:dyDescent="0.25">
      <c r="A245" s="731" t="s">
        <v>417</v>
      </c>
      <c r="B245" s="719"/>
      <c r="C245" s="719"/>
      <c r="D245" s="719"/>
      <c r="E245" s="719"/>
      <c r="F245" s="719"/>
      <c r="G245" s="719"/>
      <c r="H245" s="719"/>
      <c r="I245" s="719"/>
      <c r="J245" s="719"/>
      <c r="K245" s="719"/>
      <c r="L245" s="719"/>
      <c r="M245" s="719"/>
      <c r="N245" s="719"/>
      <c r="O245" s="719"/>
      <c r="P245" s="719"/>
      <c r="Q245" s="719"/>
      <c r="R245" s="719"/>
      <c r="S245" s="719"/>
      <c r="T245" s="719"/>
      <c r="U245" s="719"/>
      <c r="V245" s="719"/>
      <c r="W245" s="719"/>
      <c r="X245" s="719"/>
      <c r="Y245" s="719"/>
      <c r="Z245" s="719"/>
      <c r="AA245" s="696"/>
      <c r="AB245" s="696"/>
      <c r="AC245" s="696"/>
    </row>
    <row r="246" spans="1:68" ht="14.25" customHeight="1" x14ac:dyDescent="0.25">
      <c r="A246" s="730" t="s">
        <v>113</v>
      </c>
      <c r="B246" s="719"/>
      <c r="C246" s="719"/>
      <c r="D246" s="719"/>
      <c r="E246" s="719"/>
      <c r="F246" s="719"/>
      <c r="G246" s="719"/>
      <c r="H246" s="719"/>
      <c r="I246" s="719"/>
      <c r="J246" s="719"/>
      <c r="K246" s="719"/>
      <c r="L246" s="719"/>
      <c r="M246" s="719"/>
      <c r="N246" s="719"/>
      <c r="O246" s="719"/>
      <c r="P246" s="719"/>
      <c r="Q246" s="719"/>
      <c r="R246" s="719"/>
      <c r="S246" s="719"/>
      <c r="T246" s="719"/>
      <c r="U246" s="719"/>
      <c r="V246" s="719"/>
      <c r="W246" s="719"/>
      <c r="X246" s="719"/>
      <c r="Y246" s="719"/>
      <c r="Z246" s="719"/>
      <c r="AA246" s="697"/>
      <c r="AB246" s="697"/>
      <c r="AC246" s="697"/>
    </row>
    <row r="247" spans="1:68" ht="27" customHeight="1" x14ac:dyDescent="0.25">
      <c r="A247" s="54" t="s">
        <v>418</v>
      </c>
      <c r="B247" s="54" t="s">
        <v>419</v>
      </c>
      <c r="C247" s="31">
        <v>4301011717</v>
      </c>
      <c r="D247" s="707">
        <v>4680115884274</v>
      </c>
      <c r="E247" s="708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8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25"/>
      <c r="R247" s="725"/>
      <c r="S247" s="725"/>
      <c r="T247" s="726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418</v>
      </c>
      <c r="B248" s="54" t="s">
        <v>421</v>
      </c>
      <c r="C248" s="31">
        <v>4301011945</v>
      </c>
      <c r="D248" s="707">
        <v>4680115884274</v>
      </c>
      <c r="E248" s="708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25"/>
      <c r="R248" s="725"/>
      <c r="S248" s="725"/>
      <c r="T248" s="726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4301011719</v>
      </c>
      <c r="D249" s="707">
        <v>4680115884298</v>
      </c>
      <c r="E249" s="708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10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25"/>
      <c r="R249" s="725"/>
      <c r="S249" s="725"/>
      <c r="T249" s="726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4301011733</v>
      </c>
      <c r="D250" s="707">
        <v>4680115884250</v>
      </c>
      <c r="E250" s="708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10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25"/>
      <c r="R250" s="725"/>
      <c r="S250" s="725"/>
      <c r="T250" s="726"/>
      <c r="U250" s="34"/>
      <c r="V250" s="34"/>
      <c r="W250" s="35" t="s">
        <v>68</v>
      </c>
      <c r="X250" s="701">
        <v>20</v>
      </c>
      <c r="Y250" s="702">
        <f t="shared" si="42"/>
        <v>23.2</v>
      </c>
      <c r="Z250" s="36">
        <f>IFERROR(IF(Y250=0,"",ROUNDUP(Y250/H250,0)*0.02175),"")</f>
        <v>4.3499999999999997E-2</v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20.827586206896552</v>
      </c>
      <c r="BN250" s="64">
        <f t="shared" si="44"/>
        <v>24.159999999999997</v>
      </c>
      <c r="BO250" s="64">
        <f t="shared" si="45"/>
        <v>3.0788177339901478E-2</v>
      </c>
      <c r="BP250" s="64">
        <f t="shared" si="46"/>
        <v>3.5714285714285712E-2</v>
      </c>
    </row>
    <row r="251" spans="1:68" ht="27" customHeight="1" x14ac:dyDescent="0.25">
      <c r="A251" s="54" t="s">
        <v>426</v>
      </c>
      <c r="B251" s="54" t="s">
        <v>429</v>
      </c>
      <c r="C251" s="31">
        <v>4301011944</v>
      </c>
      <c r="D251" s="707">
        <v>4680115884250</v>
      </c>
      <c r="E251" s="708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8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25"/>
      <c r="R251" s="725"/>
      <c r="S251" s="725"/>
      <c r="T251" s="726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4301011718</v>
      </c>
      <c r="D252" s="707">
        <v>4680115884281</v>
      </c>
      <c r="E252" s="708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10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25"/>
      <c r="R252" s="725"/>
      <c r="S252" s="725"/>
      <c r="T252" s="726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4301011720</v>
      </c>
      <c r="D253" s="707">
        <v>4680115884199</v>
      </c>
      <c r="E253" s="708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7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25"/>
      <c r="R253" s="725"/>
      <c r="S253" s="725"/>
      <c r="T253" s="726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4301011716</v>
      </c>
      <c r="D254" s="707">
        <v>4680115884267</v>
      </c>
      <c r="E254" s="708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8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25"/>
      <c r="R254" s="725"/>
      <c r="S254" s="725"/>
      <c r="T254" s="726"/>
      <c r="U254" s="34"/>
      <c r="V254" s="34"/>
      <c r="W254" s="35" t="s">
        <v>68</v>
      </c>
      <c r="X254" s="701">
        <v>12</v>
      </c>
      <c r="Y254" s="702">
        <f t="shared" si="42"/>
        <v>12</v>
      </c>
      <c r="Z254" s="36">
        <f>IFERROR(IF(Y254=0,"",ROUNDUP(Y254/H254,0)*0.00902),"")</f>
        <v>2.7060000000000001E-2</v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12.629999999999999</v>
      </c>
      <c r="BN254" s="64">
        <f t="shared" si="44"/>
        <v>12.629999999999999</v>
      </c>
      <c r="BO254" s="64">
        <f t="shared" si="45"/>
        <v>2.2727272727272728E-2</v>
      </c>
      <c r="BP254" s="64">
        <f t="shared" si="46"/>
        <v>2.2727272727272728E-2</v>
      </c>
    </row>
    <row r="255" spans="1:68" x14ac:dyDescent="0.2">
      <c r="A255" s="718"/>
      <c r="B255" s="719"/>
      <c r="C255" s="719"/>
      <c r="D255" s="719"/>
      <c r="E255" s="719"/>
      <c r="F255" s="719"/>
      <c r="G255" s="719"/>
      <c r="H255" s="719"/>
      <c r="I255" s="719"/>
      <c r="J255" s="719"/>
      <c r="K255" s="719"/>
      <c r="L255" s="719"/>
      <c r="M255" s="719"/>
      <c r="N255" s="719"/>
      <c r="O255" s="720"/>
      <c r="P255" s="721" t="s">
        <v>70</v>
      </c>
      <c r="Q255" s="714"/>
      <c r="R255" s="714"/>
      <c r="S255" s="714"/>
      <c r="T255" s="714"/>
      <c r="U255" s="714"/>
      <c r="V255" s="715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4.7241379310344831</v>
      </c>
      <c r="Y255" s="703">
        <f>IFERROR(Y247/H247,"0")+IFERROR(Y248/H248,"0")+IFERROR(Y249/H249,"0")+IFERROR(Y250/H250,"0")+IFERROR(Y251/H251,"0")+IFERROR(Y252/H252,"0")+IFERROR(Y253/H253,"0")+IFERROR(Y254/H254,"0")</f>
        <v>5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7.0559999999999998E-2</v>
      </c>
      <c r="AA255" s="704"/>
      <c r="AB255" s="704"/>
      <c r="AC255" s="704"/>
    </row>
    <row r="256" spans="1:68" x14ac:dyDescent="0.2">
      <c r="A256" s="719"/>
      <c r="B256" s="719"/>
      <c r="C256" s="719"/>
      <c r="D256" s="719"/>
      <c r="E256" s="719"/>
      <c r="F256" s="719"/>
      <c r="G256" s="719"/>
      <c r="H256" s="719"/>
      <c r="I256" s="719"/>
      <c r="J256" s="719"/>
      <c r="K256" s="719"/>
      <c r="L256" s="719"/>
      <c r="M256" s="719"/>
      <c r="N256" s="719"/>
      <c r="O256" s="720"/>
      <c r="P256" s="721" t="s">
        <v>70</v>
      </c>
      <c r="Q256" s="714"/>
      <c r="R256" s="714"/>
      <c r="S256" s="714"/>
      <c r="T256" s="714"/>
      <c r="U256" s="714"/>
      <c r="V256" s="715"/>
      <c r="W256" s="37" t="s">
        <v>68</v>
      </c>
      <c r="X256" s="703">
        <f>IFERROR(SUM(X247:X254),"0")</f>
        <v>32</v>
      </c>
      <c r="Y256" s="703">
        <f>IFERROR(SUM(Y247:Y254),"0")</f>
        <v>35.200000000000003</v>
      </c>
      <c r="Z256" s="37"/>
      <c r="AA256" s="704"/>
      <c r="AB256" s="704"/>
      <c r="AC256" s="704"/>
    </row>
    <row r="257" spans="1:68" ht="16.5" customHeight="1" x14ac:dyDescent="0.25">
      <c r="A257" s="731" t="s">
        <v>437</v>
      </c>
      <c r="B257" s="719"/>
      <c r="C257" s="719"/>
      <c r="D257" s="719"/>
      <c r="E257" s="719"/>
      <c r="F257" s="719"/>
      <c r="G257" s="719"/>
      <c r="H257" s="719"/>
      <c r="I257" s="719"/>
      <c r="J257" s="719"/>
      <c r="K257" s="719"/>
      <c r="L257" s="719"/>
      <c r="M257" s="719"/>
      <c r="N257" s="719"/>
      <c r="O257" s="719"/>
      <c r="P257" s="719"/>
      <c r="Q257" s="719"/>
      <c r="R257" s="719"/>
      <c r="S257" s="719"/>
      <c r="T257" s="719"/>
      <c r="U257" s="719"/>
      <c r="V257" s="719"/>
      <c r="W257" s="719"/>
      <c r="X257" s="719"/>
      <c r="Y257" s="719"/>
      <c r="Z257" s="719"/>
      <c r="AA257" s="696"/>
      <c r="AB257" s="696"/>
      <c r="AC257" s="696"/>
    </row>
    <row r="258" spans="1:68" ht="14.25" customHeight="1" x14ac:dyDescent="0.25">
      <c r="A258" s="730" t="s">
        <v>113</v>
      </c>
      <c r="B258" s="719"/>
      <c r="C258" s="719"/>
      <c r="D258" s="719"/>
      <c r="E258" s="719"/>
      <c r="F258" s="719"/>
      <c r="G258" s="719"/>
      <c r="H258" s="719"/>
      <c r="I258" s="719"/>
      <c r="J258" s="719"/>
      <c r="K258" s="719"/>
      <c r="L258" s="719"/>
      <c r="M258" s="719"/>
      <c r="N258" s="719"/>
      <c r="O258" s="719"/>
      <c r="P258" s="719"/>
      <c r="Q258" s="719"/>
      <c r="R258" s="719"/>
      <c r="S258" s="719"/>
      <c r="T258" s="719"/>
      <c r="U258" s="719"/>
      <c r="V258" s="719"/>
      <c r="W258" s="719"/>
      <c r="X258" s="719"/>
      <c r="Y258" s="719"/>
      <c r="Z258" s="719"/>
      <c r="AA258" s="697"/>
      <c r="AB258" s="697"/>
      <c r="AC258" s="697"/>
    </row>
    <row r="259" spans="1:68" ht="27" customHeight="1" x14ac:dyDescent="0.25">
      <c r="A259" s="54" t="s">
        <v>438</v>
      </c>
      <c r="B259" s="54" t="s">
        <v>439</v>
      </c>
      <c r="C259" s="31">
        <v>4301011826</v>
      </c>
      <c r="D259" s="707">
        <v>4680115884137</v>
      </c>
      <c r="E259" s="708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10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25"/>
      <c r="R259" s="725"/>
      <c r="S259" s="725"/>
      <c r="T259" s="726"/>
      <c r="U259" s="34"/>
      <c r="V259" s="34"/>
      <c r="W259" s="35" t="s">
        <v>68</v>
      </c>
      <c r="X259" s="701">
        <v>20</v>
      </c>
      <c r="Y259" s="702">
        <f t="shared" ref="Y259:Y266" si="47">IFERROR(IF(X259="",0,CEILING((X259/$H259),1)*$H259),"")</f>
        <v>23.2</v>
      </c>
      <c r="Z259" s="36">
        <f>IFERROR(IF(Y259=0,"",ROUNDUP(Y259/H259,0)*0.02175),"")</f>
        <v>4.3499999999999997E-2</v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20.827586206896552</v>
      </c>
      <c r="BN259" s="64">
        <f t="shared" ref="BN259:BN266" si="49">IFERROR(Y259*I259/H259,"0")</f>
        <v>24.159999999999997</v>
      </c>
      <c r="BO259" s="64">
        <f t="shared" ref="BO259:BO266" si="50">IFERROR(1/J259*(X259/H259),"0")</f>
        <v>3.0788177339901478E-2</v>
      </c>
      <c r="BP259" s="64">
        <f t="shared" ref="BP259:BP266" si="51">IFERROR(1/J259*(Y259/H259),"0")</f>
        <v>3.5714285714285712E-2</v>
      </c>
    </row>
    <row r="260" spans="1:68" ht="27" customHeight="1" x14ac:dyDescent="0.25">
      <c r="A260" s="54" t="s">
        <v>438</v>
      </c>
      <c r="B260" s="54" t="s">
        <v>441</v>
      </c>
      <c r="C260" s="31">
        <v>4301011942</v>
      </c>
      <c r="D260" s="707">
        <v>4680115884137</v>
      </c>
      <c r="E260" s="708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25"/>
      <c r="R260" s="725"/>
      <c r="S260" s="725"/>
      <c r="T260" s="726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443</v>
      </c>
      <c r="B261" s="54" t="s">
        <v>444</v>
      </c>
      <c r="C261" s="31">
        <v>4301011724</v>
      </c>
      <c r="D261" s="707">
        <v>4680115884236</v>
      </c>
      <c r="E261" s="708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25"/>
      <c r="R261" s="725"/>
      <c r="S261" s="725"/>
      <c r="T261" s="726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4301011721</v>
      </c>
      <c r="D262" s="707">
        <v>4680115884175</v>
      </c>
      <c r="E262" s="708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7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25"/>
      <c r="R262" s="725"/>
      <c r="S262" s="725"/>
      <c r="T262" s="726"/>
      <c r="U262" s="34"/>
      <c r="V262" s="34"/>
      <c r="W262" s="35" t="s">
        <v>68</v>
      </c>
      <c r="X262" s="701">
        <v>50</v>
      </c>
      <c r="Y262" s="702">
        <f t="shared" si="47"/>
        <v>58</v>
      </c>
      <c r="Z262" s="36">
        <f>IFERROR(IF(Y262=0,"",ROUNDUP(Y262/H262,0)*0.02175),"")</f>
        <v>0.10874999999999999</v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52.068965517241381</v>
      </c>
      <c r="BN262" s="64">
        <f t="shared" si="49"/>
        <v>60.4</v>
      </c>
      <c r="BO262" s="64">
        <f t="shared" si="50"/>
        <v>7.6970443349753698E-2</v>
      </c>
      <c r="BP262" s="64">
        <f t="shared" si="51"/>
        <v>8.9285714285714274E-2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07">
        <v>4680115884144</v>
      </c>
      <c r="E263" s="708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25"/>
      <c r="R263" s="725"/>
      <c r="S263" s="725"/>
      <c r="T263" s="726"/>
      <c r="U263" s="34"/>
      <c r="V263" s="34"/>
      <c r="W263" s="35" t="s">
        <v>68</v>
      </c>
      <c r="X263" s="701">
        <v>28</v>
      </c>
      <c r="Y263" s="702">
        <f t="shared" si="47"/>
        <v>28</v>
      </c>
      <c r="Z263" s="36">
        <f>IFERROR(IF(Y263=0,"",ROUNDUP(Y263/H263,0)*0.00902),"")</f>
        <v>6.3140000000000002E-2</v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29.47</v>
      </c>
      <c r="BN263" s="64">
        <f t="shared" si="49"/>
        <v>29.47</v>
      </c>
      <c r="BO263" s="64">
        <f t="shared" si="50"/>
        <v>5.3030303030303032E-2</v>
      </c>
      <c r="BP263" s="64">
        <f t="shared" si="51"/>
        <v>5.3030303030303032E-2</v>
      </c>
    </row>
    <row r="264" spans="1:68" ht="27" customHeight="1" x14ac:dyDescent="0.25">
      <c r="A264" s="54" t="s">
        <v>451</v>
      </c>
      <c r="B264" s="54" t="s">
        <v>452</v>
      </c>
      <c r="C264" s="31">
        <v>4301011963</v>
      </c>
      <c r="D264" s="707">
        <v>4680115885288</v>
      </c>
      <c r="E264" s="708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25"/>
      <c r="R264" s="725"/>
      <c r="S264" s="725"/>
      <c r="T264" s="726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4301011726</v>
      </c>
      <c r="D265" s="707">
        <v>4680115884182</v>
      </c>
      <c r="E265" s="708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10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25"/>
      <c r="R265" s="725"/>
      <c r="S265" s="725"/>
      <c r="T265" s="726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07">
        <v>4680115884205</v>
      </c>
      <c r="E266" s="708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10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25"/>
      <c r="R266" s="725"/>
      <c r="S266" s="725"/>
      <c r="T266" s="726"/>
      <c r="U266" s="34"/>
      <c r="V266" s="34"/>
      <c r="W266" s="35" t="s">
        <v>68</v>
      </c>
      <c r="X266" s="701">
        <v>72</v>
      </c>
      <c r="Y266" s="702">
        <f t="shared" si="47"/>
        <v>72</v>
      </c>
      <c r="Z266" s="36">
        <f>IFERROR(IF(Y266=0,"",ROUNDUP(Y266/H266,0)*0.00902),"")</f>
        <v>0.16236</v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75.78</v>
      </c>
      <c r="BN266" s="64">
        <f t="shared" si="49"/>
        <v>75.78</v>
      </c>
      <c r="BO266" s="64">
        <f t="shared" si="50"/>
        <v>0.13636363636363635</v>
      </c>
      <c r="BP266" s="64">
        <f t="shared" si="51"/>
        <v>0.13636363636363635</v>
      </c>
    </row>
    <row r="267" spans="1:68" x14ac:dyDescent="0.2">
      <c r="A267" s="718"/>
      <c r="B267" s="719"/>
      <c r="C267" s="719"/>
      <c r="D267" s="719"/>
      <c r="E267" s="719"/>
      <c r="F267" s="719"/>
      <c r="G267" s="719"/>
      <c r="H267" s="719"/>
      <c r="I267" s="719"/>
      <c r="J267" s="719"/>
      <c r="K267" s="719"/>
      <c r="L267" s="719"/>
      <c r="M267" s="719"/>
      <c r="N267" s="719"/>
      <c r="O267" s="720"/>
      <c r="P267" s="721" t="s">
        <v>70</v>
      </c>
      <c r="Q267" s="714"/>
      <c r="R267" s="714"/>
      <c r="S267" s="714"/>
      <c r="T267" s="714"/>
      <c r="U267" s="714"/>
      <c r="V267" s="715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31.03448275862069</v>
      </c>
      <c r="Y267" s="703">
        <f>IFERROR(Y259/H259,"0")+IFERROR(Y260/H260,"0")+IFERROR(Y261/H261,"0")+IFERROR(Y262/H262,"0")+IFERROR(Y263/H263,"0")+IFERROR(Y264/H264,"0")+IFERROR(Y265/H265,"0")+IFERROR(Y266/H266,"0")</f>
        <v>32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0.37775000000000003</v>
      </c>
      <c r="AA267" s="704"/>
      <c r="AB267" s="704"/>
      <c r="AC267" s="704"/>
    </row>
    <row r="268" spans="1:68" x14ac:dyDescent="0.2">
      <c r="A268" s="719"/>
      <c r="B268" s="719"/>
      <c r="C268" s="719"/>
      <c r="D268" s="719"/>
      <c r="E268" s="719"/>
      <c r="F268" s="719"/>
      <c r="G268" s="719"/>
      <c r="H268" s="719"/>
      <c r="I268" s="719"/>
      <c r="J268" s="719"/>
      <c r="K268" s="719"/>
      <c r="L268" s="719"/>
      <c r="M268" s="719"/>
      <c r="N268" s="719"/>
      <c r="O268" s="720"/>
      <c r="P268" s="721" t="s">
        <v>70</v>
      </c>
      <c r="Q268" s="714"/>
      <c r="R268" s="714"/>
      <c r="S268" s="714"/>
      <c r="T268" s="714"/>
      <c r="U268" s="714"/>
      <c r="V268" s="715"/>
      <c r="W268" s="37" t="s">
        <v>68</v>
      </c>
      <c r="X268" s="703">
        <f>IFERROR(SUM(X259:X266),"0")</f>
        <v>170</v>
      </c>
      <c r="Y268" s="703">
        <f>IFERROR(SUM(Y259:Y266),"0")</f>
        <v>181.2</v>
      </c>
      <c r="Z268" s="37"/>
      <c r="AA268" s="704"/>
      <c r="AB268" s="704"/>
      <c r="AC268" s="704"/>
    </row>
    <row r="269" spans="1:68" ht="14.25" customHeight="1" x14ac:dyDescent="0.25">
      <c r="A269" s="730" t="s">
        <v>161</v>
      </c>
      <c r="B269" s="719"/>
      <c r="C269" s="719"/>
      <c r="D269" s="719"/>
      <c r="E269" s="719"/>
      <c r="F269" s="719"/>
      <c r="G269" s="719"/>
      <c r="H269" s="719"/>
      <c r="I269" s="719"/>
      <c r="J269" s="719"/>
      <c r="K269" s="719"/>
      <c r="L269" s="719"/>
      <c r="M269" s="719"/>
      <c r="N269" s="719"/>
      <c r="O269" s="719"/>
      <c r="P269" s="719"/>
      <c r="Q269" s="719"/>
      <c r="R269" s="719"/>
      <c r="S269" s="719"/>
      <c r="T269" s="719"/>
      <c r="U269" s="719"/>
      <c r="V269" s="719"/>
      <c r="W269" s="719"/>
      <c r="X269" s="719"/>
      <c r="Y269" s="719"/>
      <c r="Z269" s="719"/>
      <c r="AA269" s="697"/>
      <c r="AB269" s="697"/>
      <c r="AC269" s="697"/>
    </row>
    <row r="270" spans="1:68" ht="27" customHeight="1" x14ac:dyDescent="0.25">
      <c r="A270" s="54" t="s">
        <v>458</v>
      </c>
      <c r="B270" s="54" t="s">
        <v>459</v>
      </c>
      <c r="C270" s="31">
        <v>4301020340</v>
      </c>
      <c r="D270" s="707">
        <v>4680115885721</v>
      </c>
      <c r="E270" s="708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819" t="s">
        <v>460</v>
      </c>
      <c r="Q270" s="725"/>
      <c r="R270" s="725"/>
      <c r="S270" s="725"/>
      <c r="T270" s="726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718"/>
      <c r="B271" s="719"/>
      <c r="C271" s="719"/>
      <c r="D271" s="719"/>
      <c r="E271" s="719"/>
      <c r="F271" s="719"/>
      <c r="G271" s="719"/>
      <c r="H271" s="719"/>
      <c r="I271" s="719"/>
      <c r="J271" s="719"/>
      <c r="K271" s="719"/>
      <c r="L271" s="719"/>
      <c r="M271" s="719"/>
      <c r="N271" s="719"/>
      <c r="O271" s="720"/>
      <c r="P271" s="721" t="s">
        <v>70</v>
      </c>
      <c r="Q271" s="714"/>
      <c r="R271" s="714"/>
      <c r="S271" s="714"/>
      <c r="T271" s="714"/>
      <c r="U271" s="714"/>
      <c r="V271" s="715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x14ac:dyDescent="0.2">
      <c r="A272" s="719"/>
      <c r="B272" s="719"/>
      <c r="C272" s="719"/>
      <c r="D272" s="719"/>
      <c r="E272" s="719"/>
      <c r="F272" s="719"/>
      <c r="G272" s="719"/>
      <c r="H272" s="719"/>
      <c r="I272" s="719"/>
      <c r="J272" s="719"/>
      <c r="K272" s="719"/>
      <c r="L272" s="719"/>
      <c r="M272" s="719"/>
      <c r="N272" s="719"/>
      <c r="O272" s="720"/>
      <c r="P272" s="721" t="s">
        <v>70</v>
      </c>
      <c r="Q272" s="714"/>
      <c r="R272" s="714"/>
      <c r="S272" s="714"/>
      <c r="T272" s="714"/>
      <c r="U272" s="714"/>
      <c r="V272" s="715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463</v>
      </c>
      <c r="B273" s="719"/>
      <c r="C273" s="719"/>
      <c r="D273" s="719"/>
      <c r="E273" s="719"/>
      <c r="F273" s="719"/>
      <c r="G273" s="719"/>
      <c r="H273" s="719"/>
      <c r="I273" s="719"/>
      <c r="J273" s="719"/>
      <c r="K273" s="719"/>
      <c r="L273" s="719"/>
      <c r="M273" s="719"/>
      <c r="N273" s="719"/>
      <c r="O273" s="719"/>
      <c r="P273" s="719"/>
      <c r="Q273" s="719"/>
      <c r="R273" s="719"/>
      <c r="S273" s="719"/>
      <c r="T273" s="719"/>
      <c r="U273" s="719"/>
      <c r="V273" s="719"/>
      <c r="W273" s="719"/>
      <c r="X273" s="719"/>
      <c r="Y273" s="719"/>
      <c r="Z273" s="719"/>
      <c r="AA273" s="696"/>
      <c r="AB273" s="696"/>
      <c r="AC273" s="696"/>
    </row>
    <row r="274" spans="1:68" ht="14.25" customHeight="1" x14ac:dyDescent="0.25">
      <c r="A274" s="730" t="s">
        <v>113</v>
      </c>
      <c r="B274" s="719"/>
      <c r="C274" s="719"/>
      <c r="D274" s="719"/>
      <c r="E274" s="719"/>
      <c r="F274" s="719"/>
      <c r="G274" s="719"/>
      <c r="H274" s="719"/>
      <c r="I274" s="719"/>
      <c r="J274" s="719"/>
      <c r="K274" s="719"/>
      <c r="L274" s="719"/>
      <c r="M274" s="719"/>
      <c r="N274" s="719"/>
      <c r="O274" s="719"/>
      <c r="P274" s="719"/>
      <c r="Q274" s="719"/>
      <c r="R274" s="719"/>
      <c r="S274" s="719"/>
      <c r="T274" s="719"/>
      <c r="U274" s="719"/>
      <c r="V274" s="719"/>
      <c r="W274" s="719"/>
      <c r="X274" s="719"/>
      <c r="Y274" s="719"/>
      <c r="Z274" s="719"/>
      <c r="AA274" s="697"/>
      <c r="AB274" s="697"/>
      <c r="AC274" s="697"/>
    </row>
    <row r="275" spans="1:68" ht="27" customHeight="1" x14ac:dyDescent="0.25">
      <c r="A275" s="54" t="s">
        <v>464</v>
      </c>
      <c r="B275" s="54" t="s">
        <v>465</v>
      </c>
      <c r="C275" s="31">
        <v>4301011855</v>
      </c>
      <c r="D275" s="707">
        <v>4680115885837</v>
      </c>
      <c r="E275" s="708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10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25"/>
      <c r="R275" s="725"/>
      <c r="S275" s="725"/>
      <c r="T275" s="726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customHeight="1" x14ac:dyDescent="0.25">
      <c r="A276" s="54" t="s">
        <v>467</v>
      </c>
      <c r="B276" s="54" t="s">
        <v>468</v>
      </c>
      <c r="C276" s="31">
        <v>4301011850</v>
      </c>
      <c r="D276" s="707">
        <v>4680115885806</v>
      </c>
      <c r="E276" s="708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8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25"/>
      <c r="R276" s="725"/>
      <c r="S276" s="725"/>
      <c r="T276" s="726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467</v>
      </c>
      <c r="B277" s="54" t="s">
        <v>470</v>
      </c>
      <c r="C277" s="31">
        <v>4301011910</v>
      </c>
      <c r="D277" s="707">
        <v>4680115885806</v>
      </c>
      <c r="E277" s="708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950" t="s">
        <v>471</v>
      </c>
      <c r="Q277" s="725"/>
      <c r="R277" s="725"/>
      <c r="S277" s="725"/>
      <c r="T277" s="726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customHeight="1" x14ac:dyDescent="0.25">
      <c r="A278" s="54" t="s">
        <v>473</v>
      </c>
      <c r="B278" s="54" t="s">
        <v>474</v>
      </c>
      <c r="C278" s="31">
        <v>4301011853</v>
      </c>
      <c r="D278" s="707">
        <v>4680115885851</v>
      </c>
      <c r="E278" s="708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8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25"/>
      <c r="R278" s="725"/>
      <c r="S278" s="725"/>
      <c r="T278" s="726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4301011852</v>
      </c>
      <c r="D279" s="707">
        <v>4680115885844</v>
      </c>
      <c r="E279" s="708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25"/>
      <c r="R279" s="725"/>
      <c r="S279" s="725"/>
      <c r="T279" s="726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4301011851</v>
      </c>
      <c r="D280" s="707">
        <v>4680115885820</v>
      </c>
      <c r="E280" s="708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9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25"/>
      <c r="R280" s="725"/>
      <c r="S280" s="725"/>
      <c r="T280" s="726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x14ac:dyDescent="0.2">
      <c r="A281" s="718"/>
      <c r="B281" s="719"/>
      <c r="C281" s="719"/>
      <c r="D281" s="719"/>
      <c r="E281" s="719"/>
      <c r="F281" s="719"/>
      <c r="G281" s="719"/>
      <c r="H281" s="719"/>
      <c r="I281" s="719"/>
      <c r="J281" s="719"/>
      <c r="K281" s="719"/>
      <c r="L281" s="719"/>
      <c r="M281" s="719"/>
      <c r="N281" s="719"/>
      <c r="O281" s="720"/>
      <c r="P281" s="721" t="s">
        <v>70</v>
      </c>
      <c r="Q281" s="714"/>
      <c r="R281" s="714"/>
      <c r="S281" s="714"/>
      <c r="T281" s="714"/>
      <c r="U281" s="714"/>
      <c r="V281" s="715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x14ac:dyDescent="0.2">
      <c r="A282" s="719"/>
      <c r="B282" s="719"/>
      <c r="C282" s="719"/>
      <c r="D282" s="719"/>
      <c r="E282" s="719"/>
      <c r="F282" s="719"/>
      <c r="G282" s="719"/>
      <c r="H282" s="719"/>
      <c r="I282" s="719"/>
      <c r="J282" s="719"/>
      <c r="K282" s="719"/>
      <c r="L282" s="719"/>
      <c r="M282" s="719"/>
      <c r="N282" s="719"/>
      <c r="O282" s="720"/>
      <c r="P282" s="721" t="s">
        <v>70</v>
      </c>
      <c r="Q282" s="714"/>
      <c r="R282" s="714"/>
      <c r="S282" s="714"/>
      <c r="T282" s="714"/>
      <c r="U282" s="714"/>
      <c r="V282" s="715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480</v>
      </c>
      <c r="B283" s="719"/>
      <c r="C283" s="719"/>
      <c r="D283" s="719"/>
      <c r="E283" s="719"/>
      <c r="F283" s="719"/>
      <c r="G283" s="719"/>
      <c r="H283" s="719"/>
      <c r="I283" s="719"/>
      <c r="J283" s="719"/>
      <c r="K283" s="719"/>
      <c r="L283" s="719"/>
      <c r="M283" s="719"/>
      <c r="N283" s="719"/>
      <c r="O283" s="719"/>
      <c r="P283" s="719"/>
      <c r="Q283" s="719"/>
      <c r="R283" s="719"/>
      <c r="S283" s="719"/>
      <c r="T283" s="719"/>
      <c r="U283" s="719"/>
      <c r="V283" s="719"/>
      <c r="W283" s="719"/>
      <c r="X283" s="719"/>
      <c r="Y283" s="719"/>
      <c r="Z283" s="719"/>
      <c r="AA283" s="696"/>
      <c r="AB283" s="696"/>
      <c r="AC283" s="696"/>
    </row>
    <row r="284" spans="1:68" ht="14.25" customHeight="1" x14ac:dyDescent="0.25">
      <c r="A284" s="730" t="s">
        <v>113</v>
      </c>
      <c r="B284" s="719"/>
      <c r="C284" s="719"/>
      <c r="D284" s="719"/>
      <c r="E284" s="719"/>
      <c r="F284" s="719"/>
      <c r="G284" s="719"/>
      <c r="H284" s="719"/>
      <c r="I284" s="719"/>
      <c r="J284" s="719"/>
      <c r="K284" s="719"/>
      <c r="L284" s="719"/>
      <c r="M284" s="719"/>
      <c r="N284" s="719"/>
      <c r="O284" s="719"/>
      <c r="P284" s="719"/>
      <c r="Q284" s="719"/>
      <c r="R284" s="719"/>
      <c r="S284" s="719"/>
      <c r="T284" s="719"/>
      <c r="U284" s="719"/>
      <c r="V284" s="719"/>
      <c r="W284" s="719"/>
      <c r="X284" s="719"/>
      <c r="Y284" s="719"/>
      <c r="Z284" s="719"/>
      <c r="AA284" s="697"/>
      <c r="AB284" s="697"/>
      <c r="AC284" s="697"/>
    </row>
    <row r="285" spans="1:68" ht="27" customHeight="1" x14ac:dyDescent="0.25">
      <c r="A285" s="54" t="s">
        <v>481</v>
      </c>
      <c r="B285" s="54" t="s">
        <v>482</v>
      </c>
      <c r="C285" s="31">
        <v>4301011876</v>
      </c>
      <c r="D285" s="707">
        <v>4680115885707</v>
      </c>
      <c r="E285" s="708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95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25"/>
      <c r="R285" s="725"/>
      <c r="S285" s="725"/>
      <c r="T285" s="726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18"/>
      <c r="B286" s="719"/>
      <c r="C286" s="719"/>
      <c r="D286" s="719"/>
      <c r="E286" s="719"/>
      <c r="F286" s="719"/>
      <c r="G286" s="719"/>
      <c r="H286" s="719"/>
      <c r="I286" s="719"/>
      <c r="J286" s="719"/>
      <c r="K286" s="719"/>
      <c r="L286" s="719"/>
      <c r="M286" s="719"/>
      <c r="N286" s="719"/>
      <c r="O286" s="720"/>
      <c r="P286" s="721" t="s">
        <v>70</v>
      </c>
      <c r="Q286" s="714"/>
      <c r="R286" s="714"/>
      <c r="S286" s="714"/>
      <c r="T286" s="714"/>
      <c r="U286" s="714"/>
      <c r="V286" s="715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x14ac:dyDescent="0.2">
      <c r="A287" s="719"/>
      <c r="B287" s="719"/>
      <c r="C287" s="719"/>
      <c r="D287" s="719"/>
      <c r="E287" s="719"/>
      <c r="F287" s="719"/>
      <c r="G287" s="719"/>
      <c r="H287" s="719"/>
      <c r="I287" s="719"/>
      <c r="J287" s="719"/>
      <c r="K287" s="719"/>
      <c r="L287" s="719"/>
      <c r="M287" s="719"/>
      <c r="N287" s="719"/>
      <c r="O287" s="720"/>
      <c r="P287" s="721" t="s">
        <v>70</v>
      </c>
      <c r="Q287" s="714"/>
      <c r="R287" s="714"/>
      <c r="S287" s="714"/>
      <c r="T287" s="714"/>
      <c r="U287" s="714"/>
      <c r="V287" s="715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483</v>
      </c>
      <c r="B288" s="719"/>
      <c r="C288" s="719"/>
      <c r="D288" s="719"/>
      <c r="E288" s="719"/>
      <c r="F288" s="719"/>
      <c r="G288" s="719"/>
      <c r="H288" s="719"/>
      <c r="I288" s="719"/>
      <c r="J288" s="719"/>
      <c r="K288" s="719"/>
      <c r="L288" s="719"/>
      <c r="M288" s="719"/>
      <c r="N288" s="719"/>
      <c r="O288" s="719"/>
      <c r="P288" s="719"/>
      <c r="Q288" s="719"/>
      <c r="R288" s="719"/>
      <c r="S288" s="719"/>
      <c r="T288" s="719"/>
      <c r="U288" s="719"/>
      <c r="V288" s="719"/>
      <c r="W288" s="719"/>
      <c r="X288" s="719"/>
      <c r="Y288" s="719"/>
      <c r="Z288" s="719"/>
      <c r="AA288" s="696"/>
      <c r="AB288" s="696"/>
      <c r="AC288" s="696"/>
    </row>
    <row r="289" spans="1:68" ht="14.25" customHeight="1" x14ac:dyDescent="0.25">
      <c r="A289" s="730" t="s">
        <v>113</v>
      </c>
      <c r="B289" s="719"/>
      <c r="C289" s="719"/>
      <c r="D289" s="719"/>
      <c r="E289" s="719"/>
      <c r="F289" s="719"/>
      <c r="G289" s="719"/>
      <c r="H289" s="719"/>
      <c r="I289" s="719"/>
      <c r="J289" s="719"/>
      <c r="K289" s="719"/>
      <c r="L289" s="719"/>
      <c r="M289" s="719"/>
      <c r="N289" s="719"/>
      <c r="O289" s="719"/>
      <c r="P289" s="719"/>
      <c r="Q289" s="719"/>
      <c r="R289" s="719"/>
      <c r="S289" s="719"/>
      <c r="T289" s="719"/>
      <c r="U289" s="719"/>
      <c r="V289" s="719"/>
      <c r="W289" s="719"/>
      <c r="X289" s="719"/>
      <c r="Y289" s="719"/>
      <c r="Z289" s="719"/>
      <c r="AA289" s="697"/>
      <c r="AB289" s="697"/>
      <c r="AC289" s="697"/>
    </row>
    <row r="290" spans="1:68" ht="27" customHeight="1" x14ac:dyDescent="0.25">
      <c r="A290" s="54" t="s">
        <v>484</v>
      </c>
      <c r="B290" s="54" t="s">
        <v>485</v>
      </c>
      <c r="C290" s="31">
        <v>4301011223</v>
      </c>
      <c r="D290" s="707">
        <v>4607091383423</v>
      </c>
      <c r="E290" s="708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10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25"/>
      <c r="R290" s="725"/>
      <c r="S290" s="725"/>
      <c r="T290" s="726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486</v>
      </c>
      <c r="B291" s="54" t="s">
        <v>487</v>
      </c>
      <c r="C291" s="31">
        <v>4301011879</v>
      </c>
      <c r="D291" s="707">
        <v>4680115885691</v>
      </c>
      <c r="E291" s="708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7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25"/>
      <c r="R291" s="725"/>
      <c r="S291" s="725"/>
      <c r="T291" s="726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4301011878</v>
      </c>
      <c r="D292" s="707">
        <v>4680115885660</v>
      </c>
      <c r="E292" s="708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7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25"/>
      <c r="R292" s="725"/>
      <c r="S292" s="725"/>
      <c r="T292" s="726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18"/>
      <c r="B293" s="719"/>
      <c r="C293" s="719"/>
      <c r="D293" s="719"/>
      <c r="E293" s="719"/>
      <c r="F293" s="719"/>
      <c r="G293" s="719"/>
      <c r="H293" s="719"/>
      <c r="I293" s="719"/>
      <c r="J293" s="719"/>
      <c r="K293" s="719"/>
      <c r="L293" s="719"/>
      <c r="M293" s="719"/>
      <c r="N293" s="719"/>
      <c r="O293" s="720"/>
      <c r="P293" s="721" t="s">
        <v>70</v>
      </c>
      <c r="Q293" s="714"/>
      <c r="R293" s="714"/>
      <c r="S293" s="714"/>
      <c r="T293" s="714"/>
      <c r="U293" s="714"/>
      <c r="V293" s="715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x14ac:dyDescent="0.2">
      <c r="A294" s="719"/>
      <c r="B294" s="719"/>
      <c r="C294" s="719"/>
      <c r="D294" s="719"/>
      <c r="E294" s="719"/>
      <c r="F294" s="719"/>
      <c r="G294" s="719"/>
      <c r="H294" s="719"/>
      <c r="I294" s="719"/>
      <c r="J294" s="719"/>
      <c r="K294" s="719"/>
      <c r="L294" s="719"/>
      <c r="M294" s="719"/>
      <c r="N294" s="719"/>
      <c r="O294" s="720"/>
      <c r="P294" s="721" t="s">
        <v>70</v>
      </c>
      <c r="Q294" s="714"/>
      <c r="R294" s="714"/>
      <c r="S294" s="714"/>
      <c r="T294" s="714"/>
      <c r="U294" s="714"/>
      <c r="V294" s="715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492</v>
      </c>
      <c r="B295" s="719"/>
      <c r="C295" s="719"/>
      <c r="D295" s="719"/>
      <c r="E295" s="719"/>
      <c r="F295" s="719"/>
      <c r="G295" s="719"/>
      <c r="H295" s="719"/>
      <c r="I295" s="719"/>
      <c r="J295" s="719"/>
      <c r="K295" s="719"/>
      <c r="L295" s="719"/>
      <c r="M295" s="719"/>
      <c r="N295" s="719"/>
      <c r="O295" s="719"/>
      <c r="P295" s="719"/>
      <c r="Q295" s="719"/>
      <c r="R295" s="719"/>
      <c r="S295" s="719"/>
      <c r="T295" s="719"/>
      <c r="U295" s="719"/>
      <c r="V295" s="719"/>
      <c r="W295" s="719"/>
      <c r="X295" s="719"/>
      <c r="Y295" s="719"/>
      <c r="Z295" s="719"/>
      <c r="AA295" s="696"/>
      <c r="AB295" s="696"/>
      <c r="AC295" s="696"/>
    </row>
    <row r="296" spans="1:68" ht="14.25" customHeight="1" x14ac:dyDescent="0.25">
      <c r="A296" s="730" t="s">
        <v>72</v>
      </c>
      <c r="B296" s="719"/>
      <c r="C296" s="719"/>
      <c r="D296" s="719"/>
      <c r="E296" s="719"/>
      <c r="F296" s="719"/>
      <c r="G296" s="719"/>
      <c r="H296" s="719"/>
      <c r="I296" s="719"/>
      <c r="J296" s="719"/>
      <c r="K296" s="719"/>
      <c r="L296" s="719"/>
      <c r="M296" s="719"/>
      <c r="N296" s="719"/>
      <c r="O296" s="719"/>
      <c r="P296" s="719"/>
      <c r="Q296" s="719"/>
      <c r="R296" s="719"/>
      <c r="S296" s="719"/>
      <c r="T296" s="719"/>
      <c r="U296" s="719"/>
      <c r="V296" s="719"/>
      <c r="W296" s="719"/>
      <c r="X296" s="719"/>
      <c r="Y296" s="719"/>
      <c r="Z296" s="719"/>
      <c r="AA296" s="697"/>
      <c r="AB296" s="697"/>
      <c r="AC296" s="697"/>
    </row>
    <row r="297" spans="1:68" ht="27" customHeight="1" x14ac:dyDescent="0.25">
      <c r="A297" s="54" t="s">
        <v>493</v>
      </c>
      <c r="B297" s="54" t="s">
        <v>494</v>
      </c>
      <c r="C297" s="31">
        <v>4301051409</v>
      </c>
      <c r="D297" s="707">
        <v>4680115881556</v>
      </c>
      <c r="E297" s="708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7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25"/>
      <c r="R297" s="725"/>
      <c r="S297" s="725"/>
      <c r="T297" s="726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496</v>
      </c>
      <c r="B298" s="54" t="s">
        <v>497</v>
      </c>
      <c r="C298" s="31">
        <v>4301051506</v>
      </c>
      <c r="D298" s="707">
        <v>4680115881037</v>
      </c>
      <c r="E298" s="708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8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25"/>
      <c r="R298" s="725"/>
      <c r="S298" s="725"/>
      <c r="T298" s="726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7">
        <v>4680115881228</v>
      </c>
      <c r="E299" s="708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0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25"/>
      <c r="R299" s="725"/>
      <c r="S299" s="725"/>
      <c r="T299" s="726"/>
      <c r="U299" s="34"/>
      <c r="V299" s="34"/>
      <c r="W299" s="35" t="s">
        <v>68</v>
      </c>
      <c r="X299" s="701">
        <v>220</v>
      </c>
      <c r="Y299" s="702">
        <f>IFERROR(IF(X299="",0,CEILING((X299/$H299),1)*$H299),"")</f>
        <v>220.79999999999998</v>
      </c>
      <c r="Z299" s="36">
        <f>IFERROR(IF(Y299=0,"",ROUNDUP(Y299/H299,0)*0.00753),"")</f>
        <v>0.69276000000000004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244.93333333333337</v>
      </c>
      <c r="BN299" s="64">
        <f>IFERROR(Y299*I299/H299,"0")</f>
        <v>245.82399999999998</v>
      </c>
      <c r="BO299" s="64">
        <f>IFERROR(1/J299*(X299/H299),"0")</f>
        <v>0.58760683760683763</v>
      </c>
      <c r="BP299" s="64">
        <f>IFERROR(1/J299*(Y299/H299),"0")</f>
        <v>0.58974358974358976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7">
        <v>4680115881211</v>
      </c>
      <c r="E300" s="708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9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25"/>
      <c r="R300" s="725"/>
      <c r="S300" s="725"/>
      <c r="T300" s="726"/>
      <c r="U300" s="34"/>
      <c r="V300" s="34"/>
      <c r="W300" s="35" t="s">
        <v>68</v>
      </c>
      <c r="X300" s="701">
        <v>240</v>
      </c>
      <c r="Y300" s="702">
        <f>IFERROR(IF(X300="",0,CEILING((X300/$H300),1)*$H300),"")</f>
        <v>240</v>
      </c>
      <c r="Z300" s="36">
        <f>IFERROR(IF(Y300=0,"",ROUNDUP(Y300/H300,0)*0.00753),"")</f>
        <v>0.753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260</v>
      </c>
      <c r="BN300" s="64">
        <f>IFERROR(Y300*I300/H300,"0")</f>
        <v>260</v>
      </c>
      <c r="BO300" s="64">
        <f>IFERROR(1/J300*(X300/H300),"0")</f>
        <v>0.64102564102564097</v>
      </c>
      <c r="BP300" s="64">
        <f>IFERROR(1/J300*(Y300/H300),"0")</f>
        <v>0.64102564102564097</v>
      </c>
    </row>
    <row r="301" spans="1:68" ht="27" customHeight="1" x14ac:dyDescent="0.25">
      <c r="A301" s="54" t="s">
        <v>503</v>
      </c>
      <c r="B301" s="54" t="s">
        <v>504</v>
      </c>
      <c r="C301" s="31">
        <v>4301051378</v>
      </c>
      <c r="D301" s="707">
        <v>4680115881020</v>
      </c>
      <c r="E301" s="708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8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25"/>
      <c r="R301" s="725"/>
      <c r="S301" s="725"/>
      <c r="T301" s="726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8"/>
      <c r="B302" s="719"/>
      <c r="C302" s="719"/>
      <c r="D302" s="719"/>
      <c r="E302" s="719"/>
      <c r="F302" s="719"/>
      <c r="G302" s="719"/>
      <c r="H302" s="719"/>
      <c r="I302" s="719"/>
      <c r="J302" s="719"/>
      <c r="K302" s="719"/>
      <c r="L302" s="719"/>
      <c r="M302" s="719"/>
      <c r="N302" s="719"/>
      <c r="O302" s="720"/>
      <c r="P302" s="721" t="s">
        <v>70</v>
      </c>
      <c r="Q302" s="714"/>
      <c r="R302" s="714"/>
      <c r="S302" s="714"/>
      <c r="T302" s="714"/>
      <c r="U302" s="714"/>
      <c r="V302" s="715"/>
      <c r="W302" s="37" t="s">
        <v>71</v>
      </c>
      <c r="X302" s="703">
        <f>IFERROR(X297/H297,"0")+IFERROR(X298/H298,"0")+IFERROR(X299/H299,"0")+IFERROR(X300/H300,"0")+IFERROR(X301/H301,"0")</f>
        <v>191.66666666666669</v>
      </c>
      <c r="Y302" s="703">
        <f>IFERROR(Y297/H297,"0")+IFERROR(Y298/H298,"0")+IFERROR(Y299/H299,"0")+IFERROR(Y300/H300,"0")+IFERROR(Y301/H301,"0")</f>
        <v>192</v>
      </c>
      <c r="Z302" s="703">
        <f>IFERROR(IF(Z297="",0,Z297),"0")+IFERROR(IF(Z298="",0,Z298),"0")+IFERROR(IF(Z299="",0,Z299),"0")+IFERROR(IF(Z300="",0,Z300),"0")+IFERROR(IF(Z301="",0,Z301),"0")</f>
        <v>1.4457599999999999</v>
      </c>
      <c r="AA302" s="704"/>
      <c r="AB302" s="704"/>
      <c r="AC302" s="704"/>
    </row>
    <row r="303" spans="1:68" x14ac:dyDescent="0.2">
      <c r="A303" s="719"/>
      <c r="B303" s="719"/>
      <c r="C303" s="719"/>
      <c r="D303" s="719"/>
      <c r="E303" s="719"/>
      <c r="F303" s="719"/>
      <c r="G303" s="719"/>
      <c r="H303" s="719"/>
      <c r="I303" s="719"/>
      <c r="J303" s="719"/>
      <c r="K303" s="719"/>
      <c r="L303" s="719"/>
      <c r="M303" s="719"/>
      <c r="N303" s="719"/>
      <c r="O303" s="720"/>
      <c r="P303" s="721" t="s">
        <v>70</v>
      </c>
      <c r="Q303" s="714"/>
      <c r="R303" s="714"/>
      <c r="S303" s="714"/>
      <c r="T303" s="714"/>
      <c r="U303" s="714"/>
      <c r="V303" s="715"/>
      <c r="W303" s="37" t="s">
        <v>68</v>
      </c>
      <c r="X303" s="703">
        <f>IFERROR(SUM(X297:X301),"0")</f>
        <v>460</v>
      </c>
      <c r="Y303" s="703">
        <f>IFERROR(SUM(Y297:Y301),"0")</f>
        <v>460.79999999999995</v>
      </c>
      <c r="Z303" s="37"/>
      <c r="AA303" s="704"/>
      <c r="AB303" s="704"/>
      <c r="AC303" s="704"/>
    </row>
    <row r="304" spans="1:68" ht="16.5" customHeight="1" x14ac:dyDescent="0.25">
      <c r="A304" s="731" t="s">
        <v>506</v>
      </c>
      <c r="B304" s="719"/>
      <c r="C304" s="719"/>
      <c r="D304" s="719"/>
      <c r="E304" s="719"/>
      <c r="F304" s="719"/>
      <c r="G304" s="719"/>
      <c r="H304" s="719"/>
      <c r="I304" s="719"/>
      <c r="J304" s="719"/>
      <c r="K304" s="719"/>
      <c r="L304" s="719"/>
      <c r="M304" s="719"/>
      <c r="N304" s="719"/>
      <c r="O304" s="719"/>
      <c r="P304" s="719"/>
      <c r="Q304" s="719"/>
      <c r="R304" s="719"/>
      <c r="S304" s="719"/>
      <c r="T304" s="719"/>
      <c r="U304" s="719"/>
      <c r="V304" s="719"/>
      <c r="W304" s="719"/>
      <c r="X304" s="719"/>
      <c r="Y304" s="719"/>
      <c r="Z304" s="719"/>
      <c r="AA304" s="696"/>
      <c r="AB304" s="696"/>
      <c r="AC304" s="696"/>
    </row>
    <row r="305" spans="1:68" ht="14.25" customHeight="1" x14ac:dyDescent="0.25">
      <c r="A305" s="730" t="s">
        <v>72</v>
      </c>
      <c r="B305" s="719"/>
      <c r="C305" s="719"/>
      <c r="D305" s="719"/>
      <c r="E305" s="719"/>
      <c r="F305" s="719"/>
      <c r="G305" s="719"/>
      <c r="H305" s="719"/>
      <c r="I305" s="719"/>
      <c r="J305" s="719"/>
      <c r="K305" s="719"/>
      <c r="L305" s="719"/>
      <c r="M305" s="719"/>
      <c r="N305" s="719"/>
      <c r="O305" s="719"/>
      <c r="P305" s="719"/>
      <c r="Q305" s="719"/>
      <c r="R305" s="719"/>
      <c r="S305" s="719"/>
      <c r="T305" s="719"/>
      <c r="U305" s="719"/>
      <c r="V305" s="719"/>
      <c r="W305" s="719"/>
      <c r="X305" s="719"/>
      <c r="Y305" s="719"/>
      <c r="Z305" s="719"/>
      <c r="AA305" s="697"/>
      <c r="AB305" s="697"/>
      <c r="AC305" s="697"/>
    </row>
    <row r="306" spans="1:68" ht="27" customHeight="1" x14ac:dyDescent="0.25">
      <c r="A306" s="54" t="s">
        <v>507</v>
      </c>
      <c r="B306" s="54" t="s">
        <v>508</v>
      </c>
      <c r="C306" s="31">
        <v>4301051731</v>
      </c>
      <c r="D306" s="707">
        <v>4680115884618</v>
      </c>
      <c r="E306" s="708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25"/>
      <c r="R306" s="725"/>
      <c r="S306" s="725"/>
      <c r="T306" s="726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718"/>
      <c r="B307" s="719"/>
      <c r="C307" s="719"/>
      <c r="D307" s="719"/>
      <c r="E307" s="719"/>
      <c r="F307" s="719"/>
      <c r="G307" s="719"/>
      <c r="H307" s="719"/>
      <c r="I307" s="719"/>
      <c r="J307" s="719"/>
      <c r="K307" s="719"/>
      <c r="L307" s="719"/>
      <c r="M307" s="719"/>
      <c r="N307" s="719"/>
      <c r="O307" s="720"/>
      <c r="P307" s="721" t="s">
        <v>70</v>
      </c>
      <c r="Q307" s="714"/>
      <c r="R307" s="714"/>
      <c r="S307" s="714"/>
      <c r="T307" s="714"/>
      <c r="U307" s="714"/>
      <c r="V307" s="715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x14ac:dyDescent="0.2">
      <c r="A308" s="719"/>
      <c r="B308" s="719"/>
      <c r="C308" s="719"/>
      <c r="D308" s="719"/>
      <c r="E308" s="719"/>
      <c r="F308" s="719"/>
      <c r="G308" s="719"/>
      <c r="H308" s="719"/>
      <c r="I308" s="719"/>
      <c r="J308" s="719"/>
      <c r="K308" s="719"/>
      <c r="L308" s="719"/>
      <c r="M308" s="719"/>
      <c r="N308" s="719"/>
      <c r="O308" s="720"/>
      <c r="P308" s="721" t="s">
        <v>70</v>
      </c>
      <c r="Q308" s="714"/>
      <c r="R308" s="714"/>
      <c r="S308" s="714"/>
      <c r="T308" s="714"/>
      <c r="U308" s="714"/>
      <c r="V308" s="715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510</v>
      </c>
      <c r="B309" s="719"/>
      <c r="C309" s="719"/>
      <c r="D309" s="719"/>
      <c r="E309" s="719"/>
      <c r="F309" s="719"/>
      <c r="G309" s="719"/>
      <c r="H309" s="719"/>
      <c r="I309" s="719"/>
      <c r="J309" s="719"/>
      <c r="K309" s="719"/>
      <c r="L309" s="719"/>
      <c r="M309" s="719"/>
      <c r="N309" s="719"/>
      <c r="O309" s="719"/>
      <c r="P309" s="719"/>
      <c r="Q309" s="719"/>
      <c r="R309" s="719"/>
      <c r="S309" s="719"/>
      <c r="T309" s="719"/>
      <c r="U309" s="719"/>
      <c r="V309" s="719"/>
      <c r="W309" s="719"/>
      <c r="X309" s="719"/>
      <c r="Y309" s="719"/>
      <c r="Z309" s="719"/>
      <c r="AA309" s="696"/>
      <c r="AB309" s="696"/>
      <c r="AC309" s="696"/>
    </row>
    <row r="310" spans="1:68" ht="14.25" customHeight="1" x14ac:dyDescent="0.25">
      <c r="A310" s="730" t="s">
        <v>113</v>
      </c>
      <c r="B310" s="719"/>
      <c r="C310" s="719"/>
      <c r="D310" s="719"/>
      <c r="E310" s="719"/>
      <c r="F310" s="719"/>
      <c r="G310" s="719"/>
      <c r="H310" s="719"/>
      <c r="I310" s="719"/>
      <c r="J310" s="719"/>
      <c r="K310" s="719"/>
      <c r="L310" s="719"/>
      <c r="M310" s="719"/>
      <c r="N310" s="719"/>
      <c r="O310" s="719"/>
      <c r="P310" s="719"/>
      <c r="Q310" s="719"/>
      <c r="R310" s="719"/>
      <c r="S310" s="719"/>
      <c r="T310" s="719"/>
      <c r="U310" s="719"/>
      <c r="V310" s="719"/>
      <c r="W310" s="719"/>
      <c r="X310" s="719"/>
      <c r="Y310" s="719"/>
      <c r="Z310" s="719"/>
      <c r="AA310" s="697"/>
      <c r="AB310" s="697"/>
      <c r="AC310" s="697"/>
    </row>
    <row r="311" spans="1:68" ht="27" customHeight="1" x14ac:dyDescent="0.25">
      <c r="A311" s="54" t="s">
        <v>511</v>
      </c>
      <c r="B311" s="54" t="s">
        <v>512</v>
      </c>
      <c r="C311" s="31">
        <v>4301011593</v>
      </c>
      <c r="D311" s="707">
        <v>4680115882973</v>
      </c>
      <c r="E311" s="708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25"/>
      <c r="R311" s="725"/>
      <c r="S311" s="725"/>
      <c r="T311" s="726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18"/>
      <c r="B312" s="719"/>
      <c r="C312" s="719"/>
      <c r="D312" s="719"/>
      <c r="E312" s="719"/>
      <c r="F312" s="719"/>
      <c r="G312" s="719"/>
      <c r="H312" s="719"/>
      <c r="I312" s="719"/>
      <c r="J312" s="719"/>
      <c r="K312" s="719"/>
      <c r="L312" s="719"/>
      <c r="M312" s="719"/>
      <c r="N312" s="719"/>
      <c r="O312" s="720"/>
      <c r="P312" s="721" t="s">
        <v>70</v>
      </c>
      <c r="Q312" s="714"/>
      <c r="R312" s="714"/>
      <c r="S312" s="714"/>
      <c r="T312" s="714"/>
      <c r="U312" s="714"/>
      <c r="V312" s="715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x14ac:dyDescent="0.2">
      <c r="A313" s="719"/>
      <c r="B313" s="719"/>
      <c r="C313" s="719"/>
      <c r="D313" s="719"/>
      <c r="E313" s="719"/>
      <c r="F313" s="719"/>
      <c r="G313" s="719"/>
      <c r="H313" s="719"/>
      <c r="I313" s="719"/>
      <c r="J313" s="719"/>
      <c r="K313" s="719"/>
      <c r="L313" s="719"/>
      <c r="M313" s="719"/>
      <c r="N313" s="719"/>
      <c r="O313" s="720"/>
      <c r="P313" s="721" t="s">
        <v>70</v>
      </c>
      <c r="Q313" s="714"/>
      <c r="R313" s="714"/>
      <c r="S313" s="714"/>
      <c r="T313" s="714"/>
      <c r="U313" s="714"/>
      <c r="V313" s="715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customHeight="1" x14ac:dyDescent="0.25">
      <c r="A314" s="730" t="s">
        <v>63</v>
      </c>
      <c r="B314" s="719"/>
      <c r="C314" s="719"/>
      <c r="D314" s="719"/>
      <c r="E314" s="719"/>
      <c r="F314" s="719"/>
      <c r="G314" s="719"/>
      <c r="H314" s="719"/>
      <c r="I314" s="719"/>
      <c r="J314" s="719"/>
      <c r="K314" s="719"/>
      <c r="L314" s="719"/>
      <c r="M314" s="719"/>
      <c r="N314" s="719"/>
      <c r="O314" s="719"/>
      <c r="P314" s="719"/>
      <c r="Q314" s="719"/>
      <c r="R314" s="719"/>
      <c r="S314" s="719"/>
      <c r="T314" s="719"/>
      <c r="U314" s="719"/>
      <c r="V314" s="719"/>
      <c r="W314" s="719"/>
      <c r="X314" s="719"/>
      <c r="Y314" s="719"/>
      <c r="Z314" s="719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07">
        <v>4607091389845</v>
      </c>
      <c r="E315" s="708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10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25"/>
      <c r="R315" s="725"/>
      <c r="S315" s="725"/>
      <c r="T315" s="726"/>
      <c r="U315" s="34"/>
      <c r="V315" s="34"/>
      <c r="W315" s="35" t="s">
        <v>68</v>
      </c>
      <c r="X315" s="701">
        <v>280</v>
      </c>
      <c r="Y315" s="702">
        <f>IFERROR(IF(X315="",0,CEILING((X315/$H315),1)*$H315),"")</f>
        <v>281.40000000000003</v>
      </c>
      <c r="Z315" s="36">
        <f>IFERROR(IF(Y315=0,"",ROUNDUP(Y315/H315,0)*0.00502),"")</f>
        <v>0.67268000000000006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293.33333333333331</v>
      </c>
      <c r="BN315" s="64">
        <f>IFERROR(Y315*I315/H315,"0")</f>
        <v>294.80000000000007</v>
      </c>
      <c r="BO315" s="64">
        <f>IFERROR(1/J315*(X315/H315),"0")</f>
        <v>0.56980056980056981</v>
      </c>
      <c r="BP315" s="64">
        <f>IFERROR(1/J315*(Y315/H315),"0")</f>
        <v>0.57264957264957272</v>
      </c>
    </row>
    <row r="316" spans="1:68" ht="27" customHeight="1" x14ac:dyDescent="0.25">
      <c r="A316" s="54" t="s">
        <v>516</v>
      </c>
      <c r="B316" s="54" t="s">
        <v>517</v>
      </c>
      <c r="C316" s="31">
        <v>4301031306</v>
      </c>
      <c r="D316" s="707">
        <v>4680115882881</v>
      </c>
      <c r="E316" s="708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10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25"/>
      <c r="R316" s="725"/>
      <c r="S316" s="725"/>
      <c r="T316" s="726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8"/>
      <c r="B317" s="719"/>
      <c r="C317" s="719"/>
      <c r="D317" s="719"/>
      <c r="E317" s="719"/>
      <c r="F317" s="719"/>
      <c r="G317" s="719"/>
      <c r="H317" s="719"/>
      <c r="I317" s="719"/>
      <c r="J317" s="719"/>
      <c r="K317" s="719"/>
      <c r="L317" s="719"/>
      <c r="M317" s="719"/>
      <c r="N317" s="719"/>
      <c r="O317" s="720"/>
      <c r="P317" s="721" t="s">
        <v>70</v>
      </c>
      <c r="Q317" s="714"/>
      <c r="R317" s="714"/>
      <c r="S317" s="714"/>
      <c r="T317" s="714"/>
      <c r="U317" s="714"/>
      <c r="V317" s="715"/>
      <c r="W317" s="37" t="s">
        <v>71</v>
      </c>
      <c r="X317" s="703">
        <f>IFERROR(X315/H315,"0")+IFERROR(X316/H316,"0")</f>
        <v>133.33333333333331</v>
      </c>
      <c r="Y317" s="703">
        <f>IFERROR(Y315/H315,"0")+IFERROR(Y316/H316,"0")</f>
        <v>134</v>
      </c>
      <c r="Z317" s="703">
        <f>IFERROR(IF(Z315="",0,Z315),"0")+IFERROR(IF(Z316="",0,Z316),"0")</f>
        <v>0.67268000000000006</v>
      </c>
      <c r="AA317" s="704"/>
      <c r="AB317" s="704"/>
      <c r="AC317" s="704"/>
    </row>
    <row r="318" spans="1:68" x14ac:dyDescent="0.2">
      <c r="A318" s="719"/>
      <c r="B318" s="719"/>
      <c r="C318" s="719"/>
      <c r="D318" s="719"/>
      <c r="E318" s="719"/>
      <c r="F318" s="719"/>
      <c r="G318" s="719"/>
      <c r="H318" s="719"/>
      <c r="I318" s="719"/>
      <c r="J318" s="719"/>
      <c r="K318" s="719"/>
      <c r="L318" s="719"/>
      <c r="M318" s="719"/>
      <c r="N318" s="719"/>
      <c r="O318" s="720"/>
      <c r="P318" s="721" t="s">
        <v>70</v>
      </c>
      <c r="Q318" s="714"/>
      <c r="R318" s="714"/>
      <c r="S318" s="714"/>
      <c r="T318" s="714"/>
      <c r="U318" s="714"/>
      <c r="V318" s="715"/>
      <c r="W318" s="37" t="s">
        <v>68</v>
      </c>
      <c r="X318" s="703">
        <f>IFERROR(SUM(X315:X316),"0")</f>
        <v>280</v>
      </c>
      <c r="Y318" s="703">
        <f>IFERROR(SUM(Y315:Y316),"0")</f>
        <v>281.40000000000003</v>
      </c>
      <c r="Z318" s="37"/>
      <c r="AA318" s="704"/>
      <c r="AB318" s="704"/>
      <c r="AC318" s="704"/>
    </row>
    <row r="319" spans="1:68" ht="16.5" customHeight="1" x14ac:dyDescent="0.25">
      <c r="A319" s="731" t="s">
        <v>518</v>
      </c>
      <c r="B319" s="719"/>
      <c r="C319" s="719"/>
      <c r="D319" s="719"/>
      <c r="E319" s="719"/>
      <c r="F319" s="719"/>
      <c r="G319" s="719"/>
      <c r="H319" s="719"/>
      <c r="I319" s="719"/>
      <c r="J319" s="719"/>
      <c r="K319" s="719"/>
      <c r="L319" s="719"/>
      <c r="M319" s="719"/>
      <c r="N319" s="719"/>
      <c r="O319" s="719"/>
      <c r="P319" s="719"/>
      <c r="Q319" s="719"/>
      <c r="R319" s="719"/>
      <c r="S319" s="719"/>
      <c r="T319" s="719"/>
      <c r="U319" s="719"/>
      <c r="V319" s="719"/>
      <c r="W319" s="719"/>
      <c r="X319" s="719"/>
      <c r="Y319" s="719"/>
      <c r="Z319" s="719"/>
      <c r="AA319" s="696"/>
      <c r="AB319" s="696"/>
      <c r="AC319" s="696"/>
    </row>
    <row r="320" spans="1:68" ht="14.25" customHeight="1" x14ac:dyDescent="0.25">
      <c r="A320" s="730" t="s">
        <v>113</v>
      </c>
      <c r="B320" s="719"/>
      <c r="C320" s="719"/>
      <c r="D320" s="719"/>
      <c r="E320" s="719"/>
      <c r="F320" s="719"/>
      <c r="G320" s="719"/>
      <c r="H320" s="719"/>
      <c r="I320" s="719"/>
      <c r="J320" s="719"/>
      <c r="K320" s="719"/>
      <c r="L320" s="719"/>
      <c r="M320" s="719"/>
      <c r="N320" s="719"/>
      <c r="O320" s="719"/>
      <c r="P320" s="719"/>
      <c r="Q320" s="719"/>
      <c r="R320" s="719"/>
      <c r="S320" s="719"/>
      <c r="T320" s="719"/>
      <c r="U320" s="719"/>
      <c r="V320" s="719"/>
      <c r="W320" s="719"/>
      <c r="X320" s="719"/>
      <c r="Y320" s="719"/>
      <c r="Z320" s="719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07">
        <v>4680115885615</v>
      </c>
      <c r="E321" s="708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25"/>
      <c r="R321" s="725"/>
      <c r="S321" s="725"/>
      <c r="T321" s="726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customHeight="1" x14ac:dyDescent="0.25">
      <c r="A322" s="54" t="s">
        <v>522</v>
      </c>
      <c r="B322" s="54" t="s">
        <v>523</v>
      </c>
      <c r="C322" s="31">
        <v>4301012016</v>
      </c>
      <c r="D322" s="707">
        <v>4680115885554</v>
      </c>
      <c r="E322" s="708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25"/>
      <c r="R322" s="725"/>
      <c r="S322" s="725"/>
      <c r="T322" s="726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522</v>
      </c>
      <c r="B323" s="54" t="s">
        <v>525</v>
      </c>
      <c r="C323" s="31">
        <v>4301011911</v>
      </c>
      <c r="D323" s="707">
        <v>4680115885554</v>
      </c>
      <c r="E323" s="708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831" t="s">
        <v>526</v>
      </c>
      <c r="Q323" s="725"/>
      <c r="R323" s="725"/>
      <c r="S323" s="725"/>
      <c r="T323" s="726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07">
        <v>4680115885646</v>
      </c>
      <c r="E324" s="708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25"/>
      <c r="R324" s="725"/>
      <c r="S324" s="725"/>
      <c r="T324" s="726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531</v>
      </c>
      <c r="B325" s="54" t="s">
        <v>532</v>
      </c>
      <c r="C325" s="31">
        <v>4301011857</v>
      </c>
      <c r="D325" s="707">
        <v>4680115885622</v>
      </c>
      <c r="E325" s="708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25"/>
      <c r="R325" s="725"/>
      <c r="S325" s="725"/>
      <c r="T325" s="726"/>
      <c r="U325" s="34"/>
      <c r="V325" s="34"/>
      <c r="W325" s="35" t="s">
        <v>68</v>
      </c>
      <c r="X325" s="701">
        <v>28</v>
      </c>
      <c r="Y325" s="702">
        <f t="shared" si="57"/>
        <v>28</v>
      </c>
      <c r="Z325" s="36">
        <f>IFERROR(IF(Y325=0,"",ROUNDUP(Y325/H325,0)*0.00902),"")</f>
        <v>6.3140000000000002E-2</v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29.47</v>
      </c>
      <c r="BN325" s="64">
        <f t="shared" si="59"/>
        <v>29.47</v>
      </c>
      <c r="BO325" s="64">
        <f t="shared" si="60"/>
        <v>5.3030303030303032E-2</v>
      </c>
      <c r="BP325" s="64">
        <f t="shared" si="61"/>
        <v>5.3030303030303032E-2</v>
      </c>
    </row>
    <row r="326" spans="1:68" ht="27" customHeight="1" x14ac:dyDescent="0.25">
      <c r="A326" s="54" t="s">
        <v>533</v>
      </c>
      <c r="B326" s="54" t="s">
        <v>534</v>
      </c>
      <c r="C326" s="31">
        <v>4301011573</v>
      </c>
      <c r="D326" s="707">
        <v>4680115881938</v>
      </c>
      <c r="E326" s="708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10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25"/>
      <c r="R326" s="725"/>
      <c r="S326" s="725"/>
      <c r="T326" s="726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536</v>
      </c>
      <c r="B327" s="54" t="s">
        <v>537</v>
      </c>
      <c r="C327" s="31">
        <v>4301010944</v>
      </c>
      <c r="D327" s="707">
        <v>4607091387346</v>
      </c>
      <c r="E327" s="708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8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25"/>
      <c r="R327" s="725"/>
      <c r="S327" s="725"/>
      <c r="T327" s="726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539</v>
      </c>
      <c r="B328" s="54" t="s">
        <v>540</v>
      </c>
      <c r="C328" s="31">
        <v>4301011859</v>
      </c>
      <c r="D328" s="707">
        <v>4680115885608</v>
      </c>
      <c r="E328" s="708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11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25"/>
      <c r="R328" s="725"/>
      <c r="S328" s="725"/>
      <c r="T328" s="726"/>
      <c r="U328" s="34"/>
      <c r="V328" s="34"/>
      <c r="W328" s="35" t="s">
        <v>68</v>
      </c>
      <c r="X328" s="701">
        <v>40</v>
      </c>
      <c r="Y328" s="702">
        <f t="shared" si="57"/>
        <v>40</v>
      </c>
      <c r="Z328" s="36">
        <f>IFERROR(IF(Y328=0,"",ROUNDUP(Y328/H328,0)*0.00902),"")</f>
        <v>9.0200000000000002E-2</v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42.1</v>
      </c>
      <c r="BN328" s="64">
        <f t="shared" si="59"/>
        <v>42.1</v>
      </c>
      <c r="BO328" s="64">
        <f t="shared" si="60"/>
        <v>7.575757575757576E-2</v>
      </c>
      <c r="BP328" s="64">
        <f t="shared" si="61"/>
        <v>7.575757575757576E-2</v>
      </c>
    </row>
    <row r="329" spans="1:68" x14ac:dyDescent="0.2">
      <c r="A329" s="718"/>
      <c r="B329" s="719"/>
      <c r="C329" s="719"/>
      <c r="D329" s="719"/>
      <c r="E329" s="719"/>
      <c r="F329" s="719"/>
      <c r="G329" s="719"/>
      <c r="H329" s="719"/>
      <c r="I329" s="719"/>
      <c r="J329" s="719"/>
      <c r="K329" s="719"/>
      <c r="L329" s="719"/>
      <c r="M329" s="719"/>
      <c r="N329" s="719"/>
      <c r="O329" s="720"/>
      <c r="P329" s="721" t="s">
        <v>70</v>
      </c>
      <c r="Q329" s="714"/>
      <c r="R329" s="714"/>
      <c r="S329" s="714"/>
      <c r="T329" s="714"/>
      <c r="U329" s="714"/>
      <c r="V329" s="715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17</v>
      </c>
      <c r="Y329" s="703">
        <f>IFERROR(Y321/H321,"0")+IFERROR(Y322/H322,"0")+IFERROR(Y323/H323,"0")+IFERROR(Y324/H324,"0")+IFERROR(Y325/H325,"0")+IFERROR(Y326/H326,"0")+IFERROR(Y327/H327,"0")+IFERROR(Y328/H328,"0")</f>
        <v>17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0.15334</v>
      </c>
      <c r="AA329" s="704"/>
      <c r="AB329" s="704"/>
      <c r="AC329" s="704"/>
    </row>
    <row r="330" spans="1:68" x14ac:dyDescent="0.2">
      <c r="A330" s="719"/>
      <c r="B330" s="719"/>
      <c r="C330" s="719"/>
      <c r="D330" s="719"/>
      <c r="E330" s="719"/>
      <c r="F330" s="719"/>
      <c r="G330" s="719"/>
      <c r="H330" s="719"/>
      <c r="I330" s="719"/>
      <c r="J330" s="719"/>
      <c r="K330" s="719"/>
      <c r="L330" s="719"/>
      <c r="M330" s="719"/>
      <c r="N330" s="719"/>
      <c r="O330" s="720"/>
      <c r="P330" s="721" t="s">
        <v>70</v>
      </c>
      <c r="Q330" s="714"/>
      <c r="R330" s="714"/>
      <c r="S330" s="714"/>
      <c r="T330" s="714"/>
      <c r="U330" s="714"/>
      <c r="V330" s="715"/>
      <c r="W330" s="37" t="s">
        <v>68</v>
      </c>
      <c r="X330" s="703">
        <f>IFERROR(SUM(X321:X328),"0")</f>
        <v>68</v>
      </c>
      <c r="Y330" s="703">
        <f>IFERROR(SUM(Y321:Y328),"0")</f>
        <v>68</v>
      </c>
      <c r="Z330" s="37"/>
      <c r="AA330" s="704"/>
      <c r="AB330" s="704"/>
      <c r="AC330" s="704"/>
    </row>
    <row r="331" spans="1:68" ht="14.25" customHeight="1" x14ac:dyDescent="0.25">
      <c r="A331" s="730" t="s">
        <v>63</v>
      </c>
      <c r="B331" s="719"/>
      <c r="C331" s="719"/>
      <c r="D331" s="719"/>
      <c r="E331" s="719"/>
      <c r="F331" s="719"/>
      <c r="G331" s="719"/>
      <c r="H331" s="719"/>
      <c r="I331" s="719"/>
      <c r="J331" s="719"/>
      <c r="K331" s="719"/>
      <c r="L331" s="719"/>
      <c r="M331" s="719"/>
      <c r="N331" s="719"/>
      <c r="O331" s="719"/>
      <c r="P331" s="719"/>
      <c r="Q331" s="719"/>
      <c r="R331" s="719"/>
      <c r="S331" s="719"/>
      <c r="T331" s="719"/>
      <c r="U331" s="719"/>
      <c r="V331" s="719"/>
      <c r="W331" s="719"/>
      <c r="X331" s="719"/>
      <c r="Y331" s="719"/>
      <c r="Z331" s="719"/>
      <c r="AA331" s="697"/>
      <c r="AB331" s="697"/>
      <c r="AC331" s="697"/>
    </row>
    <row r="332" spans="1:68" ht="27" customHeight="1" x14ac:dyDescent="0.25">
      <c r="A332" s="54" t="s">
        <v>541</v>
      </c>
      <c r="B332" s="54" t="s">
        <v>542</v>
      </c>
      <c r="C332" s="31">
        <v>4301030878</v>
      </c>
      <c r="D332" s="707">
        <v>4607091387193</v>
      </c>
      <c r="E332" s="708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9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25"/>
      <c r="R332" s="725"/>
      <c r="S332" s="725"/>
      <c r="T332" s="726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544</v>
      </c>
      <c r="B333" s="54" t="s">
        <v>545</v>
      </c>
      <c r="C333" s="31">
        <v>4301031153</v>
      </c>
      <c r="D333" s="707">
        <v>4607091387230</v>
      </c>
      <c r="E333" s="708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8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25"/>
      <c r="R333" s="725"/>
      <c r="S333" s="725"/>
      <c r="T333" s="726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547</v>
      </c>
      <c r="B334" s="54" t="s">
        <v>548</v>
      </c>
      <c r="C334" s="31">
        <v>4301031154</v>
      </c>
      <c r="D334" s="707">
        <v>4607091387292</v>
      </c>
      <c r="E334" s="708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10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25"/>
      <c r="R334" s="725"/>
      <c r="S334" s="725"/>
      <c r="T334" s="726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4301031152</v>
      </c>
      <c r="D335" s="707">
        <v>4607091387285</v>
      </c>
      <c r="E335" s="708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8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25"/>
      <c r="R335" s="725"/>
      <c r="S335" s="725"/>
      <c r="T335" s="726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18"/>
      <c r="B336" s="719"/>
      <c r="C336" s="719"/>
      <c r="D336" s="719"/>
      <c r="E336" s="719"/>
      <c r="F336" s="719"/>
      <c r="G336" s="719"/>
      <c r="H336" s="719"/>
      <c r="I336" s="719"/>
      <c r="J336" s="719"/>
      <c r="K336" s="719"/>
      <c r="L336" s="719"/>
      <c r="M336" s="719"/>
      <c r="N336" s="719"/>
      <c r="O336" s="720"/>
      <c r="P336" s="721" t="s">
        <v>70</v>
      </c>
      <c r="Q336" s="714"/>
      <c r="R336" s="714"/>
      <c r="S336" s="714"/>
      <c r="T336" s="714"/>
      <c r="U336" s="714"/>
      <c r="V336" s="715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x14ac:dyDescent="0.2">
      <c r="A337" s="719"/>
      <c r="B337" s="719"/>
      <c r="C337" s="719"/>
      <c r="D337" s="719"/>
      <c r="E337" s="719"/>
      <c r="F337" s="719"/>
      <c r="G337" s="719"/>
      <c r="H337" s="719"/>
      <c r="I337" s="719"/>
      <c r="J337" s="719"/>
      <c r="K337" s="719"/>
      <c r="L337" s="719"/>
      <c r="M337" s="719"/>
      <c r="N337" s="719"/>
      <c r="O337" s="720"/>
      <c r="P337" s="721" t="s">
        <v>70</v>
      </c>
      <c r="Q337" s="714"/>
      <c r="R337" s="714"/>
      <c r="S337" s="714"/>
      <c r="T337" s="714"/>
      <c r="U337" s="714"/>
      <c r="V337" s="715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customHeight="1" x14ac:dyDescent="0.25">
      <c r="A338" s="730" t="s">
        <v>72</v>
      </c>
      <c r="B338" s="719"/>
      <c r="C338" s="719"/>
      <c r="D338" s="719"/>
      <c r="E338" s="719"/>
      <c r="F338" s="719"/>
      <c r="G338" s="719"/>
      <c r="H338" s="719"/>
      <c r="I338" s="719"/>
      <c r="J338" s="719"/>
      <c r="K338" s="719"/>
      <c r="L338" s="719"/>
      <c r="M338" s="719"/>
      <c r="N338" s="719"/>
      <c r="O338" s="719"/>
      <c r="P338" s="719"/>
      <c r="Q338" s="719"/>
      <c r="R338" s="719"/>
      <c r="S338" s="719"/>
      <c r="T338" s="719"/>
      <c r="U338" s="719"/>
      <c r="V338" s="719"/>
      <c r="W338" s="719"/>
      <c r="X338" s="719"/>
      <c r="Y338" s="719"/>
      <c r="Z338" s="719"/>
      <c r="AA338" s="697"/>
      <c r="AB338" s="697"/>
      <c r="AC338" s="697"/>
    </row>
    <row r="339" spans="1:68" ht="37.5" customHeight="1" x14ac:dyDescent="0.25">
      <c r="A339" s="54" t="s">
        <v>552</v>
      </c>
      <c r="B339" s="54" t="s">
        <v>553</v>
      </c>
      <c r="C339" s="31">
        <v>4301051100</v>
      </c>
      <c r="D339" s="707">
        <v>4607091387766</v>
      </c>
      <c r="E339" s="708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10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25"/>
      <c r="R339" s="725"/>
      <c r="S339" s="725"/>
      <c r="T339" s="726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customHeight="1" x14ac:dyDescent="0.25">
      <c r="A340" s="54" t="s">
        <v>555</v>
      </c>
      <c r="B340" s="54" t="s">
        <v>556</v>
      </c>
      <c r="C340" s="31">
        <v>4301051116</v>
      </c>
      <c r="D340" s="707">
        <v>4607091387957</v>
      </c>
      <c r="E340" s="708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25"/>
      <c r="R340" s="725"/>
      <c r="S340" s="725"/>
      <c r="T340" s="726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558</v>
      </c>
      <c r="B341" s="54" t="s">
        <v>559</v>
      </c>
      <c r="C341" s="31">
        <v>4301051115</v>
      </c>
      <c r="D341" s="707">
        <v>4607091387964</v>
      </c>
      <c r="E341" s="708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25"/>
      <c r="R341" s="725"/>
      <c r="S341" s="725"/>
      <c r="T341" s="726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561</v>
      </c>
      <c r="B342" s="54" t="s">
        <v>562</v>
      </c>
      <c r="C342" s="31">
        <v>4301051705</v>
      </c>
      <c r="D342" s="707">
        <v>4680115884588</v>
      </c>
      <c r="E342" s="708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7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25"/>
      <c r="R342" s="725"/>
      <c r="S342" s="725"/>
      <c r="T342" s="726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customHeight="1" x14ac:dyDescent="0.25">
      <c r="A343" s="54" t="s">
        <v>564</v>
      </c>
      <c r="B343" s="54" t="s">
        <v>565</v>
      </c>
      <c r="C343" s="31">
        <v>4301051130</v>
      </c>
      <c r="D343" s="707">
        <v>4607091387537</v>
      </c>
      <c r="E343" s="708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8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25"/>
      <c r="R343" s="725"/>
      <c r="S343" s="725"/>
      <c r="T343" s="726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07">
        <v>4607091387513</v>
      </c>
      <c r="E344" s="708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8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25"/>
      <c r="R344" s="725"/>
      <c r="S344" s="725"/>
      <c r="T344" s="726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8"/>
      <c r="B345" s="719"/>
      <c r="C345" s="719"/>
      <c r="D345" s="719"/>
      <c r="E345" s="719"/>
      <c r="F345" s="719"/>
      <c r="G345" s="719"/>
      <c r="H345" s="719"/>
      <c r="I345" s="719"/>
      <c r="J345" s="719"/>
      <c r="K345" s="719"/>
      <c r="L345" s="719"/>
      <c r="M345" s="719"/>
      <c r="N345" s="719"/>
      <c r="O345" s="720"/>
      <c r="P345" s="721" t="s">
        <v>70</v>
      </c>
      <c r="Q345" s="714"/>
      <c r="R345" s="714"/>
      <c r="S345" s="714"/>
      <c r="T345" s="714"/>
      <c r="U345" s="714"/>
      <c r="V345" s="715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x14ac:dyDescent="0.2">
      <c r="A346" s="719"/>
      <c r="B346" s="719"/>
      <c r="C346" s="719"/>
      <c r="D346" s="719"/>
      <c r="E346" s="719"/>
      <c r="F346" s="719"/>
      <c r="G346" s="719"/>
      <c r="H346" s="719"/>
      <c r="I346" s="719"/>
      <c r="J346" s="719"/>
      <c r="K346" s="719"/>
      <c r="L346" s="719"/>
      <c r="M346" s="719"/>
      <c r="N346" s="719"/>
      <c r="O346" s="720"/>
      <c r="P346" s="721" t="s">
        <v>70</v>
      </c>
      <c r="Q346" s="714"/>
      <c r="R346" s="714"/>
      <c r="S346" s="714"/>
      <c r="T346" s="714"/>
      <c r="U346" s="714"/>
      <c r="V346" s="715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customHeight="1" x14ac:dyDescent="0.25">
      <c r="A347" s="730" t="s">
        <v>204</v>
      </c>
      <c r="B347" s="719"/>
      <c r="C347" s="719"/>
      <c r="D347" s="719"/>
      <c r="E347" s="719"/>
      <c r="F347" s="719"/>
      <c r="G347" s="719"/>
      <c r="H347" s="719"/>
      <c r="I347" s="719"/>
      <c r="J347" s="719"/>
      <c r="K347" s="719"/>
      <c r="L347" s="719"/>
      <c r="M347" s="719"/>
      <c r="N347" s="719"/>
      <c r="O347" s="719"/>
      <c r="P347" s="719"/>
      <c r="Q347" s="719"/>
      <c r="R347" s="719"/>
      <c r="S347" s="719"/>
      <c r="T347" s="719"/>
      <c r="U347" s="719"/>
      <c r="V347" s="719"/>
      <c r="W347" s="719"/>
      <c r="X347" s="719"/>
      <c r="Y347" s="719"/>
      <c r="Z347" s="719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7">
        <v>4607091380880</v>
      </c>
      <c r="E348" s="708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83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25"/>
      <c r="R348" s="725"/>
      <c r="S348" s="725"/>
      <c r="T348" s="726"/>
      <c r="U348" s="34"/>
      <c r="V348" s="34"/>
      <c r="W348" s="35" t="s">
        <v>68</v>
      </c>
      <c r="X348" s="701">
        <v>10</v>
      </c>
      <c r="Y348" s="702">
        <f>IFERROR(IF(X348="",0,CEILING((X348/$H348),1)*$H348),"")</f>
        <v>16.8</v>
      </c>
      <c r="Z348" s="36">
        <f>IFERROR(IF(Y348=0,"",ROUNDUP(Y348/H348,0)*0.02175),"")</f>
        <v>4.3499999999999997E-2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10.671428571428571</v>
      </c>
      <c r="BN348" s="64">
        <f>IFERROR(Y348*I348/H348,"0")</f>
        <v>17.928000000000001</v>
      </c>
      <c r="BO348" s="64">
        <f>IFERROR(1/J348*(X348/H348),"0")</f>
        <v>2.1258503401360544E-2</v>
      </c>
      <c r="BP348" s="64">
        <f>IFERROR(1/J348*(Y348/H348),"0")</f>
        <v>3.5714285714285712E-2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7">
        <v>4607091384482</v>
      </c>
      <c r="E349" s="708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25"/>
      <c r="R349" s="725"/>
      <c r="S349" s="725"/>
      <c r="T349" s="726"/>
      <c r="U349" s="34"/>
      <c r="V349" s="34"/>
      <c r="W349" s="35" t="s">
        <v>68</v>
      </c>
      <c r="X349" s="701">
        <v>400</v>
      </c>
      <c r="Y349" s="702">
        <f>IFERROR(IF(X349="",0,CEILING((X349/$H349),1)*$H349),"")</f>
        <v>405.59999999999997</v>
      </c>
      <c r="Z349" s="36">
        <f>IFERROR(IF(Y349=0,"",ROUNDUP(Y349/H349,0)*0.02175),"")</f>
        <v>1.131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428.92307692307696</v>
      </c>
      <c r="BN349" s="64">
        <f>IFERROR(Y349*I349/H349,"0")</f>
        <v>434.928</v>
      </c>
      <c r="BO349" s="64">
        <f>IFERROR(1/J349*(X349/H349),"0")</f>
        <v>0.91575091575091572</v>
      </c>
      <c r="BP349" s="64">
        <f>IFERROR(1/J349*(Y349/H349),"0")</f>
        <v>0.92857142857142849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07">
        <v>4607091380897</v>
      </c>
      <c r="E350" s="708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10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25"/>
      <c r="R350" s="725"/>
      <c r="S350" s="725"/>
      <c r="T350" s="726"/>
      <c r="U350" s="34"/>
      <c r="V350" s="34"/>
      <c r="W350" s="35" t="s">
        <v>68</v>
      </c>
      <c r="X350" s="701">
        <v>30</v>
      </c>
      <c r="Y350" s="702">
        <f>IFERROR(IF(X350="",0,CEILING((X350/$H350),1)*$H350),"")</f>
        <v>33.6</v>
      </c>
      <c r="Z350" s="36">
        <f>IFERROR(IF(Y350=0,"",ROUNDUP(Y350/H350,0)*0.02175),"")</f>
        <v>8.6999999999999994E-2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32.014285714285712</v>
      </c>
      <c r="BN350" s="64">
        <f>IFERROR(Y350*I350/H350,"0")</f>
        <v>35.856000000000002</v>
      </c>
      <c r="BO350" s="64">
        <f>IFERROR(1/J350*(X350/H350),"0")</f>
        <v>6.377551020408162E-2</v>
      </c>
      <c r="BP350" s="64">
        <f>IFERROR(1/J350*(Y350/H350),"0")</f>
        <v>7.1428571428571425E-2</v>
      </c>
    </row>
    <row r="351" spans="1:68" x14ac:dyDescent="0.2">
      <c r="A351" s="718"/>
      <c r="B351" s="719"/>
      <c r="C351" s="719"/>
      <c r="D351" s="719"/>
      <c r="E351" s="719"/>
      <c r="F351" s="719"/>
      <c r="G351" s="719"/>
      <c r="H351" s="719"/>
      <c r="I351" s="719"/>
      <c r="J351" s="719"/>
      <c r="K351" s="719"/>
      <c r="L351" s="719"/>
      <c r="M351" s="719"/>
      <c r="N351" s="719"/>
      <c r="O351" s="720"/>
      <c r="P351" s="721" t="s">
        <v>70</v>
      </c>
      <c r="Q351" s="714"/>
      <c r="R351" s="714"/>
      <c r="S351" s="714"/>
      <c r="T351" s="714"/>
      <c r="U351" s="714"/>
      <c r="V351" s="715"/>
      <c r="W351" s="37" t="s">
        <v>71</v>
      </c>
      <c r="X351" s="703">
        <f>IFERROR(X348/H348,"0")+IFERROR(X349/H349,"0")+IFERROR(X350/H350,"0")</f>
        <v>56.043956043956044</v>
      </c>
      <c r="Y351" s="703">
        <f>IFERROR(Y348/H348,"0")+IFERROR(Y349/H349,"0")+IFERROR(Y350/H350,"0")</f>
        <v>58</v>
      </c>
      <c r="Z351" s="703">
        <f>IFERROR(IF(Z348="",0,Z348),"0")+IFERROR(IF(Z349="",0,Z349),"0")+IFERROR(IF(Z350="",0,Z350),"0")</f>
        <v>1.2615000000000001</v>
      </c>
      <c r="AA351" s="704"/>
      <c r="AB351" s="704"/>
      <c r="AC351" s="704"/>
    </row>
    <row r="352" spans="1:68" x14ac:dyDescent="0.2">
      <c r="A352" s="719"/>
      <c r="B352" s="719"/>
      <c r="C352" s="719"/>
      <c r="D352" s="719"/>
      <c r="E352" s="719"/>
      <c r="F352" s="719"/>
      <c r="G352" s="719"/>
      <c r="H352" s="719"/>
      <c r="I352" s="719"/>
      <c r="J352" s="719"/>
      <c r="K352" s="719"/>
      <c r="L352" s="719"/>
      <c r="M352" s="719"/>
      <c r="N352" s="719"/>
      <c r="O352" s="720"/>
      <c r="P352" s="721" t="s">
        <v>70</v>
      </c>
      <c r="Q352" s="714"/>
      <c r="R352" s="714"/>
      <c r="S352" s="714"/>
      <c r="T352" s="714"/>
      <c r="U352" s="714"/>
      <c r="V352" s="715"/>
      <c r="W352" s="37" t="s">
        <v>68</v>
      </c>
      <c r="X352" s="703">
        <f>IFERROR(SUM(X348:X350),"0")</f>
        <v>440</v>
      </c>
      <c r="Y352" s="703">
        <f>IFERROR(SUM(Y348:Y350),"0")</f>
        <v>456</v>
      </c>
      <c r="Z352" s="37"/>
      <c r="AA352" s="704"/>
      <c r="AB352" s="704"/>
      <c r="AC352" s="704"/>
    </row>
    <row r="353" spans="1:68" ht="14.25" customHeight="1" x14ac:dyDescent="0.25">
      <c r="A353" s="730" t="s">
        <v>102</v>
      </c>
      <c r="B353" s="719"/>
      <c r="C353" s="719"/>
      <c r="D353" s="719"/>
      <c r="E353" s="719"/>
      <c r="F353" s="719"/>
      <c r="G353" s="719"/>
      <c r="H353" s="719"/>
      <c r="I353" s="719"/>
      <c r="J353" s="719"/>
      <c r="K353" s="719"/>
      <c r="L353" s="719"/>
      <c r="M353" s="719"/>
      <c r="N353" s="719"/>
      <c r="O353" s="719"/>
      <c r="P353" s="719"/>
      <c r="Q353" s="719"/>
      <c r="R353" s="719"/>
      <c r="S353" s="719"/>
      <c r="T353" s="719"/>
      <c r="U353" s="719"/>
      <c r="V353" s="719"/>
      <c r="W353" s="719"/>
      <c r="X353" s="719"/>
      <c r="Y353" s="719"/>
      <c r="Z353" s="719"/>
      <c r="AA353" s="697"/>
      <c r="AB353" s="697"/>
      <c r="AC353" s="697"/>
    </row>
    <row r="354" spans="1:68" ht="16.5" customHeight="1" x14ac:dyDescent="0.25">
      <c r="A354" s="54" t="s">
        <v>579</v>
      </c>
      <c r="B354" s="54" t="s">
        <v>580</v>
      </c>
      <c r="C354" s="31">
        <v>4301030232</v>
      </c>
      <c r="D354" s="707">
        <v>4607091388374</v>
      </c>
      <c r="E354" s="708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805" t="s">
        <v>581</v>
      </c>
      <c r="Q354" s="725"/>
      <c r="R354" s="725"/>
      <c r="S354" s="725"/>
      <c r="T354" s="726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583</v>
      </c>
      <c r="B355" s="54" t="s">
        <v>584</v>
      </c>
      <c r="C355" s="31">
        <v>4301030235</v>
      </c>
      <c r="D355" s="707">
        <v>4607091388381</v>
      </c>
      <c r="E355" s="708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763" t="s">
        <v>585</v>
      </c>
      <c r="Q355" s="725"/>
      <c r="R355" s="725"/>
      <c r="S355" s="725"/>
      <c r="T355" s="726"/>
      <c r="U355" s="34"/>
      <c r="V355" s="34"/>
      <c r="W355" s="35" t="s">
        <v>68</v>
      </c>
      <c r="X355" s="701">
        <v>20</v>
      </c>
      <c r="Y355" s="702">
        <f>IFERROR(IF(X355="",0,CEILING((X355/$H355),1)*$H355),"")</f>
        <v>21.28</v>
      </c>
      <c r="Z355" s="36">
        <f>IFERROR(IF(Y355=0,"",ROUNDUP(Y355/H355,0)*0.00753),"")</f>
        <v>5.271E-2</v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21.84210526315789</v>
      </c>
      <c r="BN355" s="64">
        <f>IFERROR(Y355*I355/H355,"0")</f>
        <v>23.240000000000002</v>
      </c>
      <c r="BO355" s="64">
        <f>IFERROR(1/J355*(X355/H355),"0")</f>
        <v>4.2172739541160589E-2</v>
      </c>
      <c r="BP355" s="64">
        <f>IFERROR(1/J355*(Y355/H355),"0")</f>
        <v>4.4871794871794872E-2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07">
        <v>4607091383102</v>
      </c>
      <c r="E356" s="708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25"/>
      <c r="R356" s="725"/>
      <c r="S356" s="725"/>
      <c r="T356" s="726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07">
        <v>4607091388404</v>
      </c>
      <c r="E357" s="708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25"/>
      <c r="R357" s="725"/>
      <c r="S357" s="725"/>
      <c r="T357" s="726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18"/>
      <c r="B358" s="719"/>
      <c r="C358" s="719"/>
      <c r="D358" s="719"/>
      <c r="E358" s="719"/>
      <c r="F358" s="719"/>
      <c r="G358" s="719"/>
      <c r="H358" s="719"/>
      <c r="I358" s="719"/>
      <c r="J358" s="719"/>
      <c r="K358" s="719"/>
      <c r="L358" s="719"/>
      <c r="M358" s="719"/>
      <c r="N358" s="719"/>
      <c r="O358" s="720"/>
      <c r="P358" s="721" t="s">
        <v>70</v>
      </c>
      <c r="Q358" s="714"/>
      <c r="R358" s="714"/>
      <c r="S358" s="714"/>
      <c r="T358" s="714"/>
      <c r="U358" s="714"/>
      <c r="V358" s="715"/>
      <c r="W358" s="37" t="s">
        <v>71</v>
      </c>
      <c r="X358" s="703">
        <f>IFERROR(X354/H354,"0")+IFERROR(X355/H355,"0")+IFERROR(X356/H356,"0")+IFERROR(X357/H357,"0")</f>
        <v>6.5789473684210522</v>
      </c>
      <c r="Y358" s="703">
        <f>IFERROR(Y354/H354,"0")+IFERROR(Y355/H355,"0")+IFERROR(Y356/H356,"0")+IFERROR(Y357/H357,"0")</f>
        <v>7</v>
      </c>
      <c r="Z358" s="703">
        <f>IFERROR(IF(Z354="",0,Z354),"0")+IFERROR(IF(Z355="",0,Z355),"0")+IFERROR(IF(Z356="",0,Z356),"0")+IFERROR(IF(Z357="",0,Z357),"0")</f>
        <v>5.271E-2</v>
      </c>
      <c r="AA358" s="704"/>
      <c r="AB358" s="704"/>
      <c r="AC358" s="704"/>
    </row>
    <row r="359" spans="1:68" x14ac:dyDescent="0.2">
      <c r="A359" s="719"/>
      <c r="B359" s="719"/>
      <c r="C359" s="719"/>
      <c r="D359" s="719"/>
      <c r="E359" s="719"/>
      <c r="F359" s="719"/>
      <c r="G359" s="719"/>
      <c r="H359" s="719"/>
      <c r="I359" s="719"/>
      <c r="J359" s="719"/>
      <c r="K359" s="719"/>
      <c r="L359" s="719"/>
      <c r="M359" s="719"/>
      <c r="N359" s="719"/>
      <c r="O359" s="720"/>
      <c r="P359" s="721" t="s">
        <v>70</v>
      </c>
      <c r="Q359" s="714"/>
      <c r="R359" s="714"/>
      <c r="S359" s="714"/>
      <c r="T359" s="714"/>
      <c r="U359" s="714"/>
      <c r="V359" s="715"/>
      <c r="W359" s="37" t="s">
        <v>68</v>
      </c>
      <c r="X359" s="703">
        <f>IFERROR(SUM(X354:X357),"0")</f>
        <v>20</v>
      </c>
      <c r="Y359" s="703">
        <f>IFERROR(SUM(Y354:Y357),"0")</f>
        <v>21.28</v>
      </c>
      <c r="Z359" s="37"/>
      <c r="AA359" s="704"/>
      <c r="AB359" s="704"/>
      <c r="AC359" s="704"/>
    </row>
    <row r="360" spans="1:68" ht="14.25" customHeight="1" x14ac:dyDescent="0.25">
      <c r="A360" s="730" t="s">
        <v>591</v>
      </c>
      <c r="B360" s="719"/>
      <c r="C360" s="719"/>
      <c r="D360" s="719"/>
      <c r="E360" s="719"/>
      <c r="F360" s="719"/>
      <c r="G360" s="719"/>
      <c r="H360" s="719"/>
      <c r="I360" s="719"/>
      <c r="J360" s="719"/>
      <c r="K360" s="719"/>
      <c r="L360" s="719"/>
      <c r="M360" s="719"/>
      <c r="N360" s="719"/>
      <c r="O360" s="719"/>
      <c r="P360" s="719"/>
      <c r="Q360" s="719"/>
      <c r="R360" s="719"/>
      <c r="S360" s="719"/>
      <c r="T360" s="719"/>
      <c r="U360" s="719"/>
      <c r="V360" s="719"/>
      <c r="W360" s="719"/>
      <c r="X360" s="719"/>
      <c r="Y360" s="719"/>
      <c r="Z360" s="719"/>
      <c r="AA360" s="697"/>
      <c r="AB360" s="697"/>
      <c r="AC360" s="697"/>
    </row>
    <row r="361" spans="1:68" ht="16.5" customHeight="1" x14ac:dyDescent="0.25">
      <c r="A361" s="54" t="s">
        <v>592</v>
      </c>
      <c r="B361" s="54" t="s">
        <v>593</v>
      </c>
      <c r="C361" s="31">
        <v>4301180007</v>
      </c>
      <c r="D361" s="707">
        <v>4680115881808</v>
      </c>
      <c r="E361" s="708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25"/>
      <c r="R361" s="725"/>
      <c r="S361" s="725"/>
      <c r="T361" s="726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597</v>
      </c>
      <c r="B362" s="54" t="s">
        <v>598</v>
      </c>
      <c r="C362" s="31">
        <v>4301180006</v>
      </c>
      <c r="D362" s="707">
        <v>4680115881822</v>
      </c>
      <c r="E362" s="708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7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25"/>
      <c r="R362" s="725"/>
      <c r="S362" s="725"/>
      <c r="T362" s="726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07">
        <v>4680115880016</v>
      </c>
      <c r="E363" s="708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25"/>
      <c r="R363" s="725"/>
      <c r="S363" s="725"/>
      <c r="T363" s="726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718"/>
      <c r="B364" s="719"/>
      <c r="C364" s="719"/>
      <c r="D364" s="719"/>
      <c r="E364" s="719"/>
      <c r="F364" s="719"/>
      <c r="G364" s="719"/>
      <c r="H364" s="719"/>
      <c r="I364" s="719"/>
      <c r="J364" s="719"/>
      <c r="K364" s="719"/>
      <c r="L364" s="719"/>
      <c r="M364" s="719"/>
      <c r="N364" s="719"/>
      <c r="O364" s="720"/>
      <c r="P364" s="721" t="s">
        <v>70</v>
      </c>
      <c r="Q364" s="714"/>
      <c r="R364" s="714"/>
      <c r="S364" s="714"/>
      <c r="T364" s="714"/>
      <c r="U364" s="714"/>
      <c r="V364" s="715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x14ac:dyDescent="0.2">
      <c r="A365" s="719"/>
      <c r="B365" s="719"/>
      <c r="C365" s="719"/>
      <c r="D365" s="719"/>
      <c r="E365" s="719"/>
      <c r="F365" s="719"/>
      <c r="G365" s="719"/>
      <c r="H365" s="719"/>
      <c r="I365" s="719"/>
      <c r="J365" s="719"/>
      <c r="K365" s="719"/>
      <c r="L365" s="719"/>
      <c r="M365" s="719"/>
      <c r="N365" s="719"/>
      <c r="O365" s="720"/>
      <c r="P365" s="721" t="s">
        <v>70</v>
      </c>
      <c r="Q365" s="714"/>
      <c r="R365" s="714"/>
      <c r="S365" s="714"/>
      <c r="T365" s="714"/>
      <c r="U365" s="714"/>
      <c r="V365" s="715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601</v>
      </c>
      <c r="B366" s="719"/>
      <c r="C366" s="719"/>
      <c r="D366" s="719"/>
      <c r="E366" s="719"/>
      <c r="F366" s="719"/>
      <c r="G366" s="719"/>
      <c r="H366" s="719"/>
      <c r="I366" s="719"/>
      <c r="J366" s="719"/>
      <c r="K366" s="719"/>
      <c r="L366" s="719"/>
      <c r="M366" s="719"/>
      <c r="N366" s="719"/>
      <c r="O366" s="719"/>
      <c r="P366" s="719"/>
      <c r="Q366" s="719"/>
      <c r="R366" s="719"/>
      <c r="S366" s="719"/>
      <c r="T366" s="719"/>
      <c r="U366" s="719"/>
      <c r="V366" s="719"/>
      <c r="W366" s="719"/>
      <c r="X366" s="719"/>
      <c r="Y366" s="719"/>
      <c r="Z366" s="719"/>
      <c r="AA366" s="696"/>
      <c r="AB366" s="696"/>
      <c r="AC366" s="696"/>
    </row>
    <row r="367" spans="1:68" ht="14.25" customHeight="1" x14ac:dyDescent="0.25">
      <c r="A367" s="730" t="s">
        <v>63</v>
      </c>
      <c r="B367" s="719"/>
      <c r="C367" s="719"/>
      <c r="D367" s="719"/>
      <c r="E367" s="719"/>
      <c r="F367" s="719"/>
      <c r="G367" s="719"/>
      <c r="H367" s="719"/>
      <c r="I367" s="719"/>
      <c r="J367" s="719"/>
      <c r="K367" s="719"/>
      <c r="L367" s="719"/>
      <c r="M367" s="719"/>
      <c r="N367" s="719"/>
      <c r="O367" s="719"/>
      <c r="P367" s="719"/>
      <c r="Q367" s="719"/>
      <c r="R367" s="719"/>
      <c r="S367" s="719"/>
      <c r="T367" s="719"/>
      <c r="U367" s="719"/>
      <c r="V367" s="719"/>
      <c r="W367" s="719"/>
      <c r="X367" s="719"/>
      <c r="Y367" s="719"/>
      <c r="Z367" s="719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7">
        <v>4607091383836</v>
      </c>
      <c r="E368" s="708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7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25"/>
      <c r="R368" s="725"/>
      <c r="S368" s="725"/>
      <c r="T368" s="726"/>
      <c r="U368" s="34"/>
      <c r="V368" s="34"/>
      <c r="W368" s="35" t="s">
        <v>68</v>
      </c>
      <c r="X368" s="701">
        <v>27</v>
      </c>
      <c r="Y368" s="702">
        <f>IFERROR(IF(X368="",0,CEILING((X368/$H368),1)*$H368),"")</f>
        <v>27</v>
      </c>
      <c r="Z368" s="36">
        <f>IFERROR(IF(Y368=0,"",ROUNDUP(Y368/H368,0)*0.00753),"")</f>
        <v>0.11295000000000001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30.72</v>
      </c>
      <c r="BN368" s="64">
        <f>IFERROR(Y368*I368/H368,"0")</f>
        <v>30.72</v>
      </c>
      <c r="BO368" s="64">
        <f>IFERROR(1/J368*(X368/H368),"0")</f>
        <v>9.6153846153846145E-2</v>
      </c>
      <c r="BP368" s="64">
        <f>IFERROR(1/J368*(Y368/H368),"0")</f>
        <v>9.6153846153846145E-2</v>
      </c>
    </row>
    <row r="369" spans="1:68" x14ac:dyDescent="0.2">
      <c r="A369" s="718"/>
      <c r="B369" s="719"/>
      <c r="C369" s="719"/>
      <c r="D369" s="719"/>
      <c r="E369" s="719"/>
      <c r="F369" s="719"/>
      <c r="G369" s="719"/>
      <c r="H369" s="719"/>
      <c r="I369" s="719"/>
      <c r="J369" s="719"/>
      <c r="K369" s="719"/>
      <c r="L369" s="719"/>
      <c r="M369" s="719"/>
      <c r="N369" s="719"/>
      <c r="O369" s="720"/>
      <c r="P369" s="721" t="s">
        <v>70</v>
      </c>
      <c r="Q369" s="714"/>
      <c r="R369" s="714"/>
      <c r="S369" s="714"/>
      <c r="T369" s="714"/>
      <c r="U369" s="714"/>
      <c r="V369" s="715"/>
      <c r="W369" s="37" t="s">
        <v>71</v>
      </c>
      <c r="X369" s="703">
        <f>IFERROR(X368/H368,"0")</f>
        <v>15</v>
      </c>
      <c r="Y369" s="703">
        <f>IFERROR(Y368/H368,"0")</f>
        <v>15</v>
      </c>
      <c r="Z369" s="703">
        <f>IFERROR(IF(Z368="",0,Z368),"0")</f>
        <v>0.11295000000000001</v>
      </c>
      <c r="AA369" s="704"/>
      <c r="AB369" s="704"/>
      <c r="AC369" s="704"/>
    </row>
    <row r="370" spans="1:68" x14ac:dyDescent="0.2">
      <c r="A370" s="719"/>
      <c r="B370" s="719"/>
      <c r="C370" s="719"/>
      <c r="D370" s="719"/>
      <c r="E370" s="719"/>
      <c r="F370" s="719"/>
      <c r="G370" s="719"/>
      <c r="H370" s="719"/>
      <c r="I370" s="719"/>
      <c r="J370" s="719"/>
      <c r="K370" s="719"/>
      <c r="L370" s="719"/>
      <c r="M370" s="719"/>
      <c r="N370" s="719"/>
      <c r="O370" s="720"/>
      <c r="P370" s="721" t="s">
        <v>70</v>
      </c>
      <c r="Q370" s="714"/>
      <c r="R370" s="714"/>
      <c r="S370" s="714"/>
      <c r="T370" s="714"/>
      <c r="U370" s="714"/>
      <c r="V370" s="715"/>
      <c r="W370" s="37" t="s">
        <v>68</v>
      </c>
      <c r="X370" s="703">
        <f>IFERROR(SUM(X368:X368),"0")</f>
        <v>27</v>
      </c>
      <c r="Y370" s="703">
        <f>IFERROR(SUM(Y368:Y368),"0")</f>
        <v>27</v>
      </c>
      <c r="Z370" s="37"/>
      <c r="AA370" s="704"/>
      <c r="AB370" s="704"/>
      <c r="AC370" s="704"/>
    </row>
    <row r="371" spans="1:68" ht="14.25" customHeight="1" x14ac:dyDescent="0.25">
      <c r="A371" s="730" t="s">
        <v>72</v>
      </c>
      <c r="B371" s="719"/>
      <c r="C371" s="719"/>
      <c r="D371" s="719"/>
      <c r="E371" s="719"/>
      <c r="F371" s="719"/>
      <c r="G371" s="719"/>
      <c r="H371" s="719"/>
      <c r="I371" s="719"/>
      <c r="J371" s="719"/>
      <c r="K371" s="719"/>
      <c r="L371" s="719"/>
      <c r="M371" s="719"/>
      <c r="N371" s="719"/>
      <c r="O371" s="719"/>
      <c r="P371" s="719"/>
      <c r="Q371" s="719"/>
      <c r="R371" s="719"/>
      <c r="S371" s="719"/>
      <c r="T371" s="719"/>
      <c r="U371" s="719"/>
      <c r="V371" s="719"/>
      <c r="W371" s="719"/>
      <c r="X371" s="719"/>
      <c r="Y371" s="719"/>
      <c r="Z371" s="719"/>
      <c r="AA371" s="697"/>
      <c r="AB371" s="697"/>
      <c r="AC371" s="697"/>
    </row>
    <row r="372" spans="1:68" ht="27" customHeight="1" x14ac:dyDescent="0.25">
      <c r="A372" s="54" t="s">
        <v>605</v>
      </c>
      <c r="B372" s="54" t="s">
        <v>606</v>
      </c>
      <c r="C372" s="31">
        <v>4301051142</v>
      </c>
      <c r="D372" s="707">
        <v>4607091387919</v>
      </c>
      <c r="E372" s="708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25"/>
      <c r="R372" s="725"/>
      <c r="S372" s="725"/>
      <c r="T372" s="726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07">
        <v>4680115883604</v>
      </c>
      <c r="E373" s="708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77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25"/>
      <c r="R373" s="725"/>
      <c r="S373" s="725"/>
      <c r="T373" s="726"/>
      <c r="U373" s="34"/>
      <c r="V373" s="34"/>
      <c r="W373" s="35" t="s">
        <v>68</v>
      </c>
      <c r="X373" s="701">
        <v>525</v>
      </c>
      <c r="Y373" s="702">
        <f>IFERROR(IF(X373="",0,CEILING((X373/$H373),1)*$H373),"")</f>
        <v>525</v>
      </c>
      <c r="Z373" s="36">
        <f>IFERROR(IF(Y373=0,"",ROUNDUP(Y373/H373,0)*0.00753),"")</f>
        <v>1.8825000000000001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593</v>
      </c>
      <c r="BN373" s="64">
        <f>IFERROR(Y373*I373/H373,"0")</f>
        <v>593</v>
      </c>
      <c r="BO373" s="64">
        <f>IFERROR(1/J373*(X373/H373),"0")</f>
        <v>1.6025641025641024</v>
      </c>
      <c r="BP373" s="64">
        <f>IFERROR(1/J373*(Y373/H373),"0")</f>
        <v>1.6025641025641024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07">
        <v>4680115883567</v>
      </c>
      <c r="E374" s="708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25"/>
      <c r="R374" s="725"/>
      <c r="S374" s="725"/>
      <c r="T374" s="726"/>
      <c r="U374" s="34"/>
      <c r="V374" s="34"/>
      <c r="W374" s="35" t="s">
        <v>68</v>
      </c>
      <c r="X374" s="701">
        <v>175</v>
      </c>
      <c r="Y374" s="702">
        <f>IFERROR(IF(X374="",0,CEILING((X374/$H374),1)*$H374),"")</f>
        <v>176.4</v>
      </c>
      <c r="Z374" s="36">
        <f>IFERROR(IF(Y374=0,"",ROUNDUP(Y374/H374,0)*0.00753),"")</f>
        <v>0.63251999999999997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196.66666666666666</v>
      </c>
      <c r="BN374" s="64">
        <f>IFERROR(Y374*I374/H374,"0")</f>
        <v>198.23999999999998</v>
      </c>
      <c r="BO374" s="64">
        <f>IFERROR(1/J374*(X374/H374),"0")</f>
        <v>0.53418803418803418</v>
      </c>
      <c r="BP374" s="64">
        <f>IFERROR(1/J374*(Y374/H374),"0")</f>
        <v>0.53846153846153844</v>
      </c>
    </row>
    <row r="375" spans="1:68" x14ac:dyDescent="0.2">
      <c r="A375" s="718"/>
      <c r="B375" s="719"/>
      <c r="C375" s="719"/>
      <c r="D375" s="719"/>
      <c r="E375" s="719"/>
      <c r="F375" s="719"/>
      <c r="G375" s="719"/>
      <c r="H375" s="719"/>
      <c r="I375" s="719"/>
      <c r="J375" s="719"/>
      <c r="K375" s="719"/>
      <c r="L375" s="719"/>
      <c r="M375" s="719"/>
      <c r="N375" s="719"/>
      <c r="O375" s="720"/>
      <c r="P375" s="721" t="s">
        <v>70</v>
      </c>
      <c r="Q375" s="714"/>
      <c r="R375" s="714"/>
      <c r="S375" s="714"/>
      <c r="T375" s="714"/>
      <c r="U375" s="714"/>
      <c r="V375" s="715"/>
      <c r="W375" s="37" t="s">
        <v>71</v>
      </c>
      <c r="X375" s="703">
        <f>IFERROR(X372/H372,"0")+IFERROR(X373/H373,"0")+IFERROR(X374/H374,"0")</f>
        <v>333.33333333333331</v>
      </c>
      <c r="Y375" s="703">
        <f>IFERROR(Y372/H372,"0")+IFERROR(Y373/H373,"0")+IFERROR(Y374/H374,"0")</f>
        <v>334</v>
      </c>
      <c r="Z375" s="703">
        <f>IFERROR(IF(Z372="",0,Z372),"0")+IFERROR(IF(Z373="",0,Z373),"0")+IFERROR(IF(Z374="",0,Z374),"0")</f>
        <v>2.5150199999999998</v>
      </c>
      <c r="AA375" s="704"/>
      <c r="AB375" s="704"/>
      <c r="AC375" s="704"/>
    </row>
    <row r="376" spans="1:68" x14ac:dyDescent="0.2">
      <c r="A376" s="719"/>
      <c r="B376" s="719"/>
      <c r="C376" s="719"/>
      <c r="D376" s="719"/>
      <c r="E376" s="719"/>
      <c r="F376" s="719"/>
      <c r="G376" s="719"/>
      <c r="H376" s="719"/>
      <c r="I376" s="719"/>
      <c r="J376" s="719"/>
      <c r="K376" s="719"/>
      <c r="L376" s="719"/>
      <c r="M376" s="719"/>
      <c r="N376" s="719"/>
      <c r="O376" s="720"/>
      <c r="P376" s="721" t="s">
        <v>70</v>
      </c>
      <c r="Q376" s="714"/>
      <c r="R376" s="714"/>
      <c r="S376" s="714"/>
      <c r="T376" s="714"/>
      <c r="U376" s="714"/>
      <c r="V376" s="715"/>
      <c r="W376" s="37" t="s">
        <v>68</v>
      </c>
      <c r="X376" s="703">
        <f>IFERROR(SUM(X372:X374),"0")</f>
        <v>700</v>
      </c>
      <c r="Y376" s="703">
        <f>IFERROR(SUM(Y372:Y374),"0")</f>
        <v>701.4</v>
      </c>
      <c r="Z376" s="37"/>
      <c r="AA376" s="704"/>
      <c r="AB376" s="704"/>
      <c r="AC376" s="704"/>
    </row>
    <row r="377" spans="1:68" ht="27.75" customHeight="1" x14ac:dyDescent="0.2">
      <c r="A377" s="739" t="s">
        <v>614</v>
      </c>
      <c r="B377" s="740"/>
      <c r="C377" s="740"/>
      <c r="D377" s="740"/>
      <c r="E377" s="740"/>
      <c r="F377" s="740"/>
      <c r="G377" s="740"/>
      <c r="H377" s="740"/>
      <c r="I377" s="740"/>
      <c r="J377" s="740"/>
      <c r="K377" s="740"/>
      <c r="L377" s="740"/>
      <c r="M377" s="740"/>
      <c r="N377" s="740"/>
      <c r="O377" s="740"/>
      <c r="P377" s="740"/>
      <c r="Q377" s="740"/>
      <c r="R377" s="740"/>
      <c r="S377" s="740"/>
      <c r="T377" s="740"/>
      <c r="U377" s="740"/>
      <c r="V377" s="740"/>
      <c r="W377" s="740"/>
      <c r="X377" s="740"/>
      <c r="Y377" s="740"/>
      <c r="Z377" s="740"/>
      <c r="AA377" s="48"/>
      <c r="AB377" s="48"/>
      <c r="AC377" s="48"/>
    </row>
    <row r="378" spans="1:68" ht="16.5" customHeight="1" x14ac:dyDescent="0.25">
      <c r="A378" s="731" t="s">
        <v>615</v>
      </c>
      <c r="B378" s="719"/>
      <c r="C378" s="719"/>
      <c r="D378" s="719"/>
      <c r="E378" s="719"/>
      <c r="F378" s="719"/>
      <c r="G378" s="719"/>
      <c r="H378" s="719"/>
      <c r="I378" s="719"/>
      <c r="J378" s="719"/>
      <c r="K378" s="719"/>
      <c r="L378" s="719"/>
      <c r="M378" s="719"/>
      <c r="N378" s="719"/>
      <c r="O378" s="719"/>
      <c r="P378" s="719"/>
      <c r="Q378" s="719"/>
      <c r="R378" s="719"/>
      <c r="S378" s="719"/>
      <c r="T378" s="719"/>
      <c r="U378" s="719"/>
      <c r="V378" s="719"/>
      <c r="W378" s="719"/>
      <c r="X378" s="719"/>
      <c r="Y378" s="719"/>
      <c r="Z378" s="719"/>
      <c r="AA378" s="696"/>
      <c r="AB378" s="696"/>
      <c r="AC378" s="696"/>
    </row>
    <row r="379" spans="1:68" ht="14.25" customHeight="1" x14ac:dyDescent="0.25">
      <c r="A379" s="730" t="s">
        <v>113</v>
      </c>
      <c r="B379" s="719"/>
      <c r="C379" s="719"/>
      <c r="D379" s="719"/>
      <c r="E379" s="719"/>
      <c r="F379" s="719"/>
      <c r="G379" s="719"/>
      <c r="H379" s="719"/>
      <c r="I379" s="719"/>
      <c r="J379" s="719"/>
      <c r="K379" s="719"/>
      <c r="L379" s="719"/>
      <c r="M379" s="719"/>
      <c r="N379" s="719"/>
      <c r="O379" s="719"/>
      <c r="P379" s="719"/>
      <c r="Q379" s="719"/>
      <c r="R379" s="719"/>
      <c r="S379" s="719"/>
      <c r="T379" s="719"/>
      <c r="U379" s="719"/>
      <c r="V379" s="719"/>
      <c r="W379" s="719"/>
      <c r="X379" s="719"/>
      <c r="Y379" s="719"/>
      <c r="Z379" s="719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7">
        <v>4680115884847</v>
      </c>
      <c r="E380" s="708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25"/>
      <c r="R380" s="725"/>
      <c r="S380" s="725"/>
      <c r="T380" s="726"/>
      <c r="U380" s="34"/>
      <c r="V380" s="34"/>
      <c r="W380" s="35" t="s">
        <v>68</v>
      </c>
      <c r="X380" s="701">
        <v>1500</v>
      </c>
      <c r="Y380" s="702">
        <f t="shared" ref="Y380:Y390" si="67">IFERROR(IF(X380="",0,CEILING((X380/$H380),1)*$H380),"")</f>
        <v>1500</v>
      </c>
      <c r="Z380" s="36">
        <f>IFERROR(IF(Y380=0,"",ROUNDUP(Y380/H380,0)*0.02175),"")</f>
        <v>2.1749999999999998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1548</v>
      </c>
      <c r="BN380" s="64">
        <f t="shared" ref="BN380:BN390" si="69">IFERROR(Y380*I380/H380,"0")</f>
        <v>1548</v>
      </c>
      <c r="BO380" s="64">
        <f t="shared" ref="BO380:BO390" si="70">IFERROR(1/J380*(X380/H380),"0")</f>
        <v>2.083333333333333</v>
      </c>
      <c r="BP380" s="64">
        <f t="shared" ref="BP380:BP390" si="71">IFERROR(1/J380*(Y380/H380),"0")</f>
        <v>2.083333333333333</v>
      </c>
    </row>
    <row r="381" spans="1:68" ht="27" customHeight="1" x14ac:dyDescent="0.25">
      <c r="A381" s="54" t="s">
        <v>616</v>
      </c>
      <c r="B381" s="54" t="s">
        <v>619</v>
      </c>
      <c r="C381" s="31">
        <v>4301011946</v>
      </c>
      <c r="D381" s="707">
        <v>4680115884847</v>
      </c>
      <c r="E381" s="708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10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25"/>
      <c r="R381" s="725"/>
      <c r="S381" s="725"/>
      <c r="T381" s="726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7">
        <v>4680115884854</v>
      </c>
      <c r="E382" s="708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25"/>
      <c r="R382" s="725"/>
      <c r="S382" s="725"/>
      <c r="T382" s="726"/>
      <c r="U382" s="34"/>
      <c r="V382" s="34"/>
      <c r="W382" s="35" t="s">
        <v>68</v>
      </c>
      <c r="X382" s="701">
        <v>900</v>
      </c>
      <c r="Y382" s="702">
        <f t="shared" si="67"/>
        <v>900</v>
      </c>
      <c r="Z382" s="36">
        <f>IFERROR(IF(Y382=0,"",ROUNDUP(Y382/H382,0)*0.02175),"")</f>
        <v>1.3049999999999999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928.8</v>
      </c>
      <c r="BN382" s="64">
        <f t="shared" si="69"/>
        <v>928.8</v>
      </c>
      <c r="BO382" s="64">
        <f t="shared" si="70"/>
        <v>1.25</v>
      </c>
      <c r="BP382" s="64">
        <f t="shared" si="71"/>
        <v>1.25</v>
      </c>
    </row>
    <row r="383" spans="1:68" ht="27" customHeight="1" x14ac:dyDescent="0.25">
      <c r="A383" s="54" t="s">
        <v>621</v>
      </c>
      <c r="B383" s="54" t="s">
        <v>624</v>
      </c>
      <c r="C383" s="31">
        <v>4301011947</v>
      </c>
      <c r="D383" s="707">
        <v>4680115884854</v>
      </c>
      <c r="E383" s="708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7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25"/>
      <c r="R383" s="725"/>
      <c r="S383" s="725"/>
      <c r="T383" s="726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625</v>
      </c>
      <c r="B384" s="54" t="s">
        <v>626</v>
      </c>
      <c r="C384" s="31">
        <v>4301011339</v>
      </c>
      <c r="D384" s="707">
        <v>4607091383997</v>
      </c>
      <c r="E384" s="708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1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25"/>
      <c r="R384" s="725"/>
      <c r="S384" s="725"/>
      <c r="T384" s="726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628</v>
      </c>
      <c r="B385" s="54" t="s">
        <v>629</v>
      </c>
      <c r="C385" s="31">
        <v>4301011943</v>
      </c>
      <c r="D385" s="707">
        <v>4680115884830</v>
      </c>
      <c r="E385" s="708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7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25"/>
      <c r="R385" s="725"/>
      <c r="S385" s="725"/>
      <c r="T385" s="726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7">
        <v>4680115884830</v>
      </c>
      <c r="E386" s="708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10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25"/>
      <c r="R386" s="725"/>
      <c r="S386" s="725"/>
      <c r="T386" s="726"/>
      <c r="U386" s="34"/>
      <c r="V386" s="34"/>
      <c r="W386" s="35" t="s">
        <v>68</v>
      </c>
      <c r="X386" s="701">
        <v>1000</v>
      </c>
      <c r="Y386" s="702">
        <f t="shared" si="67"/>
        <v>1005</v>
      </c>
      <c r="Z386" s="36">
        <f>IFERROR(IF(Y386=0,"",ROUNDUP(Y386/H386,0)*0.02175),"")</f>
        <v>1.4572499999999999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1032</v>
      </c>
      <c r="BN386" s="64">
        <f t="shared" si="69"/>
        <v>1037.1600000000001</v>
      </c>
      <c r="BO386" s="64">
        <f t="shared" si="70"/>
        <v>1.3888888888888888</v>
      </c>
      <c r="BP386" s="64">
        <f t="shared" si="71"/>
        <v>1.3958333333333333</v>
      </c>
    </row>
    <row r="387" spans="1:68" ht="27" customHeight="1" x14ac:dyDescent="0.25">
      <c r="A387" s="54" t="s">
        <v>632</v>
      </c>
      <c r="B387" s="54" t="s">
        <v>633</v>
      </c>
      <c r="C387" s="31">
        <v>4301011433</v>
      </c>
      <c r="D387" s="707">
        <v>4680115882638</v>
      </c>
      <c r="E387" s="708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25"/>
      <c r="R387" s="725"/>
      <c r="S387" s="725"/>
      <c r="T387" s="726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customHeight="1" x14ac:dyDescent="0.25">
      <c r="A388" s="54" t="s">
        <v>635</v>
      </c>
      <c r="B388" s="54" t="s">
        <v>636</v>
      </c>
      <c r="C388" s="31">
        <v>4301011952</v>
      </c>
      <c r="D388" s="707">
        <v>4680115884922</v>
      </c>
      <c r="E388" s="708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9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25"/>
      <c r="R388" s="725"/>
      <c r="S388" s="725"/>
      <c r="T388" s="726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customHeight="1" x14ac:dyDescent="0.25">
      <c r="A389" s="54" t="s">
        <v>637</v>
      </c>
      <c r="B389" s="54" t="s">
        <v>638</v>
      </c>
      <c r="C389" s="31">
        <v>4301011866</v>
      </c>
      <c r="D389" s="707">
        <v>4680115884878</v>
      </c>
      <c r="E389" s="708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110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25"/>
      <c r="R389" s="725"/>
      <c r="S389" s="725"/>
      <c r="T389" s="726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07">
        <v>4680115884861</v>
      </c>
      <c r="E390" s="708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8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25"/>
      <c r="R390" s="725"/>
      <c r="S390" s="725"/>
      <c r="T390" s="726"/>
      <c r="U390" s="34"/>
      <c r="V390" s="34"/>
      <c r="W390" s="35" t="s">
        <v>68</v>
      </c>
      <c r="X390" s="701">
        <v>35</v>
      </c>
      <c r="Y390" s="702">
        <f t="shared" si="67"/>
        <v>35</v>
      </c>
      <c r="Z390" s="36">
        <f>IFERROR(IF(Y390=0,"",ROUNDUP(Y390/H390,0)*0.00902),"")</f>
        <v>6.3140000000000002E-2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36.47</v>
      </c>
      <c r="BN390" s="64">
        <f t="shared" si="69"/>
        <v>36.47</v>
      </c>
      <c r="BO390" s="64">
        <f t="shared" si="70"/>
        <v>5.3030303030303032E-2</v>
      </c>
      <c r="BP390" s="64">
        <f t="shared" si="71"/>
        <v>5.3030303030303032E-2</v>
      </c>
    </row>
    <row r="391" spans="1:68" x14ac:dyDescent="0.2">
      <c r="A391" s="718"/>
      <c r="B391" s="719"/>
      <c r="C391" s="719"/>
      <c r="D391" s="719"/>
      <c r="E391" s="719"/>
      <c r="F391" s="719"/>
      <c r="G391" s="719"/>
      <c r="H391" s="719"/>
      <c r="I391" s="719"/>
      <c r="J391" s="719"/>
      <c r="K391" s="719"/>
      <c r="L391" s="719"/>
      <c r="M391" s="719"/>
      <c r="N391" s="719"/>
      <c r="O391" s="720"/>
      <c r="P391" s="721" t="s">
        <v>70</v>
      </c>
      <c r="Q391" s="714"/>
      <c r="R391" s="714"/>
      <c r="S391" s="714"/>
      <c r="T391" s="714"/>
      <c r="U391" s="714"/>
      <c r="V391" s="715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233.66666666666669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234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5.0003899999999994</v>
      </c>
      <c r="AA391" s="704"/>
      <c r="AB391" s="704"/>
      <c r="AC391" s="704"/>
    </row>
    <row r="392" spans="1:68" x14ac:dyDescent="0.2">
      <c r="A392" s="719"/>
      <c r="B392" s="719"/>
      <c r="C392" s="719"/>
      <c r="D392" s="719"/>
      <c r="E392" s="719"/>
      <c r="F392" s="719"/>
      <c r="G392" s="719"/>
      <c r="H392" s="719"/>
      <c r="I392" s="719"/>
      <c r="J392" s="719"/>
      <c r="K392" s="719"/>
      <c r="L392" s="719"/>
      <c r="M392" s="719"/>
      <c r="N392" s="719"/>
      <c r="O392" s="720"/>
      <c r="P392" s="721" t="s">
        <v>70</v>
      </c>
      <c r="Q392" s="714"/>
      <c r="R392" s="714"/>
      <c r="S392" s="714"/>
      <c r="T392" s="714"/>
      <c r="U392" s="714"/>
      <c r="V392" s="715"/>
      <c r="W392" s="37" t="s">
        <v>68</v>
      </c>
      <c r="X392" s="703">
        <f>IFERROR(SUM(X380:X390),"0")</f>
        <v>3435</v>
      </c>
      <c r="Y392" s="703">
        <f>IFERROR(SUM(Y380:Y390),"0")</f>
        <v>3440</v>
      </c>
      <c r="Z392" s="37"/>
      <c r="AA392" s="704"/>
      <c r="AB392" s="704"/>
      <c r="AC392" s="704"/>
    </row>
    <row r="393" spans="1:68" ht="14.25" customHeight="1" x14ac:dyDescent="0.25">
      <c r="A393" s="730" t="s">
        <v>161</v>
      </c>
      <c r="B393" s="719"/>
      <c r="C393" s="719"/>
      <c r="D393" s="719"/>
      <c r="E393" s="719"/>
      <c r="F393" s="719"/>
      <c r="G393" s="719"/>
      <c r="H393" s="719"/>
      <c r="I393" s="719"/>
      <c r="J393" s="719"/>
      <c r="K393" s="719"/>
      <c r="L393" s="719"/>
      <c r="M393" s="719"/>
      <c r="N393" s="719"/>
      <c r="O393" s="719"/>
      <c r="P393" s="719"/>
      <c r="Q393" s="719"/>
      <c r="R393" s="719"/>
      <c r="S393" s="719"/>
      <c r="T393" s="719"/>
      <c r="U393" s="719"/>
      <c r="V393" s="719"/>
      <c r="W393" s="719"/>
      <c r="X393" s="719"/>
      <c r="Y393" s="719"/>
      <c r="Z393" s="719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7">
        <v>4607091383980</v>
      </c>
      <c r="E394" s="708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10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25"/>
      <c r="R394" s="725"/>
      <c r="S394" s="725"/>
      <c r="T394" s="726"/>
      <c r="U394" s="34"/>
      <c r="V394" s="34"/>
      <c r="W394" s="35" t="s">
        <v>68</v>
      </c>
      <c r="X394" s="701">
        <v>1100</v>
      </c>
      <c r="Y394" s="702">
        <f>IFERROR(IF(X394="",0,CEILING((X394/$H394),1)*$H394),"")</f>
        <v>1110</v>
      </c>
      <c r="Z394" s="36">
        <f>IFERROR(IF(Y394=0,"",ROUNDUP(Y394/H394,0)*0.02175),"")</f>
        <v>1.6094999999999999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1135.2</v>
      </c>
      <c r="BN394" s="64">
        <f>IFERROR(Y394*I394/H394,"0")</f>
        <v>1145.52</v>
      </c>
      <c r="BO394" s="64">
        <f>IFERROR(1/J394*(X394/H394),"0")</f>
        <v>1.5277777777777777</v>
      </c>
      <c r="BP394" s="64">
        <f>IFERROR(1/J394*(Y394/H394),"0")</f>
        <v>1.5416666666666665</v>
      </c>
    </row>
    <row r="395" spans="1:68" ht="27" customHeight="1" x14ac:dyDescent="0.25">
      <c r="A395" s="54" t="s">
        <v>645</v>
      </c>
      <c r="B395" s="54" t="s">
        <v>646</v>
      </c>
      <c r="C395" s="31">
        <v>4301020179</v>
      </c>
      <c r="D395" s="707">
        <v>4607091384178</v>
      </c>
      <c r="E395" s="708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9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25"/>
      <c r="R395" s="725"/>
      <c r="S395" s="725"/>
      <c r="T395" s="726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8"/>
      <c r="B396" s="719"/>
      <c r="C396" s="719"/>
      <c r="D396" s="719"/>
      <c r="E396" s="719"/>
      <c r="F396" s="719"/>
      <c r="G396" s="719"/>
      <c r="H396" s="719"/>
      <c r="I396" s="719"/>
      <c r="J396" s="719"/>
      <c r="K396" s="719"/>
      <c r="L396" s="719"/>
      <c r="M396" s="719"/>
      <c r="N396" s="719"/>
      <c r="O396" s="720"/>
      <c r="P396" s="721" t="s">
        <v>70</v>
      </c>
      <c r="Q396" s="714"/>
      <c r="R396" s="714"/>
      <c r="S396" s="714"/>
      <c r="T396" s="714"/>
      <c r="U396" s="714"/>
      <c r="V396" s="715"/>
      <c r="W396" s="37" t="s">
        <v>71</v>
      </c>
      <c r="X396" s="703">
        <f>IFERROR(X394/H394,"0")+IFERROR(X395/H395,"0")</f>
        <v>73.333333333333329</v>
      </c>
      <c r="Y396" s="703">
        <f>IFERROR(Y394/H394,"0")+IFERROR(Y395/H395,"0")</f>
        <v>74</v>
      </c>
      <c r="Z396" s="703">
        <f>IFERROR(IF(Z394="",0,Z394),"0")+IFERROR(IF(Z395="",0,Z395),"0")</f>
        <v>1.6094999999999999</v>
      </c>
      <c r="AA396" s="704"/>
      <c r="AB396" s="704"/>
      <c r="AC396" s="704"/>
    </row>
    <row r="397" spans="1:68" x14ac:dyDescent="0.2">
      <c r="A397" s="719"/>
      <c r="B397" s="719"/>
      <c r="C397" s="719"/>
      <c r="D397" s="719"/>
      <c r="E397" s="719"/>
      <c r="F397" s="719"/>
      <c r="G397" s="719"/>
      <c r="H397" s="719"/>
      <c r="I397" s="719"/>
      <c r="J397" s="719"/>
      <c r="K397" s="719"/>
      <c r="L397" s="719"/>
      <c r="M397" s="719"/>
      <c r="N397" s="719"/>
      <c r="O397" s="720"/>
      <c r="P397" s="721" t="s">
        <v>70</v>
      </c>
      <c r="Q397" s="714"/>
      <c r="R397" s="714"/>
      <c r="S397" s="714"/>
      <c r="T397" s="714"/>
      <c r="U397" s="714"/>
      <c r="V397" s="715"/>
      <c r="W397" s="37" t="s">
        <v>68</v>
      </c>
      <c r="X397" s="703">
        <f>IFERROR(SUM(X394:X395),"0")</f>
        <v>1100</v>
      </c>
      <c r="Y397" s="703">
        <f>IFERROR(SUM(Y394:Y395),"0")</f>
        <v>1110</v>
      </c>
      <c r="Z397" s="37"/>
      <c r="AA397" s="704"/>
      <c r="AB397" s="704"/>
      <c r="AC397" s="704"/>
    </row>
    <row r="398" spans="1:68" ht="14.25" customHeight="1" x14ac:dyDescent="0.25">
      <c r="A398" s="730" t="s">
        <v>72</v>
      </c>
      <c r="B398" s="719"/>
      <c r="C398" s="719"/>
      <c r="D398" s="719"/>
      <c r="E398" s="719"/>
      <c r="F398" s="719"/>
      <c r="G398" s="719"/>
      <c r="H398" s="719"/>
      <c r="I398" s="719"/>
      <c r="J398" s="719"/>
      <c r="K398" s="719"/>
      <c r="L398" s="719"/>
      <c r="M398" s="719"/>
      <c r="N398" s="719"/>
      <c r="O398" s="719"/>
      <c r="P398" s="719"/>
      <c r="Q398" s="719"/>
      <c r="R398" s="719"/>
      <c r="S398" s="719"/>
      <c r="T398" s="719"/>
      <c r="U398" s="719"/>
      <c r="V398" s="719"/>
      <c r="W398" s="719"/>
      <c r="X398" s="719"/>
      <c r="Y398" s="719"/>
      <c r="Z398" s="719"/>
      <c r="AA398" s="697"/>
      <c r="AB398" s="697"/>
      <c r="AC398" s="697"/>
    </row>
    <row r="399" spans="1:68" ht="27" customHeight="1" x14ac:dyDescent="0.25">
      <c r="A399" s="54" t="s">
        <v>647</v>
      </c>
      <c r="B399" s="54" t="s">
        <v>648</v>
      </c>
      <c r="C399" s="31">
        <v>4301051560</v>
      </c>
      <c r="D399" s="707">
        <v>4607091383928</v>
      </c>
      <c r="E399" s="708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83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25"/>
      <c r="R399" s="725"/>
      <c r="S399" s="725"/>
      <c r="T399" s="726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650</v>
      </c>
      <c r="C400" s="31">
        <v>4301051639</v>
      </c>
      <c r="D400" s="707">
        <v>4607091383928</v>
      </c>
      <c r="E400" s="708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104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25"/>
      <c r="R400" s="725"/>
      <c r="S400" s="725"/>
      <c r="T400" s="726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07">
        <v>4607091384260</v>
      </c>
      <c r="E401" s="708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106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25"/>
      <c r="R401" s="725"/>
      <c r="S401" s="725"/>
      <c r="T401" s="726"/>
      <c r="U401" s="34"/>
      <c r="V401" s="34"/>
      <c r="W401" s="35" t="s">
        <v>68</v>
      </c>
      <c r="X401" s="701">
        <v>80</v>
      </c>
      <c r="Y401" s="702">
        <f>IFERROR(IF(X401="",0,CEILING((X401/$H401),1)*$H401),"")</f>
        <v>85.8</v>
      </c>
      <c r="Z401" s="36">
        <f>IFERROR(IF(Y401=0,"",ROUNDUP(Y401/H401,0)*0.02175),"")</f>
        <v>0.23924999999999999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85.784615384615407</v>
      </c>
      <c r="BN401" s="64">
        <f>IFERROR(Y401*I401/H401,"0")</f>
        <v>92.004000000000005</v>
      </c>
      <c r="BO401" s="64">
        <f>IFERROR(1/J401*(X401/H401),"0")</f>
        <v>0.18315018315018317</v>
      </c>
      <c r="BP401" s="64">
        <f>IFERROR(1/J401*(Y401/H401),"0")</f>
        <v>0.19642857142857142</v>
      </c>
    </row>
    <row r="402" spans="1:68" x14ac:dyDescent="0.2">
      <c r="A402" s="718"/>
      <c r="B402" s="719"/>
      <c r="C402" s="719"/>
      <c r="D402" s="719"/>
      <c r="E402" s="719"/>
      <c r="F402" s="719"/>
      <c r="G402" s="719"/>
      <c r="H402" s="719"/>
      <c r="I402" s="719"/>
      <c r="J402" s="719"/>
      <c r="K402" s="719"/>
      <c r="L402" s="719"/>
      <c r="M402" s="719"/>
      <c r="N402" s="719"/>
      <c r="O402" s="720"/>
      <c r="P402" s="721" t="s">
        <v>70</v>
      </c>
      <c r="Q402" s="714"/>
      <c r="R402" s="714"/>
      <c r="S402" s="714"/>
      <c r="T402" s="714"/>
      <c r="U402" s="714"/>
      <c r="V402" s="715"/>
      <c r="W402" s="37" t="s">
        <v>71</v>
      </c>
      <c r="X402" s="703">
        <f>IFERROR(X399/H399,"0")+IFERROR(X400/H400,"0")+IFERROR(X401/H401,"0")</f>
        <v>10.256410256410257</v>
      </c>
      <c r="Y402" s="703">
        <f>IFERROR(Y399/H399,"0")+IFERROR(Y400/H400,"0")+IFERROR(Y401/H401,"0")</f>
        <v>11</v>
      </c>
      <c r="Z402" s="703">
        <f>IFERROR(IF(Z399="",0,Z399),"0")+IFERROR(IF(Z400="",0,Z400),"0")+IFERROR(IF(Z401="",0,Z401),"0")</f>
        <v>0.23924999999999999</v>
      </c>
      <c r="AA402" s="704"/>
      <c r="AB402" s="704"/>
      <c r="AC402" s="704"/>
    </row>
    <row r="403" spans="1:68" x14ac:dyDescent="0.2">
      <c r="A403" s="719"/>
      <c r="B403" s="719"/>
      <c r="C403" s="719"/>
      <c r="D403" s="719"/>
      <c r="E403" s="719"/>
      <c r="F403" s="719"/>
      <c r="G403" s="719"/>
      <c r="H403" s="719"/>
      <c r="I403" s="719"/>
      <c r="J403" s="719"/>
      <c r="K403" s="719"/>
      <c r="L403" s="719"/>
      <c r="M403" s="719"/>
      <c r="N403" s="719"/>
      <c r="O403" s="720"/>
      <c r="P403" s="721" t="s">
        <v>70</v>
      </c>
      <c r="Q403" s="714"/>
      <c r="R403" s="714"/>
      <c r="S403" s="714"/>
      <c r="T403" s="714"/>
      <c r="U403" s="714"/>
      <c r="V403" s="715"/>
      <c r="W403" s="37" t="s">
        <v>68</v>
      </c>
      <c r="X403" s="703">
        <f>IFERROR(SUM(X399:X401),"0")</f>
        <v>80</v>
      </c>
      <c r="Y403" s="703">
        <f>IFERROR(SUM(Y399:Y401),"0")</f>
        <v>85.8</v>
      </c>
      <c r="Z403" s="37"/>
      <c r="AA403" s="704"/>
      <c r="AB403" s="704"/>
      <c r="AC403" s="704"/>
    </row>
    <row r="404" spans="1:68" ht="14.25" customHeight="1" x14ac:dyDescent="0.25">
      <c r="A404" s="730" t="s">
        <v>204</v>
      </c>
      <c r="B404" s="719"/>
      <c r="C404" s="719"/>
      <c r="D404" s="719"/>
      <c r="E404" s="719"/>
      <c r="F404" s="719"/>
      <c r="G404" s="719"/>
      <c r="H404" s="719"/>
      <c r="I404" s="719"/>
      <c r="J404" s="719"/>
      <c r="K404" s="719"/>
      <c r="L404" s="719"/>
      <c r="M404" s="719"/>
      <c r="N404" s="719"/>
      <c r="O404" s="719"/>
      <c r="P404" s="719"/>
      <c r="Q404" s="719"/>
      <c r="R404" s="719"/>
      <c r="S404" s="719"/>
      <c r="T404" s="719"/>
      <c r="U404" s="719"/>
      <c r="V404" s="719"/>
      <c r="W404" s="719"/>
      <c r="X404" s="719"/>
      <c r="Y404" s="719"/>
      <c r="Z404" s="719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7">
        <v>4607091384673</v>
      </c>
      <c r="E405" s="708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10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25"/>
      <c r="R405" s="725"/>
      <c r="S405" s="725"/>
      <c r="T405" s="726"/>
      <c r="U405" s="34"/>
      <c r="V405" s="34"/>
      <c r="W405" s="35" t="s">
        <v>68</v>
      </c>
      <c r="X405" s="701">
        <v>100</v>
      </c>
      <c r="Y405" s="702">
        <f>IFERROR(IF(X405="",0,CEILING((X405/$H405),1)*$H405),"")</f>
        <v>101.39999999999999</v>
      </c>
      <c r="Z405" s="36">
        <f>IFERROR(IF(Y405=0,"",ROUNDUP(Y405/H405,0)*0.02175),"")</f>
        <v>0.28275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107.23076923076924</v>
      </c>
      <c r="BN405" s="64">
        <f>IFERROR(Y405*I405/H405,"0")</f>
        <v>108.732</v>
      </c>
      <c r="BO405" s="64">
        <f>IFERROR(1/J405*(X405/H405),"0")</f>
        <v>0.22893772893772893</v>
      </c>
      <c r="BP405" s="64">
        <f>IFERROR(1/J405*(Y405/H405),"0")</f>
        <v>0.23214285714285712</v>
      </c>
    </row>
    <row r="406" spans="1:68" ht="37.5" customHeight="1" x14ac:dyDescent="0.25">
      <c r="A406" s="54" t="s">
        <v>655</v>
      </c>
      <c r="B406" s="54" t="s">
        <v>658</v>
      </c>
      <c r="C406" s="31">
        <v>4301060345</v>
      </c>
      <c r="D406" s="707">
        <v>4607091384673</v>
      </c>
      <c r="E406" s="708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97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25"/>
      <c r="R406" s="725"/>
      <c r="S406" s="725"/>
      <c r="T406" s="726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8"/>
      <c r="B407" s="719"/>
      <c r="C407" s="719"/>
      <c r="D407" s="719"/>
      <c r="E407" s="719"/>
      <c r="F407" s="719"/>
      <c r="G407" s="719"/>
      <c r="H407" s="719"/>
      <c r="I407" s="719"/>
      <c r="J407" s="719"/>
      <c r="K407" s="719"/>
      <c r="L407" s="719"/>
      <c r="M407" s="719"/>
      <c r="N407" s="719"/>
      <c r="O407" s="720"/>
      <c r="P407" s="721" t="s">
        <v>70</v>
      </c>
      <c r="Q407" s="714"/>
      <c r="R407" s="714"/>
      <c r="S407" s="714"/>
      <c r="T407" s="714"/>
      <c r="U407" s="714"/>
      <c r="V407" s="715"/>
      <c r="W407" s="37" t="s">
        <v>71</v>
      </c>
      <c r="X407" s="703">
        <f>IFERROR(X405/H405,"0")+IFERROR(X406/H406,"0")</f>
        <v>12.820512820512821</v>
      </c>
      <c r="Y407" s="703">
        <f>IFERROR(Y405/H405,"0")+IFERROR(Y406/H406,"0")</f>
        <v>13</v>
      </c>
      <c r="Z407" s="703">
        <f>IFERROR(IF(Z405="",0,Z405),"0")+IFERROR(IF(Z406="",0,Z406),"0")</f>
        <v>0.28275</v>
      </c>
      <c r="AA407" s="704"/>
      <c r="AB407" s="704"/>
      <c r="AC407" s="704"/>
    </row>
    <row r="408" spans="1:68" x14ac:dyDescent="0.2">
      <c r="A408" s="719"/>
      <c r="B408" s="719"/>
      <c r="C408" s="719"/>
      <c r="D408" s="719"/>
      <c r="E408" s="719"/>
      <c r="F408" s="719"/>
      <c r="G408" s="719"/>
      <c r="H408" s="719"/>
      <c r="I408" s="719"/>
      <c r="J408" s="719"/>
      <c r="K408" s="719"/>
      <c r="L408" s="719"/>
      <c r="M408" s="719"/>
      <c r="N408" s="719"/>
      <c r="O408" s="720"/>
      <c r="P408" s="721" t="s">
        <v>70</v>
      </c>
      <c r="Q408" s="714"/>
      <c r="R408" s="714"/>
      <c r="S408" s="714"/>
      <c r="T408" s="714"/>
      <c r="U408" s="714"/>
      <c r="V408" s="715"/>
      <c r="W408" s="37" t="s">
        <v>68</v>
      </c>
      <c r="X408" s="703">
        <f>IFERROR(SUM(X405:X406),"0")</f>
        <v>100</v>
      </c>
      <c r="Y408" s="703">
        <f>IFERROR(SUM(Y405:Y406),"0")</f>
        <v>101.39999999999999</v>
      </c>
      <c r="Z408" s="37"/>
      <c r="AA408" s="704"/>
      <c r="AB408" s="704"/>
      <c r="AC408" s="704"/>
    </row>
    <row r="409" spans="1:68" ht="16.5" customHeight="1" x14ac:dyDescent="0.25">
      <c r="A409" s="731" t="s">
        <v>660</v>
      </c>
      <c r="B409" s="719"/>
      <c r="C409" s="719"/>
      <c r="D409" s="719"/>
      <c r="E409" s="719"/>
      <c r="F409" s="719"/>
      <c r="G409" s="719"/>
      <c r="H409" s="719"/>
      <c r="I409" s="719"/>
      <c r="J409" s="719"/>
      <c r="K409" s="719"/>
      <c r="L409" s="719"/>
      <c r="M409" s="719"/>
      <c r="N409" s="719"/>
      <c r="O409" s="719"/>
      <c r="P409" s="719"/>
      <c r="Q409" s="719"/>
      <c r="R409" s="719"/>
      <c r="S409" s="719"/>
      <c r="T409" s="719"/>
      <c r="U409" s="719"/>
      <c r="V409" s="719"/>
      <c r="W409" s="719"/>
      <c r="X409" s="719"/>
      <c r="Y409" s="719"/>
      <c r="Z409" s="719"/>
      <c r="AA409" s="696"/>
      <c r="AB409" s="696"/>
      <c r="AC409" s="696"/>
    </row>
    <row r="410" spans="1:68" ht="14.25" customHeight="1" x14ac:dyDescent="0.25">
      <c r="A410" s="730" t="s">
        <v>113</v>
      </c>
      <c r="B410" s="719"/>
      <c r="C410" s="719"/>
      <c r="D410" s="719"/>
      <c r="E410" s="719"/>
      <c r="F410" s="719"/>
      <c r="G410" s="719"/>
      <c r="H410" s="719"/>
      <c r="I410" s="719"/>
      <c r="J410" s="719"/>
      <c r="K410" s="719"/>
      <c r="L410" s="719"/>
      <c r="M410" s="719"/>
      <c r="N410" s="719"/>
      <c r="O410" s="719"/>
      <c r="P410" s="719"/>
      <c r="Q410" s="719"/>
      <c r="R410" s="719"/>
      <c r="S410" s="719"/>
      <c r="T410" s="719"/>
      <c r="U410" s="719"/>
      <c r="V410" s="719"/>
      <c r="W410" s="719"/>
      <c r="X410" s="719"/>
      <c r="Y410" s="719"/>
      <c r="Z410" s="719"/>
      <c r="AA410" s="697"/>
      <c r="AB410" s="697"/>
      <c r="AC410" s="697"/>
    </row>
    <row r="411" spans="1:68" ht="27" customHeight="1" x14ac:dyDescent="0.25">
      <c r="A411" s="54" t="s">
        <v>661</v>
      </c>
      <c r="B411" s="54" t="s">
        <v>662</v>
      </c>
      <c r="C411" s="31">
        <v>4301011483</v>
      </c>
      <c r="D411" s="707">
        <v>4680115881907</v>
      </c>
      <c r="E411" s="708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9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25"/>
      <c r="R411" s="725"/>
      <c r="S411" s="725"/>
      <c r="T411" s="726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customHeight="1" x14ac:dyDescent="0.25">
      <c r="A412" s="54" t="s">
        <v>661</v>
      </c>
      <c r="B412" s="54" t="s">
        <v>664</v>
      </c>
      <c r="C412" s="31">
        <v>4301011873</v>
      </c>
      <c r="D412" s="707">
        <v>4680115881907</v>
      </c>
      <c r="E412" s="708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790" t="s">
        <v>665</v>
      </c>
      <c r="Q412" s="725"/>
      <c r="R412" s="725"/>
      <c r="S412" s="725"/>
      <c r="T412" s="726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667</v>
      </c>
      <c r="B413" s="54" t="s">
        <v>668</v>
      </c>
      <c r="C413" s="31">
        <v>4301011655</v>
      </c>
      <c r="D413" s="707">
        <v>4680115883925</v>
      </c>
      <c r="E413" s="708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25"/>
      <c r="R413" s="725"/>
      <c r="S413" s="725"/>
      <c r="T413" s="726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669</v>
      </c>
      <c r="B414" s="54" t="s">
        <v>670</v>
      </c>
      <c r="C414" s="31">
        <v>4301011312</v>
      </c>
      <c r="D414" s="707">
        <v>4607091384192</v>
      </c>
      <c r="E414" s="708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10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25"/>
      <c r="R414" s="725"/>
      <c r="S414" s="725"/>
      <c r="T414" s="726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672</v>
      </c>
      <c r="B415" s="54" t="s">
        <v>673</v>
      </c>
      <c r="C415" s="31">
        <v>4301011874</v>
      </c>
      <c r="D415" s="707">
        <v>4680115884892</v>
      </c>
      <c r="E415" s="708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89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25"/>
      <c r="R415" s="725"/>
      <c r="S415" s="725"/>
      <c r="T415" s="726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07">
        <v>4680115884885</v>
      </c>
      <c r="E416" s="708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9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25"/>
      <c r="R416" s="725"/>
      <c r="S416" s="725"/>
      <c r="T416" s="726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customHeight="1" x14ac:dyDescent="0.25">
      <c r="A417" s="54" t="s">
        <v>677</v>
      </c>
      <c r="B417" s="54" t="s">
        <v>678</v>
      </c>
      <c r="C417" s="31">
        <v>4301011871</v>
      </c>
      <c r="D417" s="707">
        <v>4680115884908</v>
      </c>
      <c r="E417" s="708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80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25"/>
      <c r="R417" s="725"/>
      <c r="S417" s="725"/>
      <c r="T417" s="726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8"/>
      <c r="B418" s="719"/>
      <c r="C418" s="719"/>
      <c r="D418" s="719"/>
      <c r="E418" s="719"/>
      <c r="F418" s="719"/>
      <c r="G418" s="719"/>
      <c r="H418" s="719"/>
      <c r="I418" s="719"/>
      <c r="J418" s="719"/>
      <c r="K418" s="719"/>
      <c r="L418" s="719"/>
      <c r="M418" s="719"/>
      <c r="N418" s="719"/>
      <c r="O418" s="720"/>
      <c r="P418" s="721" t="s">
        <v>70</v>
      </c>
      <c r="Q418" s="714"/>
      <c r="R418" s="714"/>
      <c r="S418" s="714"/>
      <c r="T418" s="714"/>
      <c r="U418" s="714"/>
      <c r="V418" s="715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x14ac:dyDescent="0.2">
      <c r="A419" s="719"/>
      <c r="B419" s="719"/>
      <c r="C419" s="719"/>
      <c r="D419" s="719"/>
      <c r="E419" s="719"/>
      <c r="F419" s="719"/>
      <c r="G419" s="719"/>
      <c r="H419" s="719"/>
      <c r="I419" s="719"/>
      <c r="J419" s="719"/>
      <c r="K419" s="719"/>
      <c r="L419" s="719"/>
      <c r="M419" s="719"/>
      <c r="N419" s="719"/>
      <c r="O419" s="720"/>
      <c r="P419" s="721" t="s">
        <v>70</v>
      </c>
      <c r="Q419" s="714"/>
      <c r="R419" s="714"/>
      <c r="S419" s="714"/>
      <c r="T419" s="714"/>
      <c r="U419" s="714"/>
      <c r="V419" s="715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customHeight="1" x14ac:dyDescent="0.25">
      <c r="A420" s="730" t="s">
        <v>63</v>
      </c>
      <c r="B420" s="719"/>
      <c r="C420" s="719"/>
      <c r="D420" s="719"/>
      <c r="E420" s="719"/>
      <c r="F420" s="719"/>
      <c r="G420" s="719"/>
      <c r="H420" s="719"/>
      <c r="I420" s="719"/>
      <c r="J420" s="719"/>
      <c r="K420" s="719"/>
      <c r="L420" s="719"/>
      <c r="M420" s="719"/>
      <c r="N420" s="719"/>
      <c r="O420" s="719"/>
      <c r="P420" s="719"/>
      <c r="Q420" s="719"/>
      <c r="R420" s="719"/>
      <c r="S420" s="719"/>
      <c r="T420" s="719"/>
      <c r="U420" s="719"/>
      <c r="V420" s="719"/>
      <c r="W420" s="719"/>
      <c r="X420" s="719"/>
      <c r="Y420" s="719"/>
      <c r="Z420" s="719"/>
      <c r="AA420" s="697"/>
      <c r="AB420" s="697"/>
      <c r="AC420" s="697"/>
    </row>
    <row r="421" spans="1:68" ht="27" customHeight="1" x14ac:dyDescent="0.25">
      <c r="A421" s="54" t="s">
        <v>679</v>
      </c>
      <c r="B421" s="54" t="s">
        <v>680</v>
      </c>
      <c r="C421" s="31">
        <v>4301031303</v>
      </c>
      <c r="D421" s="707">
        <v>4607091384802</v>
      </c>
      <c r="E421" s="708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8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25"/>
      <c r="R421" s="725"/>
      <c r="S421" s="725"/>
      <c r="T421" s="726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682</v>
      </c>
      <c r="B422" s="54" t="s">
        <v>683</v>
      </c>
      <c r="C422" s="31">
        <v>4301031304</v>
      </c>
      <c r="D422" s="707">
        <v>4607091384826</v>
      </c>
      <c r="E422" s="708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9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25"/>
      <c r="R422" s="725"/>
      <c r="S422" s="725"/>
      <c r="T422" s="726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8"/>
      <c r="B423" s="719"/>
      <c r="C423" s="719"/>
      <c r="D423" s="719"/>
      <c r="E423" s="719"/>
      <c r="F423" s="719"/>
      <c r="G423" s="719"/>
      <c r="H423" s="719"/>
      <c r="I423" s="719"/>
      <c r="J423" s="719"/>
      <c r="K423" s="719"/>
      <c r="L423" s="719"/>
      <c r="M423" s="719"/>
      <c r="N423" s="719"/>
      <c r="O423" s="720"/>
      <c r="P423" s="721" t="s">
        <v>70</v>
      </c>
      <c r="Q423" s="714"/>
      <c r="R423" s="714"/>
      <c r="S423" s="714"/>
      <c r="T423" s="714"/>
      <c r="U423" s="714"/>
      <c r="V423" s="715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x14ac:dyDescent="0.2">
      <c r="A424" s="719"/>
      <c r="B424" s="719"/>
      <c r="C424" s="719"/>
      <c r="D424" s="719"/>
      <c r="E424" s="719"/>
      <c r="F424" s="719"/>
      <c r="G424" s="719"/>
      <c r="H424" s="719"/>
      <c r="I424" s="719"/>
      <c r="J424" s="719"/>
      <c r="K424" s="719"/>
      <c r="L424" s="719"/>
      <c r="M424" s="719"/>
      <c r="N424" s="719"/>
      <c r="O424" s="720"/>
      <c r="P424" s="721" t="s">
        <v>70</v>
      </c>
      <c r="Q424" s="714"/>
      <c r="R424" s="714"/>
      <c r="S424" s="714"/>
      <c r="T424" s="714"/>
      <c r="U424" s="714"/>
      <c r="V424" s="715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customHeight="1" x14ac:dyDescent="0.25">
      <c r="A425" s="730" t="s">
        <v>72</v>
      </c>
      <c r="B425" s="719"/>
      <c r="C425" s="719"/>
      <c r="D425" s="719"/>
      <c r="E425" s="719"/>
      <c r="F425" s="719"/>
      <c r="G425" s="719"/>
      <c r="H425" s="719"/>
      <c r="I425" s="719"/>
      <c r="J425" s="719"/>
      <c r="K425" s="719"/>
      <c r="L425" s="719"/>
      <c r="M425" s="719"/>
      <c r="N425" s="719"/>
      <c r="O425" s="719"/>
      <c r="P425" s="719"/>
      <c r="Q425" s="719"/>
      <c r="R425" s="719"/>
      <c r="S425" s="719"/>
      <c r="T425" s="719"/>
      <c r="U425" s="719"/>
      <c r="V425" s="719"/>
      <c r="W425" s="719"/>
      <c r="X425" s="719"/>
      <c r="Y425" s="719"/>
      <c r="Z425" s="719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7">
        <v>4607091384246</v>
      </c>
      <c r="E426" s="708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10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25"/>
      <c r="R426" s="725"/>
      <c r="S426" s="725"/>
      <c r="T426" s="726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4301051445</v>
      </c>
      <c r="D427" s="707">
        <v>4680115881976</v>
      </c>
      <c r="E427" s="708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9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25"/>
      <c r="R427" s="725"/>
      <c r="S427" s="725"/>
      <c r="T427" s="726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4301051297</v>
      </c>
      <c r="D428" s="707">
        <v>4607091384253</v>
      </c>
      <c r="E428" s="708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10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25"/>
      <c r="R428" s="725"/>
      <c r="S428" s="725"/>
      <c r="T428" s="726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customHeight="1" x14ac:dyDescent="0.25">
      <c r="A429" s="54" t="s">
        <v>690</v>
      </c>
      <c r="B429" s="54" t="s">
        <v>693</v>
      </c>
      <c r="C429" s="31">
        <v>4301051634</v>
      </c>
      <c r="D429" s="707">
        <v>4607091384253</v>
      </c>
      <c r="E429" s="708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10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25"/>
      <c r="R429" s="725"/>
      <c r="S429" s="725"/>
      <c r="T429" s="726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694</v>
      </c>
      <c r="B430" s="54" t="s">
        <v>695</v>
      </c>
      <c r="C430" s="31">
        <v>4301051444</v>
      </c>
      <c r="D430" s="707">
        <v>4680115881969</v>
      </c>
      <c r="E430" s="708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8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25"/>
      <c r="R430" s="725"/>
      <c r="S430" s="725"/>
      <c r="T430" s="726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8"/>
      <c r="B431" s="719"/>
      <c r="C431" s="719"/>
      <c r="D431" s="719"/>
      <c r="E431" s="719"/>
      <c r="F431" s="719"/>
      <c r="G431" s="719"/>
      <c r="H431" s="719"/>
      <c r="I431" s="719"/>
      <c r="J431" s="719"/>
      <c r="K431" s="719"/>
      <c r="L431" s="719"/>
      <c r="M431" s="719"/>
      <c r="N431" s="719"/>
      <c r="O431" s="720"/>
      <c r="P431" s="721" t="s">
        <v>70</v>
      </c>
      <c r="Q431" s="714"/>
      <c r="R431" s="714"/>
      <c r="S431" s="714"/>
      <c r="T431" s="714"/>
      <c r="U431" s="714"/>
      <c r="V431" s="715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x14ac:dyDescent="0.2">
      <c r="A432" s="719"/>
      <c r="B432" s="719"/>
      <c r="C432" s="719"/>
      <c r="D432" s="719"/>
      <c r="E432" s="719"/>
      <c r="F432" s="719"/>
      <c r="G432" s="719"/>
      <c r="H432" s="719"/>
      <c r="I432" s="719"/>
      <c r="J432" s="719"/>
      <c r="K432" s="719"/>
      <c r="L432" s="719"/>
      <c r="M432" s="719"/>
      <c r="N432" s="719"/>
      <c r="O432" s="720"/>
      <c r="P432" s="721" t="s">
        <v>70</v>
      </c>
      <c r="Q432" s="714"/>
      <c r="R432" s="714"/>
      <c r="S432" s="714"/>
      <c r="T432" s="714"/>
      <c r="U432" s="714"/>
      <c r="V432" s="715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customHeight="1" x14ac:dyDescent="0.25">
      <c r="A433" s="730" t="s">
        <v>204</v>
      </c>
      <c r="B433" s="719"/>
      <c r="C433" s="719"/>
      <c r="D433" s="719"/>
      <c r="E433" s="719"/>
      <c r="F433" s="719"/>
      <c r="G433" s="719"/>
      <c r="H433" s="719"/>
      <c r="I433" s="719"/>
      <c r="J433" s="719"/>
      <c r="K433" s="719"/>
      <c r="L433" s="719"/>
      <c r="M433" s="719"/>
      <c r="N433" s="719"/>
      <c r="O433" s="719"/>
      <c r="P433" s="719"/>
      <c r="Q433" s="719"/>
      <c r="R433" s="719"/>
      <c r="S433" s="719"/>
      <c r="T433" s="719"/>
      <c r="U433" s="719"/>
      <c r="V433" s="719"/>
      <c r="W433" s="719"/>
      <c r="X433" s="719"/>
      <c r="Y433" s="719"/>
      <c r="Z433" s="719"/>
      <c r="AA433" s="697"/>
      <c r="AB433" s="697"/>
      <c r="AC433" s="697"/>
    </row>
    <row r="434" spans="1:68" ht="27" customHeight="1" x14ac:dyDescent="0.25">
      <c r="A434" s="54" t="s">
        <v>696</v>
      </c>
      <c r="B434" s="54" t="s">
        <v>697</v>
      </c>
      <c r="C434" s="31">
        <v>4301060377</v>
      </c>
      <c r="D434" s="707">
        <v>4607091389357</v>
      </c>
      <c r="E434" s="708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76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25"/>
      <c r="R434" s="725"/>
      <c r="S434" s="725"/>
      <c r="T434" s="726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18"/>
      <c r="B435" s="719"/>
      <c r="C435" s="719"/>
      <c r="D435" s="719"/>
      <c r="E435" s="719"/>
      <c r="F435" s="719"/>
      <c r="G435" s="719"/>
      <c r="H435" s="719"/>
      <c r="I435" s="719"/>
      <c r="J435" s="719"/>
      <c r="K435" s="719"/>
      <c r="L435" s="719"/>
      <c r="M435" s="719"/>
      <c r="N435" s="719"/>
      <c r="O435" s="720"/>
      <c r="P435" s="721" t="s">
        <v>70</v>
      </c>
      <c r="Q435" s="714"/>
      <c r="R435" s="714"/>
      <c r="S435" s="714"/>
      <c r="T435" s="714"/>
      <c r="U435" s="714"/>
      <c r="V435" s="715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x14ac:dyDescent="0.2">
      <c r="A436" s="719"/>
      <c r="B436" s="719"/>
      <c r="C436" s="719"/>
      <c r="D436" s="719"/>
      <c r="E436" s="719"/>
      <c r="F436" s="719"/>
      <c r="G436" s="719"/>
      <c r="H436" s="719"/>
      <c r="I436" s="719"/>
      <c r="J436" s="719"/>
      <c r="K436" s="719"/>
      <c r="L436" s="719"/>
      <c r="M436" s="719"/>
      <c r="N436" s="719"/>
      <c r="O436" s="720"/>
      <c r="P436" s="721" t="s">
        <v>70</v>
      </c>
      <c r="Q436" s="714"/>
      <c r="R436" s="714"/>
      <c r="S436" s="714"/>
      <c r="T436" s="714"/>
      <c r="U436" s="714"/>
      <c r="V436" s="715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customHeight="1" x14ac:dyDescent="0.2">
      <c r="A437" s="739" t="s">
        <v>699</v>
      </c>
      <c r="B437" s="740"/>
      <c r="C437" s="740"/>
      <c r="D437" s="740"/>
      <c r="E437" s="740"/>
      <c r="F437" s="740"/>
      <c r="G437" s="740"/>
      <c r="H437" s="740"/>
      <c r="I437" s="740"/>
      <c r="J437" s="740"/>
      <c r="K437" s="740"/>
      <c r="L437" s="740"/>
      <c r="M437" s="740"/>
      <c r="N437" s="740"/>
      <c r="O437" s="740"/>
      <c r="P437" s="740"/>
      <c r="Q437" s="740"/>
      <c r="R437" s="740"/>
      <c r="S437" s="740"/>
      <c r="T437" s="740"/>
      <c r="U437" s="740"/>
      <c r="V437" s="740"/>
      <c r="W437" s="740"/>
      <c r="X437" s="740"/>
      <c r="Y437" s="740"/>
      <c r="Z437" s="740"/>
      <c r="AA437" s="48"/>
      <c r="AB437" s="48"/>
      <c r="AC437" s="48"/>
    </row>
    <row r="438" spans="1:68" ht="16.5" customHeight="1" x14ac:dyDescent="0.25">
      <c r="A438" s="731" t="s">
        <v>700</v>
      </c>
      <c r="B438" s="719"/>
      <c r="C438" s="719"/>
      <c r="D438" s="719"/>
      <c r="E438" s="719"/>
      <c r="F438" s="719"/>
      <c r="G438" s="719"/>
      <c r="H438" s="719"/>
      <c r="I438" s="719"/>
      <c r="J438" s="719"/>
      <c r="K438" s="719"/>
      <c r="L438" s="719"/>
      <c r="M438" s="719"/>
      <c r="N438" s="719"/>
      <c r="O438" s="719"/>
      <c r="P438" s="719"/>
      <c r="Q438" s="719"/>
      <c r="R438" s="719"/>
      <c r="S438" s="719"/>
      <c r="T438" s="719"/>
      <c r="U438" s="719"/>
      <c r="V438" s="719"/>
      <c r="W438" s="719"/>
      <c r="X438" s="719"/>
      <c r="Y438" s="719"/>
      <c r="Z438" s="719"/>
      <c r="AA438" s="696"/>
      <c r="AB438" s="696"/>
      <c r="AC438" s="696"/>
    </row>
    <row r="439" spans="1:68" ht="14.25" customHeight="1" x14ac:dyDescent="0.25">
      <c r="A439" s="730" t="s">
        <v>113</v>
      </c>
      <c r="B439" s="719"/>
      <c r="C439" s="719"/>
      <c r="D439" s="719"/>
      <c r="E439" s="719"/>
      <c r="F439" s="719"/>
      <c r="G439" s="719"/>
      <c r="H439" s="719"/>
      <c r="I439" s="719"/>
      <c r="J439" s="719"/>
      <c r="K439" s="719"/>
      <c r="L439" s="719"/>
      <c r="M439" s="719"/>
      <c r="N439" s="719"/>
      <c r="O439" s="719"/>
      <c r="P439" s="719"/>
      <c r="Q439" s="719"/>
      <c r="R439" s="719"/>
      <c r="S439" s="719"/>
      <c r="T439" s="719"/>
      <c r="U439" s="719"/>
      <c r="V439" s="719"/>
      <c r="W439" s="719"/>
      <c r="X439" s="719"/>
      <c r="Y439" s="719"/>
      <c r="Z439" s="719"/>
      <c r="AA439" s="697"/>
      <c r="AB439" s="697"/>
      <c r="AC439" s="697"/>
    </row>
    <row r="440" spans="1:68" ht="27" customHeight="1" x14ac:dyDescent="0.25">
      <c r="A440" s="54" t="s">
        <v>701</v>
      </c>
      <c r="B440" s="54" t="s">
        <v>702</v>
      </c>
      <c r="C440" s="31">
        <v>4301011428</v>
      </c>
      <c r="D440" s="707">
        <v>4607091389708</v>
      </c>
      <c r="E440" s="708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25"/>
      <c r="R440" s="725"/>
      <c r="S440" s="725"/>
      <c r="T440" s="726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18"/>
      <c r="B441" s="719"/>
      <c r="C441" s="719"/>
      <c r="D441" s="719"/>
      <c r="E441" s="719"/>
      <c r="F441" s="719"/>
      <c r="G441" s="719"/>
      <c r="H441" s="719"/>
      <c r="I441" s="719"/>
      <c r="J441" s="719"/>
      <c r="K441" s="719"/>
      <c r="L441" s="719"/>
      <c r="M441" s="719"/>
      <c r="N441" s="719"/>
      <c r="O441" s="720"/>
      <c r="P441" s="721" t="s">
        <v>70</v>
      </c>
      <c r="Q441" s="714"/>
      <c r="R441" s="714"/>
      <c r="S441" s="714"/>
      <c r="T441" s="714"/>
      <c r="U441" s="714"/>
      <c r="V441" s="715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x14ac:dyDescent="0.2">
      <c r="A442" s="719"/>
      <c r="B442" s="719"/>
      <c r="C442" s="719"/>
      <c r="D442" s="719"/>
      <c r="E442" s="719"/>
      <c r="F442" s="719"/>
      <c r="G442" s="719"/>
      <c r="H442" s="719"/>
      <c r="I442" s="719"/>
      <c r="J442" s="719"/>
      <c r="K442" s="719"/>
      <c r="L442" s="719"/>
      <c r="M442" s="719"/>
      <c r="N442" s="719"/>
      <c r="O442" s="720"/>
      <c r="P442" s="721" t="s">
        <v>70</v>
      </c>
      <c r="Q442" s="714"/>
      <c r="R442" s="714"/>
      <c r="S442" s="714"/>
      <c r="T442" s="714"/>
      <c r="U442" s="714"/>
      <c r="V442" s="715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customHeight="1" x14ac:dyDescent="0.25">
      <c r="A443" s="730" t="s">
        <v>63</v>
      </c>
      <c r="B443" s="719"/>
      <c r="C443" s="719"/>
      <c r="D443" s="719"/>
      <c r="E443" s="719"/>
      <c r="F443" s="719"/>
      <c r="G443" s="719"/>
      <c r="H443" s="719"/>
      <c r="I443" s="719"/>
      <c r="J443" s="719"/>
      <c r="K443" s="719"/>
      <c r="L443" s="719"/>
      <c r="M443" s="719"/>
      <c r="N443" s="719"/>
      <c r="O443" s="719"/>
      <c r="P443" s="719"/>
      <c r="Q443" s="719"/>
      <c r="R443" s="719"/>
      <c r="S443" s="719"/>
      <c r="T443" s="719"/>
      <c r="U443" s="719"/>
      <c r="V443" s="719"/>
      <c r="W443" s="719"/>
      <c r="X443" s="719"/>
      <c r="Y443" s="719"/>
      <c r="Z443" s="719"/>
      <c r="AA443" s="697"/>
      <c r="AB443" s="697"/>
      <c r="AC443" s="697"/>
    </row>
    <row r="444" spans="1:68" ht="27" customHeight="1" x14ac:dyDescent="0.25">
      <c r="A444" s="54" t="s">
        <v>704</v>
      </c>
      <c r="B444" s="54" t="s">
        <v>705</v>
      </c>
      <c r="C444" s="31">
        <v>4301031322</v>
      </c>
      <c r="D444" s="707">
        <v>4607091389753</v>
      </c>
      <c r="E444" s="708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77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25"/>
      <c r="R444" s="725"/>
      <c r="S444" s="725"/>
      <c r="T444" s="726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07">
        <v>4607091389753</v>
      </c>
      <c r="E445" s="708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10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25"/>
      <c r="R445" s="725"/>
      <c r="S445" s="725"/>
      <c r="T445" s="726"/>
      <c r="U445" s="34"/>
      <c r="V445" s="34"/>
      <c r="W445" s="35" t="s">
        <v>68</v>
      </c>
      <c r="X445" s="701">
        <v>20</v>
      </c>
      <c r="Y445" s="702">
        <f t="shared" si="78"/>
        <v>21</v>
      </c>
      <c r="Z445" s="36">
        <f>IFERROR(IF(Y445=0,"",ROUNDUP(Y445/H445,0)*0.00753),"")</f>
        <v>3.7650000000000003E-2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21.095238095238091</v>
      </c>
      <c r="BN445" s="64">
        <f t="shared" si="80"/>
        <v>22.15</v>
      </c>
      <c r="BO445" s="64">
        <f t="shared" si="81"/>
        <v>3.0525030525030524E-2</v>
      </c>
      <c r="BP445" s="64">
        <f t="shared" si="82"/>
        <v>3.2051282051282048E-2</v>
      </c>
    </row>
    <row r="446" spans="1:68" ht="27" customHeight="1" x14ac:dyDescent="0.25">
      <c r="A446" s="54" t="s">
        <v>708</v>
      </c>
      <c r="B446" s="54" t="s">
        <v>709</v>
      </c>
      <c r="C446" s="31">
        <v>4301031323</v>
      </c>
      <c r="D446" s="707">
        <v>4607091389760</v>
      </c>
      <c r="E446" s="708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1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25"/>
      <c r="R446" s="725"/>
      <c r="S446" s="725"/>
      <c r="T446" s="726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07">
        <v>4607091389746</v>
      </c>
      <c r="E447" s="708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25"/>
      <c r="R447" s="725"/>
      <c r="S447" s="725"/>
      <c r="T447" s="726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711</v>
      </c>
      <c r="B448" s="54" t="s">
        <v>714</v>
      </c>
      <c r="C448" s="31">
        <v>4301031356</v>
      </c>
      <c r="D448" s="707">
        <v>4607091389746</v>
      </c>
      <c r="E448" s="708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89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25"/>
      <c r="R448" s="725"/>
      <c r="S448" s="725"/>
      <c r="T448" s="726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716</v>
      </c>
      <c r="C449" s="31">
        <v>4301031257</v>
      </c>
      <c r="D449" s="707">
        <v>4680115883147</v>
      </c>
      <c r="E449" s="708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25"/>
      <c r="R449" s="725"/>
      <c r="S449" s="725"/>
      <c r="T449" s="726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customHeight="1" x14ac:dyDescent="0.25">
      <c r="A450" s="54" t="s">
        <v>715</v>
      </c>
      <c r="B450" s="54" t="s">
        <v>718</v>
      </c>
      <c r="C450" s="31">
        <v>4301031335</v>
      </c>
      <c r="D450" s="707">
        <v>4680115883147</v>
      </c>
      <c r="E450" s="708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9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25"/>
      <c r="R450" s="725"/>
      <c r="S450" s="725"/>
      <c r="T450" s="726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07">
        <v>4607091384338</v>
      </c>
      <c r="E451" s="708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25"/>
      <c r="R451" s="725"/>
      <c r="S451" s="725"/>
      <c r="T451" s="726"/>
      <c r="U451" s="34"/>
      <c r="V451" s="34"/>
      <c r="W451" s="35" t="s">
        <v>68</v>
      </c>
      <c r="X451" s="701">
        <v>157.5</v>
      </c>
      <c r="Y451" s="702">
        <f t="shared" si="78"/>
        <v>157.5</v>
      </c>
      <c r="Z451" s="36">
        <f t="shared" si="83"/>
        <v>0.3765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167.25</v>
      </c>
      <c r="BN451" s="64">
        <f t="shared" si="80"/>
        <v>167.25</v>
      </c>
      <c r="BO451" s="64">
        <f t="shared" si="81"/>
        <v>0.32051282051282054</v>
      </c>
      <c r="BP451" s="64">
        <f t="shared" si="82"/>
        <v>0.32051282051282054</v>
      </c>
    </row>
    <row r="452" spans="1:68" ht="27" customHeight="1" x14ac:dyDescent="0.25">
      <c r="A452" s="54" t="s">
        <v>719</v>
      </c>
      <c r="B452" s="54" t="s">
        <v>721</v>
      </c>
      <c r="C452" s="31">
        <v>4301031330</v>
      </c>
      <c r="D452" s="707">
        <v>4607091384338</v>
      </c>
      <c r="E452" s="708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07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25"/>
      <c r="R452" s="725"/>
      <c r="S452" s="725"/>
      <c r="T452" s="726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722</v>
      </c>
      <c r="B453" s="54" t="s">
        <v>723</v>
      </c>
      <c r="C453" s="31">
        <v>4301031254</v>
      </c>
      <c r="D453" s="707">
        <v>4680115883154</v>
      </c>
      <c r="E453" s="708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10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25"/>
      <c r="R453" s="725"/>
      <c r="S453" s="725"/>
      <c r="T453" s="726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customHeight="1" x14ac:dyDescent="0.25">
      <c r="A454" s="54" t="s">
        <v>722</v>
      </c>
      <c r="B454" s="54" t="s">
        <v>725</v>
      </c>
      <c r="C454" s="31">
        <v>4301031336</v>
      </c>
      <c r="D454" s="707">
        <v>4680115883154</v>
      </c>
      <c r="E454" s="708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1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25"/>
      <c r="R454" s="725"/>
      <c r="S454" s="725"/>
      <c r="T454" s="726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7">
        <v>4607091389524</v>
      </c>
      <c r="E455" s="708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10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25"/>
      <c r="R455" s="725"/>
      <c r="S455" s="725"/>
      <c r="T455" s="726"/>
      <c r="U455" s="34"/>
      <c r="V455" s="34"/>
      <c r="W455" s="35" t="s">
        <v>68</v>
      </c>
      <c r="X455" s="701">
        <v>17.5</v>
      </c>
      <c r="Y455" s="702">
        <f t="shared" si="78"/>
        <v>18.900000000000002</v>
      </c>
      <c r="Z455" s="36">
        <f t="shared" si="83"/>
        <v>4.5179999999999998E-2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18.583333333333332</v>
      </c>
      <c r="BN455" s="64">
        <f t="shared" si="80"/>
        <v>20.07</v>
      </c>
      <c r="BO455" s="64">
        <f t="shared" si="81"/>
        <v>3.5612535612535613E-2</v>
      </c>
      <c r="BP455" s="64">
        <f t="shared" si="82"/>
        <v>3.8461538461538464E-2</v>
      </c>
    </row>
    <row r="456" spans="1:68" ht="37.5" customHeight="1" x14ac:dyDescent="0.25">
      <c r="A456" s="54" t="s">
        <v>727</v>
      </c>
      <c r="B456" s="54" t="s">
        <v>729</v>
      </c>
      <c r="C456" s="31">
        <v>4301031361</v>
      </c>
      <c r="D456" s="707">
        <v>4607091389524</v>
      </c>
      <c r="E456" s="708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998" t="s">
        <v>730</v>
      </c>
      <c r="Q456" s="725"/>
      <c r="R456" s="725"/>
      <c r="S456" s="725"/>
      <c r="T456" s="726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customHeight="1" x14ac:dyDescent="0.25">
      <c r="A457" s="54" t="s">
        <v>731</v>
      </c>
      <c r="B457" s="54" t="s">
        <v>732</v>
      </c>
      <c r="C457" s="31">
        <v>4301031337</v>
      </c>
      <c r="D457" s="707">
        <v>4680115883161</v>
      </c>
      <c r="E457" s="708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08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25"/>
      <c r="R457" s="725"/>
      <c r="S457" s="725"/>
      <c r="T457" s="726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734</v>
      </c>
      <c r="B458" s="54" t="s">
        <v>735</v>
      </c>
      <c r="C458" s="31">
        <v>4301031333</v>
      </c>
      <c r="D458" s="707">
        <v>4607091389531</v>
      </c>
      <c r="E458" s="708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25"/>
      <c r="R458" s="725"/>
      <c r="S458" s="725"/>
      <c r="T458" s="726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7">
        <v>4607091389531</v>
      </c>
      <c r="E459" s="708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25"/>
      <c r="R459" s="725"/>
      <c r="S459" s="725"/>
      <c r="T459" s="726"/>
      <c r="U459" s="34"/>
      <c r="V459" s="34"/>
      <c r="W459" s="35" t="s">
        <v>68</v>
      </c>
      <c r="X459" s="701">
        <v>122.5</v>
      </c>
      <c r="Y459" s="702">
        <f t="shared" si="78"/>
        <v>123.9</v>
      </c>
      <c r="Z459" s="36">
        <f t="shared" si="83"/>
        <v>0.29618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130.08333333333334</v>
      </c>
      <c r="BN459" s="64">
        <f t="shared" si="80"/>
        <v>131.57</v>
      </c>
      <c r="BO459" s="64">
        <f t="shared" si="81"/>
        <v>0.2492877492877493</v>
      </c>
      <c r="BP459" s="64">
        <f t="shared" si="82"/>
        <v>0.25213675213675218</v>
      </c>
    </row>
    <row r="460" spans="1:68" ht="37.5" customHeight="1" x14ac:dyDescent="0.25">
      <c r="A460" s="54" t="s">
        <v>738</v>
      </c>
      <c r="B460" s="54" t="s">
        <v>739</v>
      </c>
      <c r="C460" s="31">
        <v>4301031360</v>
      </c>
      <c r="D460" s="707">
        <v>4607091384345</v>
      </c>
      <c r="E460" s="708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25"/>
      <c r="R460" s="725"/>
      <c r="S460" s="725"/>
      <c r="T460" s="726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740</v>
      </c>
      <c r="B461" s="54" t="s">
        <v>741</v>
      </c>
      <c r="C461" s="31">
        <v>4301031255</v>
      </c>
      <c r="D461" s="707">
        <v>4680115883185</v>
      </c>
      <c r="E461" s="708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8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25"/>
      <c r="R461" s="725"/>
      <c r="S461" s="725"/>
      <c r="T461" s="726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740</v>
      </c>
      <c r="B462" s="54" t="s">
        <v>743</v>
      </c>
      <c r="C462" s="31">
        <v>4301031338</v>
      </c>
      <c r="D462" s="707">
        <v>4680115883185</v>
      </c>
      <c r="E462" s="708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25"/>
      <c r="R462" s="725"/>
      <c r="S462" s="725"/>
      <c r="T462" s="726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customHeight="1" x14ac:dyDescent="0.25">
      <c r="A463" s="54" t="s">
        <v>744</v>
      </c>
      <c r="B463" s="54" t="s">
        <v>745</v>
      </c>
      <c r="C463" s="31">
        <v>4301031236</v>
      </c>
      <c r="D463" s="707">
        <v>4680115882928</v>
      </c>
      <c r="E463" s="708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8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25"/>
      <c r="R463" s="725"/>
      <c r="S463" s="725"/>
      <c r="T463" s="726"/>
      <c r="U463" s="34"/>
      <c r="V463" s="34"/>
      <c r="W463" s="35" t="s">
        <v>68</v>
      </c>
      <c r="X463" s="701">
        <v>224</v>
      </c>
      <c r="Y463" s="702">
        <f t="shared" si="78"/>
        <v>225.12</v>
      </c>
      <c r="Z463" s="36">
        <f>IFERROR(IF(Y463=0,"",ROUNDUP(Y463/H463,0)*0.00753),"")</f>
        <v>1.00902</v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346.66666666666669</v>
      </c>
      <c r="BN463" s="64">
        <f t="shared" si="80"/>
        <v>348.40000000000003</v>
      </c>
      <c r="BO463" s="64">
        <f t="shared" si="81"/>
        <v>0.85470085470085477</v>
      </c>
      <c r="BP463" s="64">
        <f t="shared" si="82"/>
        <v>0.85897435897435892</v>
      </c>
    </row>
    <row r="464" spans="1:68" x14ac:dyDescent="0.2">
      <c r="A464" s="718"/>
      <c r="B464" s="719"/>
      <c r="C464" s="719"/>
      <c r="D464" s="719"/>
      <c r="E464" s="719"/>
      <c r="F464" s="719"/>
      <c r="G464" s="719"/>
      <c r="H464" s="719"/>
      <c r="I464" s="719"/>
      <c r="J464" s="719"/>
      <c r="K464" s="719"/>
      <c r="L464" s="719"/>
      <c r="M464" s="719"/>
      <c r="N464" s="719"/>
      <c r="O464" s="720"/>
      <c r="P464" s="721" t="s">
        <v>70</v>
      </c>
      <c r="Q464" s="714"/>
      <c r="R464" s="714"/>
      <c r="S464" s="714"/>
      <c r="T464" s="714"/>
      <c r="U464" s="714"/>
      <c r="V464" s="715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279.76190476190476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282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1.7645300000000002</v>
      </c>
      <c r="AA464" s="704"/>
      <c r="AB464" s="704"/>
      <c r="AC464" s="704"/>
    </row>
    <row r="465" spans="1:68" x14ac:dyDescent="0.2">
      <c r="A465" s="719"/>
      <c r="B465" s="719"/>
      <c r="C465" s="719"/>
      <c r="D465" s="719"/>
      <c r="E465" s="719"/>
      <c r="F465" s="719"/>
      <c r="G465" s="719"/>
      <c r="H465" s="719"/>
      <c r="I465" s="719"/>
      <c r="J465" s="719"/>
      <c r="K465" s="719"/>
      <c r="L465" s="719"/>
      <c r="M465" s="719"/>
      <c r="N465" s="719"/>
      <c r="O465" s="720"/>
      <c r="P465" s="721" t="s">
        <v>70</v>
      </c>
      <c r="Q465" s="714"/>
      <c r="R465" s="714"/>
      <c r="S465" s="714"/>
      <c r="T465" s="714"/>
      <c r="U465" s="714"/>
      <c r="V465" s="715"/>
      <c r="W465" s="37" t="s">
        <v>68</v>
      </c>
      <c r="X465" s="703">
        <f>IFERROR(SUM(X444:X463),"0")</f>
        <v>541.5</v>
      </c>
      <c r="Y465" s="703">
        <f>IFERROR(SUM(Y444:Y463),"0")</f>
        <v>546.42000000000007</v>
      </c>
      <c r="Z465" s="37"/>
      <c r="AA465" s="704"/>
      <c r="AB465" s="704"/>
      <c r="AC465" s="704"/>
    </row>
    <row r="466" spans="1:68" ht="14.25" customHeight="1" x14ac:dyDescent="0.25">
      <c r="A466" s="730" t="s">
        <v>72</v>
      </c>
      <c r="B466" s="719"/>
      <c r="C466" s="719"/>
      <c r="D466" s="719"/>
      <c r="E466" s="719"/>
      <c r="F466" s="719"/>
      <c r="G466" s="719"/>
      <c r="H466" s="719"/>
      <c r="I466" s="719"/>
      <c r="J466" s="719"/>
      <c r="K466" s="719"/>
      <c r="L466" s="719"/>
      <c r="M466" s="719"/>
      <c r="N466" s="719"/>
      <c r="O466" s="719"/>
      <c r="P466" s="719"/>
      <c r="Q466" s="719"/>
      <c r="R466" s="719"/>
      <c r="S466" s="719"/>
      <c r="T466" s="719"/>
      <c r="U466" s="719"/>
      <c r="V466" s="719"/>
      <c r="W466" s="719"/>
      <c r="X466" s="719"/>
      <c r="Y466" s="719"/>
      <c r="Z466" s="719"/>
      <c r="AA466" s="697"/>
      <c r="AB466" s="697"/>
      <c r="AC466" s="697"/>
    </row>
    <row r="467" spans="1:68" ht="27" customHeight="1" x14ac:dyDescent="0.25">
      <c r="A467" s="54" t="s">
        <v>747</v>
      </c>
      <c r="B467" s="54" t="s">
        <v>748</v>
      </c>
      <c r="C467" s="31">
        <v>4301051284</v>
      </c>
      <c r="D467" s="707">
        <v>4607091384352</v>
      </c>
      <c r="E467" s="708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9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25"/>
      <c r="R467" s="725"/>
      <c r="S467" s="725"/>
      <c r="T467" s="726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750</v>
      </c>
      <c r="B468" s="54" t="s">
        <v>751</v>
      </c>
      <c r="C468" s="31">
        <v>4301051431</v>
      </c>
      <c r="D468" s="707">
        <v>4607091389654</v>
      </c>
      <c r="E468" s="708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10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25"/>
      <c r="R468" s="725"/>
      <c r="S468" s="725"/>
      <c r="T468" s="726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718"/>
      <c r="B469" s="719"/>
      <c r="C469" s="719"/>
      <c r="D469" s="719"/>
      <c r="E469" s="719"/>
      <c r="F469" s="719"/>
      <c r="G469" s="719"/>
      <c r="H469" s="719"/>
      <c r="I469" s="719"/>
      <c r="J469" s="719"/>
      <c r="K469" s="719"/>
      <c r="L469" s="719"/>
      <c r="M469" s="719"/>
      <c r="N469" s="719"/>
      <c r="O469" s="720"/>
      <c r="P469" s="721" t="s">
        <v>70</v>
      </c>
      <c r="Q469" s="714"/>
      <c r="R469" s="714"/>
      <c r="S469" s="714"/>
      <c r="T469" s="714"/>
      <c r="U469" s="714"/>
      <c r="V469" s="715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x14ac:dyDescent="0.2">
      <c r="A470" s="719"/>
      <c r="B470" s="719"/>
      <c r="C470" s="719"/>
      <c r="D470" s="719"/>
      <c r="E470" s="719"/>
      <c r="F470" s="719"/>
      <c r="G470" s="719"/>
      <c r="H470" s="719"/>
      <c r="I470" s="719"/>
      <c r="J470" s="719"/>
      <c r="K470" s="719"/>
      <c r="L470" s="719"/>
      <c r="M470" s="719"/>
      <c r="N470" s="719"/>
      <c r="O470" s="720"/>
      <c r="P470" s="721" t="s">
        <v>70</v>
      </c>
      <c r="Q470" s="714"/>
      <c r="R470" s="714"/>
      <c r="S470" s="714"/>
      <c r="T470" s="714"/>
      <c r="U470" s="714"/>
      <c r="V470" s="715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customHeight="1" x14ac:dyDescent="0.25">
      <c r="A471" s="730" t="s">
        <v>102</v>
      </c>
      <c r="B471" s="719"/>
      <c r="C471" s="719"/>
      <c r="D471" s="719"/>
      <c r="E471" s="719"/>
      <c r="F471" s="719"/>
      <c r="G471" s="719"/>
      <c r="H471" s="719"/>
      <c r="I471" s="719"/>
      <c r="J471" s="719"/>
      <c r="K471" s="719"/>
      <c r="L471" s="719"/>
      <c r="M471" s="719"/>
      <c r="N471" s="719"/>
      <c r="O471" s="719"/>
      <c r="P471" s="719"/>
      <c r="Q471" s="719"/>
      <c r="R471" s="719"/>
      <c r="S471" s="719"/>
      <c r="T471" s="719"/>
      <c r="U471" s="719"/>
      <c r="V471" s="719"/>
      <c r="W471" s="719"/>
      <c r="X471" s="719"/>
      <c r="Y471" s="719"/>
      <c r="Z471" s="719"/>
      <c r="AA471" s="697"/>
      <c r="AB471" s="697"/>
      <c r="AC471" s="697"/>
    </row>
    <row r="472" spans="1:68" ht="27" customHeight="1" x14ac:dyDescent="0.25">
      <c r="A472" s="54" t="s">
        <v>753</v>
      </c>
      <c r="B472" s="54" t="s">
        <v>754</v>
      </c>
      <c r="C472" s="31">
        <v>4301032045</v>
      </c>
      <c r="D472" s="707">
        <v>4680115884335</v>
      </c>
      <c r="E472" s="708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8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25"/>
      <c r="R472" s="725"/>
      <c r="S472" s="725"/>
      <c r="T472" s="726"/>
      <c r="U472" s="34"/>
      <c r="V472" s="34"/>
      <c r="W472" s="35" t="s">
        <v>68</v>
      </c>
      <c r="X472" s="701">
        <v>3</v>
      </c>
      <c r="Y472" s="702">
        <f>IFERROR(IF(X472="",0,CEILING((X472/$H472),1)*$H472),"")</f>
        <v>3.5999999999999996</v>
      </c>
      <c r="Z472" s="36">
        <f>IFERROR(IF(Y472=0,"",ROUNDUP(Y472/H472,0)*0.00627),"")</f>
        <v>1.881E-2</v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4.5000000000000009</v>
      </c>
      <c r="BN472" s="64">
        <f>IFERROR(Y472*I472/H472,"0")</f>
        <v>5.3999999999999995</v>
      </c>
      <c r="BO472" s="64">
        <f>IFERROR(1/J472*(X472/H472),"0")</f>
        <v>1.2500000000000001E-2</v>
      </c>
      <c r="BP472" s="64">
        <f>IFERROR(1/J472*(Y472/H472),"0")</f>
        <v>1.4999999999999999E-2</v>
      </c>
    </row>
    <row r="473" spans="1:68" x14ac:dyDescent="0.2">
      <c r="A473" s="718"/>
      <c r="B473" s="719"/>
      <c r="C473" s="719"/>
      <c r="D473" s="719"/>
      <c r="E473" s="719"/>
      <c r="F473" s="719"/>
      <c r="G473" s="719"/>
      <c r="H473" s="719"/>
      <c r="I473" s="719"/>
      <c r="J473" s="719"/>
      <c r="K473" s="719"/>
      <c r="L473" s="719"/>
      <c r="M473" s="719"/>
      <c r="N473" s="719"/>
      <c r="O473" s="720"/>
      <c r="P473" s="721" t="s">
        <v>70</v>
      </c>
      <c r="Q473" s="714"/>
      <c r="R473" s="714"/>
      <c r="S473" s="714"/>
      <c r="T473" s="714"/>
      <c r="U473" s="714"/>
      <c r="V473" s="715"/>
      <c r="W473" s="37" t="s">
        <v>71</v>
      </c>
      <c r="X473" s="703">
        <f>IFERROR(X472/H472,"0")</f>
        <v>2.5</v>
      </c>
      <c r="Y473" s="703">
        <f>IFERROR(Y472/H472,"0")</f>
        <v>3</v>
      </c>
      <c r="Z473" s="703">
        <f>IFERROR(IF(Z472="",0,Z472),"0")</f>
        <v>1.881E-2</v>
      </c>
      <c r="AA473" s="704"/>
      <c r="AB473" s="704"/>
      <c r="AC473" s="704"/>
    </row>
    <row r="474" spans="1:68" x14ac:dyDescent="0.2">
      <c r="A474" s="719"/>
      <c r="B474" s="719"/>
      <c r="C474" s="719"/>
      <c r="D474" s="719"/>
      <c r="E474" s="719"/>
      <c r="F474" s="719"/>
      <c r="G474" s="719"/>
      <c r="H474" s="719"/>
      <c r="I474" s="719"/>
      <c r="J474" s="719"/>
      <c r="K474" s="719"/>
      <c r="L474" s="719"/>
      <c r="M474" s="719"/>
      <c r="N474" s="719"/>
      <c r="O474" s="720"/>
      <c r="P474" s="721" t="s">
        <v>70</v>
      </c>
      <c r="Q474" s="714"/>
      <c r="R474" s="714"/>
      <c r="S474" s="714"/>
      <c r="T474" s="714"/>
      <c r="U474" s="714"/>
      <c r="V474" s="715"/>
      <c r="W474" s="37" t="s">
        <v>68</v>
      </c>
      <c r="X474" s="703">
        <f>IFERROR(SUM(X472:X472),"0")</f>
        <v>3</v>
      </c>
      <c r="Y474" s="703">
        <f>IFERROR(SUM(Y472:Y472),"0")</f>
        <v>3.5999999999999996</v>
      </c>
      <c r="Z474" s="37"/>
      <c r="AA474" s="704"/>
      <c r="AB474" s="704"/>
      <c r="AC474" s="704"/>
    </row>
    <row r="475" spans="1:68" ht="16.5" customHeight="1" x14ac:dyDescent="0.25">
      <c r="A475" s="731" t="s">
        <v>758</v>
      </c>
      <c r="B475" s="719"/>
      <c r="C475" s="719"/>
      <c r="D475" s="719"/>
      <c r="E475" s="719"/>
      <c r="F475" s="719"/>
      <c r="G475" s="719"/>
      <c r="H475" s="719"/>
      <c r="I475" s="719"/>
      <c r="J475" s="719"/>
      <c r="K475" s="719"/>
      <c r="L475" s="719"/>
      <c r="M475" s="719"/>
      <c r="N475" s="719"/>
      <c r="O475" s="719"/>
      <c r="P475" s="719"/>
      <c r="Q475" s="719"/>
      <c r="R475" s="719"/>
      <c r="S475" s="719"/>
      <c r="T475" s="719"/>
      <c r="U475" s="719"/>
      <c r="V475" s="719"/>
      <c r="W475" s="719"/>
      <c r="X475" s="719"/>
      <c r="Y475" s="719"/>
      <c r="Z475" s="719"/>
      <c r="AA475" s="696"/>
      <c r="AB475" s="696"/>
      <c r="AC475" s="696"/>
    </row>
    <row r="476" spans="1:68" ht="14.25" customHeight="1" x14ac:dyDescent="0.25">
      <c r="A476" s="730" t="s">
        <v>161</v>
      </c>
      <c r="B476" s="719"/>
      <c r="C476" s="719"/>
      <c r="D476" s="719"/>
      <c r="E476" s="719"/>
      <c r="F476" s="719"/>
      <c r="G476" s="719"/>
      <c r="H476" s="719"/>
      <c r="I476" s="719"/>
      <c r="J476" s="719"/>
      <c r="K476" s="719"/>
      <c r="L476" s="719"/>
      <c r="M476" s="719"/>
      <c r="N476" s="719"/>
      <c r="O476" s="719"/>
      <c r="P476" s="719"/>
      <c r="Q476" s="719"/>
      <c r="R476" s="719"/>
      <c r="S476" s="719"/>
      <c r="T476" s="719"/>
      <c r="U476" s="719"/>
      <c r="V476" s="719"/>
      <c r="W476" s="719"/>
      <c r="X476" s="719"/>
      <c r="Y476" s="719"/>
      <c r="Z476" s="719"/>
      <c r="AA476" s="697"/>
      <c r="AB476" s="697"/>
      <c r="AC476" s="697"/>
    </row>
    <row r="477" spans="1:68" ht="27" customHeight="1" x14ac:dyDescent="0.25">
      <c r="A477" s="54" t="s">
        <v>759</v>
      </c>
      <c r="B477" s="54" t="s">
        <v>760</v>
      </c>
      <c r="C477" s="31">
        <v>4301020315</v>
      </c>
      <c r="D477" s="707">
        <v>4607091389364</v>
      </c>
      <c r="E477" s="708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25"/>
      <c r="R477" s="725"/>
      <c r="S477" s="725"/>
      <c r="T477" s="726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18"/>
      <c r="B478" s="719"/>
      <c r="C478" s="719"/>
      <c r="D478" s="719"/>
      <c r="E478" s="719"/>
      <c r="F478" s="719"/>
      <c r="G478" s="719"/>
      <c r="H478" s="719"/>
      <c r="I478" s="719"/>
      <c r="J478" s="719"/>
      <c r="K478" s="719"/>
      <c r="L478" s="719"/>
      <c r="M478" s="719"/>
      <c r="N478" s="719"/>
      <c r="O478" s="720"/>
      <c r="P478" s="721" t="s">
        <v>70</v>
      </c>
      <c r="Q478" s="714"/>
      <c r="R478" s="714"/>
      <c r="S478" s="714"/>
      <c r="T478" s="714"/>
      <c r="U478" s="714"/>
      <c r="V478" s="715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x14ac:dyDescent="0.2">
      <c r="A479" s="719"/>
      <c r="B479" s="719"/>
      <c r="C479" s="719"/>
      <c r="D479" s="719"/>
      <c r="E479" s="719"/>
      <c r="F479" s="719"/>
      <c r="G479" s="719"/>
      <c r="H479" s="719"/>
      <c r="I479" s="719"/>
      <c r="J479" s="719"/>
      <c r="K479" s="719"/>
      <c r="L479" s="719"/>
      <c r="M479" s="719"/>
      <c r="N479" s="719"/>
      <c r="O479" s="720"/>
      <c r="P479" s="721" t="s">
        <v>70</v>
      </c>
      <c r="Q479" s="714"/>
      <c r="R479" s="714"/>
      <c r="S479" s="714"/>
      <c r="T479" s="714"/>
      <c r="U479" s="714"/>
      <c r="V479" s="715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customHeight="1" x14ac:dyDescent="0.25">
      <c r="A480" s="730" t="s">
        <v>63</v>
      </c>
      <c r="B480" s="719"/>
      <c r="C480" s="719"/>
      <c r="D480" s="719"/>
      <c r="E480" s="719"/>
      <c r="F480" s="719"/>
      <c r="G480" s="719"/>
      <c r="H480" s="719"/>
      <c r="I480" s="719"/>
      <c r="J480" s="719"/>
      <c r="K480" s="719"/>
      <c r="L480" s="719"/>
      <c r="M480" s="719"/>
      <c r="N480" s="719"/>
      <c r="O480" s="719"/>
      <c r="P480" s="719"/>
      <c r="Q480" s="719"/>
      <c r="R480" s="719"/>
      <c r="S480" s="719"/>
      <c r="T480" s="719"/>
      <c r="U480" s="719"/>
      <c r="V480" s="719"/>
      <c r="W480" s="719"/>
      <c r="X480" s="719"/>
      <c r="Y480" s="719"/>
      <c r="Z480" s="719"/>
      <c r="AA480" s="697"/>
      <c r="AB480" s="697"/>
      <c r="AC480" s="697"/>
    </row>
    <row r="481" spans="1:68" ht="27" customHeight="1" x14ac:dyDescent="0.25">
      <c r="A481" s="54" t="s">
        <v>762</v>
      </c>
      <c r="B481" s="54" t="s">
        <v>763</v>
      </c>
      <c r="C481" s="31">
        <v>4301031324</v>
      </c>
      <c r="D481" s="707">
        <v>4607091389739</v>
      </c>
      <c r="E481" s="708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101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25"/>
      <c r="R481" s="725"/>
      <c r="S481" s="725"/>
      <c r="T481" s="726"/>
      <c r="U481" s="34"/>
      <c r="V481" s="34"/>
      <c r="W481" s="35" t="s">
        <v>68</v>
      </c>
      <c r="X481" s="701">
        <v>20</v>
      </c>
      <c r="Y481" s="702">
        <f>IFERROR(IF(X481="",0,CEILING((X481/$H481),1)*$H481),"")</f>
        <v>21</v>
      </c>
      <c r="Z481" s="36">
        <f>IFERROR(IF(Y481=0,"",ROUNDUP(Y481/H481,0)*0.00753),"")</f>
        <v>3.7650000000000003E-2</v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21.095238095238091</v>
      </c>
      <c r="BN481" s="64">
        <f>IFERROR(Y481*I481/H481,"0")</f>
        <v>22.15</v>
      </c>
      <c r="BO481" s="64">
        <f>IFERROR(1/J481*(X481/H481),"0")</f>
        <v>3.0525030525030524E-2</v>
      </c>
      <c r="BP481" s="64">
        <f>IFERROR(1/J481*(Y481/H481),"0")</f>
        <v>3.2051282051282048E-2</v>
      </c>
    </row>
    <row r="482" spans="1:68" ht="27" customHeight="1" x14ac:dyDescent="0.25">
      <c r="A482" s="54" t="s">
        <v>765</v>
      </c>
      <c r="B482" s="54" t="s">
        <v>766</v>
      </c>
      <c r="C482" s="31">
        <v>4301031363</v>
      </c>
      <c r="D482" s="707">
        <v>4607091389425</v>
      </c>
      <c r="E482" s="708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0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25"/>
      <c r="R482" s="725"/>
      <c r="S482" s="725"/>
      <c r="T482" s="726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768</v>
      </c>
      <c r="B483" s="54" t="s">
        <v>769</v>
      </c>
      <c r="C483" s="31">
        <v>4301031334</v>
      </c>
      <c r="D483" s="707">
        <v>4680115880771</v>
      </c>
      <c r="E483" s="708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25"/>
      <c r="R483" s="725"/>
      <c r="S483" s="725"/>
      <c r="T483" s="726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07">
        <v>4607091389500</v>
      </c>
      <c r="E484" s="708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57" t="s">
        <v>773</v>
      </c>
      <c r="Q484" s="725"/>
      <c r="R484" s="725"/>
      <c r="S484" s="725"/>
      <c r="T484" s="726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771</v>
      </c>
      <c r="B485" s="54" t="s">
        <v>774</v>
      </c>
      <c r="C485" s="31">
        <v>4301031327</v>
      </c>
      <c r="D485" s="707">
        <v>4607091389500</v>
      </c>
      <c r="E485" s="708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8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25"/>
      <c r="R485" s="725"/>
      <c r="S485" s="725"/>
      <c r="T485" s="726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8"/>
      <c r="B486" s="719"/>
      <c r="C486" s="719"/>
      <c r="D486" s="719"/>
      <c r="E486" s="719"/>
      <c r="F486" s="719"/>
      <c r="G486" s="719"/>
      <c r="H486" s="719"/>
      <c r="I486" s="719"/>
      <c r="J486" s="719"/>
      <c r="K486" s="719"/>
      <c r="L486" s="719"/>
      <c r="M486" s="719"/>
      <c r="N486" s="719"/>
      <c r="O486" s="720"/>
      <c r="P486" s="721" t="s">
        <v>70</v>
      </c>
      <c r="Q486" s="714"/>
      <c r="R486" s="714"/>
      <c r="S486" s="714"/>
      <c r="T486" s="714"/>
      <c r="U486" s="714"/>
      <c r="V486" s="715"/>
      <c r="W486" s="37" t="s">
        <v>71</v>
      </c>
      <c r="X486" s="703">
        <f>IFERROR(X481/H481,"0")+IFERROR(X482/H482,"0")+IFERROR(X483/H483,"0")+IFERROR(X484/H484,"0")+IFERROR(X485/H485,"0")</f>
        <v>4.7619047619047619</v>
      </c>
      <c r="Y486" s="703">
        <f>IFERROR(Y481/H481,"0")+IFERROR(Y482/H482,"0")+IFERROR(Y483/H483,"0")+IFERROR(Y484/H484,"0")+IFERROR(Y485/H485,"0")</f>
        <v>5</v>
      </c>
      <c r="Z486" s="703">
        <f>IFERROR(IF(Z481="",0,Z481),"0")+IFERROR(IF(Z482="",0,Z482),"0")+IFERROR(IF(Z483="",0,Z483),"0")+IFERROR(IF(Z484="",0,Z484),"0")+IFERROR(IF(Z485="",0,Z485),"0")</f>
        <v>3.7650000000000003E-2</v>
      </c>
      <c r="AA486" s="704"/>
      <c r="AB486" s="704"/>
      <c r="AC486" s="704"/>
    </row>
    <row r="487" spans="1:68" x14ac:dyDescent="0.2">
      <c r="A487" s="719"/>
      <c r="B487" s="719"/>
      <c r="C487" s="719"/>
      <c r="D487" s="719"/>
      <c r="E487" s="719"/>
      <c r="F487" s="719"/>
      <c r="G487" s="719"/>
      <c r="H487" s="719"/>
      <c r="I487" s="719"/>
      <c r="J487" s="719"/>
      <c r="K487" s="719"/>
      <c r="L487" s="719"/>
      <c r="M487" s="719"/>
      <c r="N487" s="719"/>
      <c r="O487" s="720"/>
      <c r="P487" s="721" t="s">
        <v>70</v>
      </c>
      <c r="Q487" s="714"/>
      <c r="R487" s="714"/>
      <c r="S487" s="714"/>
      <c r="T487" s="714"/>
      <c r="U487" s="714"/>
      <c r="V487" s="715"/>
      <c r="W487" s="37" t="s">
        <v>68</v>
      </c>
      <c r="X487" s="703">
        <f>IFERROR(SUM(X481:X485),"0")</f>
        <v>20</v>
      </c>
      <c r="Y487" s="703">
        <f>IFERROR(SUM(Y481:Y485),"0")</f>
        <v>21</v>
      </c>
      <c r="Z487" s="37"/>
      <c r="AA487" s="704"/>
      <c r="AB487" s="704"/>
      <c r="AC487" s="704"/>
    </row>
    <row r="488" spans="1:68" ht="14.25" customHeight="1" x14ac:dyDescent="0.25">
      <c r="A488" s="730" t="s">
        <v>102</v>
      </c>
      <c r="B488" s="719"/>
      <c r="C488" s="719"/>
      <c r="D488" s="719"/>
      <c r="E488" s="719"/>
      <c r="F488" s="719"/>
      <c r="G488" s="719"/>
      <c r="H488" s="719"/>
      <c r="I488" s="719"/>
      <c r="J488" s="719"/>
      <c r="K488" s="719"/>
      <c r="L488" s="719"/>
      <c r="M488" s="719"/>
      <c r="N488" s="719"/>
      <c r="O488" s="719"/>
      <c r="P488" s="719"/>
      <c r="Q488" s="719"/>
      <c r="R488" s="719"/>
      <c r="S488" s="719"/>
      <c r="T488" s="719"/>
      <c r="U488" s="719"/>
      <c r="V488" s="719"/>
      <c r="W488" s="719"/>
      <c r="X488" s="719"/>
      <c r="Y488" s="719"/>
      <c r="Z488" s="719"/>
      <c r="AA488" s="697"/>
      <c r="AB488" s="697"/>
      <c r="AC488" s="697"/>
    </row>
    <row r="489" spans="1:68" ht="27" customHeight="1" x14ac:dyDescent="0.25">
      <c r="A489" s="54" t="s">
        <v>775</v>
      </c>
      <c r="B489" s="54" t="s">
        <v>776</v>
      </c>
      <c r="C489" s="31">
        <v>4301032046</v>
      </c>
      <c r="D489" s="707">
        <v>4680115884359</v>
      </c>
      <c r="E489" s="708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25"/>
      <c r="R489" s="725"/>
      <c r="S489" s="725"/>
      <c r="T489" s="726"/>
      <c r="U489" s="34"/>
      <c r="V489" s="34"/>
      <c r="W489" s="35" t="s">
        <v>68</v>
      </c>
      <c r="X489" s="701">
        <v>3</v>
      </c>
      <c r="Y489" s="702">
        <f>IFERROR(IF(X489="",0,CEILING((X489/$H489),1)*$H489),"")</f>
        <v>3.5999999999999996</v>
      </c>
      <c r="Z489" s="36">
        <f>IFERROR(IF(Y489=0,"",ROUNDUP(Y489/H489,0)*0.00627),"")</f>
        <v>1.881E-2</v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4.5000000000000009</v>
      </c>
      <c r="BN489" s="64">
        <f>IFERROR(Y489*I489/H489,"0")</f>
        <v>5.3999999999999995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718"/>
      <c r="B490" s="719"/>
      <c r="C490" s="719"/>
      <c r="D490" s="719"/>
      <c r="E490" s="719"/>
      <c r="F490" s="719"/>
      <c r="G490" s="719"/>
      <c r="H490" s="719"/>
      <c r="I490" s="719"/>
      <c r="J490" s="719"/>
      <c r="K490" s="719"/>
      <c r="L490" s="719"/>
      <c r="M490" s="719"/>
      <c r="N490" s="719"/>
      <c r="O490" s="720"/>
      <c r="P490" s="721" t="s">
        <v>70</v>
      </c>
      <c r="Q490" s="714"/>
      <c r="R490" s="714"/>
      <c r="S490" s="714"/>
      <c r="T490" s="714"/>
      <c r="U490" s="714"/>
      <c r="V490" s="715"/>
      <c r="W490" s="37" t="s">
        <v>71</v>
      </c>
      <c r="X490" s="703">
        <f>IFERROR(X489/H489,"0")</f>
        <v>2.5</v>
      </c>
      <c r="Y490" s="703">
        <f>IFERROR(Y489/H489,"0")</f>
        <v>3</v>
      </c>
      <c r="Z490" s="703">
        <f>IFERROR(IF(Z489="",0,Z489),"0")</f>
        <v>1.881E-2</v>
      </c>
      <c r="AA490" s="704"/>
      <c r="AB490" s="704"/>
      <c r="AC490" s="704"/>
    </row>
    <row r="491" spans="1:68" x14ac:dyDescent="0.2">
      <c r="A491" s="719"/>
      <c r="B491" s="719"/>
      <c r="C491" s="719"/>
      <c r="D491" s="719"/>
      <c r="E491" s="719"/>
      <c r="F491" s="719"/>
      <c r="G491" s="719"/>
      <c r="H491" s="719"/>
      <c r="I491" s="719"/>
      <c r="J491" s="719"/>
      <c r="K491" s="719"/>
      <c r="L491" s="719"/>
      <c r="M491" s="719"/>
      <c r="N491" s="719"/>
      <c r="O491" s="720"/>
      <c r="P491" s="721" t="s">
        <v>70</v>
      </c>
      <c r="Q491" s="714"/>
      <c r="R491" s="714"/>
      <c r="S491" s="714"/>
      <c r="T491" s="714"/>
      <c r="U491" s="714"/>
      <c r="V491" s="715"/>
      <c r="W491" s="37" t="s">
        <v>68</v>
      </c>
      <c r="X491" s="703">
        <f>IFERROR(SUM(X489:X489),"0")</f>
        <v>3</v>
      </c>
      <c r="Y491" s="703">
        <f>IFERROR(SUM(Y489:Y489),"0")</f>
        <v>3.5999999999999996</v>
      </c>
      <c r="Z491" s="37"/>
      <c r="AA491" s="704"/>
      <c r="AB491" s="704"/>
      <c r="AC491" s="704"/>
    </row>
    <row r="492" spans="1:68" ht="16.5" customHeight="1" x14ac:dyDescent="0.25">
      <c r="A492" s="731" t="s">
        <v>778</v>
      </c>
      <c r="B492" s="719"/>
      <c r="C492" s="719"/>
      <c r="D492" s="719"/>
      <c r="E492" s="719"/>
      <c r="F492" s="719"/>
      <c r="G492" s="719"/>
      <c r="H492" s="719"/>
      <c r="I492" s="719"/>
      <c r="J492" s="719"/>
      <c r="K492" s="719"/>
      <c r="L492" s="719"/>
      <c r="M492" s="719"/>
      <c r="N492" s="719"/>
      <c r="O492" s="719"/>
      <c r="P492" s="719"/>
      <c r="Q492" s="719"/>
      <c r="R492" s="719"/>
      <c r="S492" s="719"/>
      <c r="T492" s="719"/>
      <c r="U492" s="719"/>
      <c r="V492" s="719"/>
      <c r="W492" s="719"/>
      <c r="X492" s="719"/>
      <c r="Y492" s="719"/>
      <c r="Z492" s="719"/>
      <c r="AA492" s="696"/>
      <c r="AB492" s="696"/>
      <c r="AC492" s="696"/>
    </row>
    <row r="493" spans="1:68" ht="14.25" customHeight="1" x14ac:dyDescent="0.25">
      <c r="A493" s="730" t="s">
        <v>63</v>
      </c>
      <c r="B493" s="719"/>
      <c r="C493" s="719"/>
      <c r="D493" s="719"/>
      <c r="E493" s="719"/>
      <c r="F493" s="719"/>
      <c r="G493" s="719"/>
      <c r="H493" s="719"/>
      <c r="I493" s="719"/>
      <c r="J493" s="719"/>
      <c r="K493" s="719"/>
      <c r="L493" s="719"/>
      <c r="M493" s="719"/>
      <c r="N493" s="719"/>
      <c r="O493" s="719"/>
      <c r="P493" s="719"/>
      <c r="Q493" s="719"/>
      <c r="R493" s="719"/>
      <c r="S493" s="719"/>
      <c r="T493" s="719"/>
      <c r="U493" s="719"/>
      <c r="V493" s="719"/>
      <c r="W493" s="719"/>
      <c r="X493" s="719"/>
      <c r="Y493" s="719"/>
      <c r="Z493" s="719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07">
        <v>4680115885189</v>
      </c>
      <c r="E494" s="708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10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25"/>
      <c r="R494" s="725"/>
      <c r="S494" s="725"/>
      <c r="T494" s="726"/>
      <c r="U494" s="34"/>
      <c r="V494" s="34"/>
      <c r="W494" s="35" t="s">
        <v>68</v>
      </c>
      <c r="X494" s="701">
        <v>8</v>
      </c>
      <c r="Y494" s="702">
        <f>IFERROR(IF(X494="",0,CEILING((X494/$H494),1)*$H494),"")</f>
        <v>8.4</v>
      </c>
      <c r="Z494" s="36">
        <f>IFERROR(IF(Y494=0,"",ROUNDUP(Y494/H494,0)*0.00502),"")</f>
        <v>3.5140000000000005E-2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9.1466666666666683</v>
      </c>
      <c r="BN494" s="64">
        <f>IFERROR(Y494*I494/H494,"0")</f>
        <v>9.604000000000001</v>
      </c>
      <c r="BO494" s="64">
        <f>IFERROR(1/J494*(X494/H494),"0")</f>
        <v>2.8490028490028494E-2</v>
      </c>
      <c r="BP494" s="64">
        <f>IFERROR(1/J494*(Y494/H494),"0")</f>
        <v>2.9914529914529923E-2</v>
      </c>
    </row>
    <row r="495" spans="1:68" ht="27" customHeight="1" x14ac:dyDescent="0.25">
      <c r="A495" s="54" t="s">
        <v>782</v>
      </c>
      <c r="B495" s="54" t="s">
        <v>783</v>
      </c>
      <c r="C495" s="31">
        <v>4301031293</v>
      </c>
      <c r="D495" s="707">
        <v>4680115885172</v>
      </c>
      <c r="E495" s="708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10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25"/>
      <c r="R495" s="725"/>
      <c r="S495" s="725"/>
      <c r="T495" s="726"/>
      <c r="U495" s="34"/>
      <c r="V495" s="34"/>
      <c r="W495" s="35" t="s">
        <v>68</v>
      </c>
      <c r="X495" s="701">
        <v>8</v>
      </c>
      <c r="Y495" s="702">
        <f>IFERROR(IF(X495="",0,CEILING((X495/$H495),1)*$H495),"")</f>
        <v>8.4</v>
      </c>
      <c r="Z495" s="36">
        <f>IFERROR(IF(Y495=0,"",ROUNDUP(Y495/H495,0)*0.00502),"")</f>
        <v>3.5140000000000005E-2</v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8.6666666666666679</v>
      </c>
      <c r="BN495" s="64">
        <f>IFERROR(Y495*I495/H495,"0")</f>
        <v>9.1000000000000014</v>
      </c>
      <c r="BO495" s="64">
        <f>IFERROR(1/J495*(X495/H495),"0")</f>
        <v>2.8490028490028494E-2</v>
      </c>
      <c r="BP495" s="64">
        <f>IFERROR(1/J495*(Y495/H495),"0")</f>
        <v>2.9914529914529923E-2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07">
        <v>4680115885110</v>
      </c>
      <c r="E496" s="708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25"/>
      <c r="R496" s="725"/>
      <c r="S496" s="725"/>
      <c r="T496" s="726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18"/>
      <c r="B497" s="719"/>
      <c r="C497" s="719"/>
      <c r="D497" s="719"/>
      <c r="E497" s="719"/>
      <c r="F497" s="719"/>
      <c r="G497" s="719"/>
      <c r="H497" s="719"/>
      <c r="I497" s="719"/>
      <c r="J497" s="719"/>
      <c r="K497" s="719"/>
      <c r="L497" s="719"/>
      <c r="M497" s="719"/>
      <c r="N497" s="719"/>
      <c r="O497" s="720"/>
      <c r="P497" s="721" t="s">
        <v>70</v>
      </c>
      <c r="Q497" s="714"/>
      <c r="R497" s="714"/>
      <c r="S497" s="714"/>
      <c r="T497" s="714"/>
      <c r="U497" s="714"/>
      <c r="V497" s="715"/>
      <c r="W497" s="37" t="s">
        <v>71</v>
      </c>
      <c r="X497" s="703">
        <f>IFERROR(X494/H494,"0")+IFERROR(X495/H495,"0")+IFERROR(X496/H496,"0")</f>
        <v>13.333333333333334</v>
      </c>
      <c r="Y497" s="703">
        <f>IFERROR(Y494/H494,"0")+IFERROR(Y495/H495,"0")+IFERROR(Y496/H496,"0")</f>
        <v>14.000000000000002</v>
      </c>
      <c r="Z497" s="703">
        <f>IFERROR(IF(Z494="",0,Z494),"0")+IFERROR(IF(Z495="",0,Z495),"0")+IFERROR(IF(Z496="",0,Z496),"0")</f>
        <v>7.0280000000000009E-2</v>
      </c>
      <c r="AA497" s="704"/>
      <c r="AB497" s="704"/>
      <c r="AC497" s="704"/>
    </row>
    <row r="498" spans="1:68" x14ac:dyDescent="0.2">
      <c r="A498" s="719"/>
      <c r="B498" s="719"/>
      <c r="C498" s="719"/>
      <c r="D498" s="719"/>
      <c r="E498" s="719"/>
      <c r="F498" s="719"/>
      <c r="G498" s="719"/>
      <c r="H498" s="719"/>
      <c r="I498" s="719"/>
      <c r="J498" s="719"/>
      <c r="K498" s="719"/>
      <c r="L498" s="719"/>
      <c r="M498" s="719"/>
      <c r="N498" s="719"/>
      <c r="O498" s="720"/>
      <c r="P498" s="721" t="s">
        <v>70</v>
      </c>
      <c r="Q498" s="714"/>
      <c r="R498" s="714"/>
      <c r="S498" s="714"/>
      <c r="T498" s="714"/>
      <c r="U498" s="714"/>
      <c r="V498" s="715"/>
      <c r="W498" s="37" t="s">
        <v>68</v>
      </c>
      <c r="X498" s="703">
        <f>IFERROR(SUM(X494:X496),"0")</f>
        <v>16</v>
      </c>
      <c r="Y498" s="703">
        <f>IFERROR(SUM(Y494:Y496),"0")</f>
        <v>16.8</v>
      </c>
      <c r="Z498" s="37"/>
      <c r="AA498" s="704"/>
      <c r="AB498" s="704"/>
      <c r="AC498" s="704"/>
    </row>
    <row r="499" spans="1:68" ht="16.5" customHeight="1" x14ac:dyDescent="0.25">
      <c r="A499" s="731" t="s">
        <v>787</v>
      </c>
      <c r="B499" s="719"/>
      <c r="C499" s="719"/>
      <c r="D499" s="719"/>
      <c r="E499" s="719"/>
      <c r="F499" s="719"/>
      <c r="G499" s="719"/>
      <c r="H499" s="719"/>
      <c r="I499" s="719"/>
      <c r="J499" s="719"/>
      <c r="K499" s="719"/>
      <c r="L499" s="719"/>
      <c r="M499" s="719"/>
      <c r="N499" s="719"/>
      <c r="O499" s="719"/>
      <c r="P499" s="719"/>
      <c r="Q499" s="719"/>
      <c r="R499" s="719"/>
      <c r="S499" s="719"/>
      <c r="T499" s="719"/>
      <c r="U499" s="719"/>
      <c r="V499" s="719"/>
      <c r="W499" s="719"/>
      <c r="X499" s="719"/>
      <c r="Y499" s="719"/>
      <c r="Z499" s="719"/>
      <c r="AA499" s="696"/>
      <c r="AB499" s="696"/>
      <c r="AC499" s="696"/>
    </row>
    <row r="500" spans="1:68" ht="14.25" customHeight="1" x14ac:dyDescent="0.25">
      <c r="A500" s="730" t="s">
        <v>63</v>
      </c>
      <c r="B500" s="719"/>
      <c r="C500" s="719"/>
      <c r="D500" s="719"/>
      <c r="E500" s="719"/>
      <c r="F500" s="719"/>
      <c r="G500" s="719"/>
      <c r="H500" s="719"/>
      <c r="I500" s="719"/>
      <c r="J500" s="719"/>
      <c r="K500" s="719"/>
      <c r="L500" s="719"/>
      <c r="M500" s="719"/>
      <c r="N500" s="719"/>
      <c r="O500" s="719"/>
      <c r="P500" s="719"/>
      <c r="Q500" s="719"/>
      <c r="R500" s="719"/>
      <c r="S500" s="719"/>
      <c r="T500" s="719"/>
      <c r="U500" s="719"/>
      <c r="V500" s="719"/>
      <c r="W500" s="719"/>
      <c r="X500" s="719"/>
      <c r="Y500" s="719"/>
      <c r="Z500" s="719"/>
      <c r="AA500" s="697"/>
      <c r="AB500" s="697"/>
      <c r="AC500" s="697"/>
    </row>
    <row r="501" spans="1:68" ht="27" customHeight="1" x14ac:dyDescent="0.25">
      <c r="A501" s="54" t="s">
        <v>788</v>
      </c>
      <c r="B501" s="54" t="s">
        <v>789</v>
      </c>
      <c r="C501" s="31">
        <v>4301031261</v>
      </c>
      <c r="D501" s="707">
        <v>4680115885103</v>
      </c>
      <c r="E501" s="708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9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5"/>
      <c r="R501" s="725"/>
      <c r="S501" s="725"/>
      <c r="T501" s="726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18"/>
      <c r="B502" s="719"/>
      <c r="C502" s="719"/>
      <c r="D502" s="719"/>
      <c r="E502" s="719"/>
      <c r="F502" s="719"/>
      <c r="G502" s="719"/>
      <c r="H502" s="719"/>
      <c r="I502" s="719"/>
      <c r="J502" s="719"/>
      <c r="K502" s="719"/>
      <c r="L502" s="719"/>
      <c r="M502" s="719"/>
      <c r="N502" s="719"/>
      <c r="O502" s="720"/>
      <c r="P502" s="721" t="s">
        <v>70</v>
      </c>
      <c r="Q502" s="714"/>
      <c r="R502" s="714"/>
      <c r="S502" s="714"/>
      <c r="T502" s="714"/>
      <c r="U502" s="714"/>
      <c r="V502" s="715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x14ac:dyDescent="0.2">
      <c r="A503" s="719"/>
      <c r="B503" s="719"/>
      <c r="C503" s="719"/>
      <c r="D503" s="719"/>
      <c r="E503" s="719"/>
      <c r="F503" s="719"/>
      <c r="G503" s="719"/>
      <c r="H503" s="719"/>
      <c r="I503" s="719"/>
      <c r="J503" s="719"/>
      <c r="K503" s="719"/>
      <c r="L503" s="719"/>
      <c r="M503" s="719"/>
      <c r="N503" s="719"/>
      <c r="O503" s="720"/>
      <c r="P503" s="721" t="s">
        <v>70</v>
      </c>
      <c r="Q503" s="714"/>
      <c r="R503" s="714"/>
      <c r="S503" s="714"/>
      <c r="T503" s="714"/>
      <c r="U503" s="714"/>
      <c r="V503" s="715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customHeight="1" x14ac:dyDescent="0.2">
      <c r="A504" s="739" t="s">
        <v>791</v>
      </c>
      <c r="B504" s="740"/>
      <c r="C504" s="740"/>
      <c r="D504" s="740"/>
      <c r="E504" s="740"/>
      <c r="F504" s="740"/>
      <c r="G504" s="740"/>
      <c r="H504" s="740"/>
      <c r="I504" s="740"/>
      <c r="J504" s="740"/>
      <c r="K504" s="740"/>
      <c r="L504" s="740"/>
      <c r="M504" s="740"/>
      <c r="N504" s="740"/>
      <c r="O504" s="740"/>
      <c r="P504" s="740"/>
      <c r="Q504" s="740"/>
      <c r="R504" s="740"/>
      <c r="S504" s="740"/>
      <c r="T504" s="740"/>
      <c r="U504" s="740"/>
      <c r="V504" s="740"/>
      <c r="W504" s="740"/>
      <c r="X504" s="740"/>
      <c r="Y504" s="740"/>
      <c r="Z504" s="740"/>
      <c r="AA504" s="48"/>
      <c r="AB504" s="48"/>
      <c r="AC504" s="48"/>
    </row>
    <row r="505" spans="1:68" ht="16.5" customHeight="1" x14ac:dyDescent="0.25">
      <c r="A505" s="731" t="s">
        <v>791</v>
      </c>
      <c r="B505" s="719"/>
      <c r="C505" s="719"/>
      <c r="D505" s="719"/>
      <c r="E505" s="719"/>
      <c r="F505" s="719"/>
      <c r="G505" s="719"/>
      <c r="H505" s="719"/>
      <c r="I505" s="719"/>
      <c r="J505" s="719"/>
      <c r="K505" s="719"/>
      <c r="L505" s="719"/>
      <c r="M505" s="719"/>
      <c r="N505" s="719"/>
      <c r="O505" s="719"/>
      <c r="P505" s="719"/>
      <c r="Q505" s="719"/>
      <c r="R505" s="719"/>
      <c r="S505" s="719"/>
      <c r="T505" s="719"/>
      <c r="U505" s="719"/>
      <c r="V505" s="719"/>
      <c r="W505" s="719"/>
      <c r="X505" s="719"/>
      <c r="Y505" s="719"/>
      <c r="Z505" s="719"/>
      <c r="AA505" s="696"/>
      <c r="AB505" s="696"/>
      <c r="AC505" s="696"/>
    </row>
    <row r="506" spans="1:68" ht="14.25" customHeight="1" x14ac:dyDescent="0.25">
      <c r="A506" s="730" t="s">
        <v>113</v>
      </c>
      <c r="B506" s="719"/>
      <c r="C506" s="719"/>
      <c r="D506" s="719"/>
      <c r="E506" s="719"/>
      <c r="F506" s="719"/>
      <c r="G506" s="719"/>
      <c r="H506" s="719"/>
      <c r="I506" s="719"/>
      <c r="J506" s="719"/>
      <c r="K506" s="719"/>
      <c r="L506" s="719"/>
      <c r="M506" s="719"/>
      <c r="N506" s="719"/>
      <c r="O506" s="719"/>
      <c r="P506" s="719"/>
      <c r="Q506" s="719"/>
      <c r="R506" s="719"/>
      <c r="S506" s="719"/>
      <c r="T506" s="719"/>
      <c r="U506" s="719"/>
      <c r="V506" s="719"/>
      <c r="W506" s="719"/>
      <c r="X506" s="719"/>
      <c r="Y506" s="719"/>
      <c r="Z506" s="719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07">
        <v>4607091389067</v>
      </c>
      <c r="E507" s="708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7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25"/>
      <c r="R507" s="725"/>
      <c r="S507" s="725"/>
      <c r="T507" s="726"/>
      <c r="U507" s="34"/>
      <c r="V507" s="34"/>
      <c r="W507" s="35" t="s">
        <v>68</v>
      </c>
      <c r="X507" s="701">
        <v>110</v>
      </c>
      <c r="Y507" s="702">
        <f t="shared" ref="Y507:Y514" si="84">IFERROR(IF(X507="",0,CEILING((X507/$H507),1)*$H507),"")</f>
        <v>110.88000000000001</v>
      </c>
      <c r="Z507" s="36">
        <f t="shared" ref="Z507:Z512" si="85">IFERROR(IF(Y507=0,"",ROUNDUP(Y507/H507,0)*0.01196),"")</f>
        <v>0.25115999999999999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117.49999999999999</v>
      </c>
      <c r="BN507" s="64">
        <f t="shared" ref="BN507:BN514" si="87">IFERROR(Y507*I507/H507,"0")</f>
        <v>118.44</v>
      </c>
      <c r="BO507" s="64">
        <f t="shared" ref="BO507:BO514" si="88">IFERROR(1/J507*(X507/H507),"0")</f>
        <v>0.20032051282051283</v>
      </c>
      <c r="BP507" s="64">
        <f t="shared" ref="BP507:BP514" si="89">IFERROR(1/J507*(Y507/H507),"0")</f>
        <v>0.20192307692307693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07">
        <v>4680115885271</v>
      </c>
      <c r="E508" s="708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10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25"/>
      <c r="R508" s="725"/>
      <c r="S508" s="725"/>
      <c r="T508" s="726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customHeight="1" x14ac:dyDescent="0.25">
      <c r="A509" s="54" t="s">
        <v>797</v>
      </c>
      <c r="B509" s="54" t="s">
        <v>798</v>
      </c>
      <c r="C509" s="31">
        <v>4301011774</v>
      </c>
      <c r="D509" s="707">
        <v>4680115884502</v>
      </c>
      <c r="E509" s="708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7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25"/>
      <c r="R509" s="725"/>
      <c r="S509" s="725"/>
      <c r="T509" s="726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7">
        <v>4607091389104</v>
      </c>
      <c r="E510" s="708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7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25"/>
      <c r="R510" s="725"/>
      <c r="S510" s="725"/>
      <c r="T510" s="726"/>
      <c r="U510" s="34"/>
      <c r="V510" s="34"/>
      <c r="W510" s="35" t="s">
        <v>68</v>
      </c>
      <c r="X510" s="701">
        <v>150</v>
      </c>
      <c r="Y510" s="702">
        <f t="shared" si="84"/>
        <v>153.12</v>
      </c>
      <c r="Z510" s="36">
        <f t="shared" si="85"/>
        <v>0.34683999999999998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160.22727272727272</v>
      </c>
      <c r="BN510" s="64">
        <f t="shared" si="87"/>
        <v>163.56</v>
      </c>
      <c r="BO510" s="64">
        <f t="shared" si="88"/>
        <v>0.27316433566433568</v>
      </c>
      <c r="BP510" s="64">
        <f t="shared" si="89"/>
        <v>0.27884615384615385</v>
      </c>
    </row>
    <row r="511" spans="1:68" ht="16.5" customHeight="1" x14ac:dyDescent="0.25">
      <c r="A511" s="54" t="s">
        <v>803</v>
      </c>
      <c r="B511" s="54" t="s">
        <v>804</v>
      </c>
      <c r="C511" s="31">
        <v>4301011799</v>
      </c>
      <c r="D511" s="707">
        <v>4680115884519</v>
      </c>
      <c r="E511" s="708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25"/>
      <c r="R511" s="725"/>
      <c r="S511" s="725"/>
      <c r="T511" s="726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7">
        <v>4680115885226</v>
      </c>
      <c r="E512" s="708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25"/>
      <c r="R512" s="725"/>
      <c r="S512" s="725"/>
      <c r="T512" s="726"/>
      <c r="U512" s="34"/>
      <c r="V512" s="34"/>
      <c r="W512" s="35" t="s">
        <v>68</v>
      </c>
      <c r="X512" s="701">
        <v>120</v>
      </c>
      <c r="Y512" s="702">
        <f t="shared" si="84"/>
        <v>121.44000000000001</v>
      </c>
      <c r="Z512" s="36">
        <f t="shared" si="85"/>
        <v>0.27507999999999999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128.18181818181816</v>
      </c>
      <c r="BN512" s="64">
        <f t="shared" si="87"/>
        <v>129.72</v>
      </c>
      <c r="BO512" s="64">
        <f t="shared" si="88"/>
        <v>0.21853146853146854</v>
      </c>
      <c r="BP512" s="64">
        <f t="shared" si="89"/>
        <v>0.22115384615384617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07">
        <v>4680115880603</v>
      </c>
      <c r="E513" s="708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9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25"/>
      <c r="R513" s="725"/>
      <c r="S513" s="725"/>
      <c r="T513" s="726"/>
      <c r="U513" s="34"/>
      <c r="V513" s="34"/>
      <c r="W513" s="35" t="s">
        <v>68</v>
      </c>
      <c r="X513" s="701">
        <v>108</v>
      </c>
      <c r="Y513" s="702">
        <f t="shared" si="84"/>
        <v>108</v>
      </c>
      <c r="Z513" s="36">
        <f>IFERROR(IF(Y513=0,"",ROUNDUP(Y513/H513,0)*0.00902),"")</f>
        <v>0.27060000000000001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114.3</v>
      </c>
      <c r="BN513" s="64">
        <f t="shared" si="87"/>
        <v>114.3</v>
      </c>
      <c r="BO513" s="64">
        <f t="shared" si="88"/>
        <v>0.22727272727272729</v>
      </c>
      <c r="BP513" s="64">
        <f t="shared" si="89"/>
        <v>0.22727272727272729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07">
        <v>4607091389982</v>
      </c>
      <c r="E514" s="708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25"/>
      <c r="R514" s="725"/>
      <c r="S514" s="725"/>
      <c r="T514" s="726"/>
      <c r="U514" s="34"/>
      <c r="V514" s="34"/>
      <c r="W514" s="35" t="s">
        <v>68</v>
      </c>
      <c r="X514" s="701">
        <v>114</v>
      </c>
      <c r="Y514" s="702">
        <f t="shared" si="84"/>
        <v>115.2</v>
      </c>
      <c r="Z514" s="36">
        <f>IFERROR(IF(Y514=0,"",ROUNDUP(Y514/H514,0)*0.00902),"")</f>
        <v>0.28864000000000001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120.65</v>
      </c>
      <c r="BN514" s="64">
        <f t="shared" si="87"/>
        <v>121.92</v>
      </c>
      <c r="BO514" s="64">
        <f t="shared" si="88"/>
        <v>0.23989898989898989</v>
      </c>
      <c r="BP514" s="64">
        <f t="shared" si="89"/>
        <v>0.24242424242424243</v>
      </c>
    </row>
    <row r="515" spans="1:68" x14ac:dyDescent="0.2">
      <c r="A515" s="718"/>
      <c r="B515" s="719"/>
      <c r="C515" s="719"/>
      <c r="D515" s="719"/>
      <c r="E515" s="719"/>
      <c r="F515" s="719"/>
      <c r="G515" s="719"/>
      <c r="H515" s="719"/>
      <c r="I515" s="719"/>
      <c r="J515" s="719"/>
      <c r="K515" s="719"/>
      <c r="L515" s="719"/>
      <c r="M515" s="719"/>
      <c r="N515" s="719"/>
      <c r="O515" s="720"/>
      <c r="P515" s="721" t="s">
        <v>70</v>
      </c>
      <c r="Q515" s="714"/>
      <c r="R515" s="714"/>
      <c r="S515" s="714"/>
      <c r="T515" s="714"/>
      <c r="U515" s="714"/>
      <c r="V515" s="715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133.63636363636363</v>
      </c>
      <c r="Y515" s="703">
        <f>IFERROR(Y507/H507,"0")+IFERROR(Y508/H508,"0")+IFERROR(Y509/H509,"0")+IFERROR(Y510/H510,"0")+IFERROR(Y511/H511,"0")+IFERROR(Y512/H512,"0")+IFERROR(Y513/H513,"0")+IFERROR(Y514/H514,"0")</f>
        <v>135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1.43232</v>
      </c>
      <c r="AA515" s="704"/>
      <c r="AB515" s="704"/>
      <c r="AC515" s="704"/>
    </row>
    <row r="516" spans="1:68" x14ac:dyDescent="0.2">
      <c r="A516" s="719"/>
      <c r="B516" s="719"/>
      <c r="C516" s="719"/>
      <c r="D516" s="719"/>
      <c r="E516" s="719"/>
      <c r="F516" s="719"/>
      <c r="G516" s="719"/>
      <c r="H516" s="719"/>
      <c r="I516" s="719"/>
      <c r="J516" s="719"/>
      <c r="K516" s="719"/>
      <c r="L516" s="719"/>
      <c r="M516" s="719"/>
      <c r="N516" s="719"/>
      <c r="O516" s="720"/>
      <c r="P516" s="721" t="s">
        <v>70</v>
      </c>
      <c r="Q516" s="714"/>
      <c r="R516" s="714"/>
      <c r="S516" s="714"/>
      <c r="T516" s="714"/>
      <c r="U516" s="714"/>
      <c r="V516" s="715"/>
      <c r="W516" s="37" t="s">
        <v>68</v>
      </c>
      <c r="X516" s="703">
        <f>IFERROR(SUM(X507:X514),"0")</f>
        <v>602</v>
      </c>
      <c r="Y516" s="703">
        <f>IFERROR(SUM(Y507:Y514),"0")</f>
        <v>608.64</v>
      </c>
      <c r="Z516" s="37"/>
      <c r="AA516" s="704"/>
      <c r="AB516" s="704"/>
      <c r="AC516" s="704"/>
    </row>
    <row r="517" spans="1:68" ht="14.25" customHeight="1" x14ac:dyDescent="0.25">
      <c r="A517" s="730" t="s">
        <v>161</v>
      </c>
      <c r="B517" s="719"/>
      <c r="C517" s="719"/>
      <c r="D517" s="719"/>
      <c r="E517" s="719"/>
      <c r="F517" s="719"/>
      <c r="G517" s="719"/>
      <c r="H517" s="719"/>
      <c r="I517" s="719"/>
      <c r="J517" s="719"/>
      <c r="K517" s="719"/>
      <c r="L517" s="719"/>
      <c r="M517" s="719"/>
      <c r="N517" s="719"/>
      <c r="O517" s="719"/>
      <c r="P517" s="719"/>
      <c r="Q517" s="719"/>
      <c r="R517" s="719"/>
      <c r="S517" s="719"/>
      <c r="T517" s="719"/>
      <c r="U517" s="719"/>
      <c r="V517" s="719"/>
      <c r="W517" s="719"/>
      <c r="X517" s="719"/>
      <c r="Y517" s="719"/>
      <c r="Z517" s="719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7">
        <v>4607091388930</v>
      </c>
      <c r="E518" s="708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11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25"/>
      <c r="R518" s="725"/>
      <c r="S518" s="725"/>
      <c r="T518" s="726"/>
      <c r="U518" s="34"/>
      <c r="V518" s="34"/>
      <c r="W518" s="35" t="s">
        <v>68</v>
      </c>
      <c r="X518" s="701">
        <v>150</v>
      </c>
      <c r="Y518" s="702">
        <f>IFERROR(IF(X518="",0,CEILING((X518/$H518),1)*$H518),"")</f>
        <v>153.12</v>
      </c>
      <c r="Z518" s="36">
        <f>IFERROR(IF(Y518=0,"",ROUNDUP(Y518/H518,0)*0.01196),"")</f>
        <v>0.34683999999999998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160.22727272727272</v>
      </c>
      <c r="BN518" s="64">
        <f>IFERROR(Y518*I518/H518,"0")</f>
        <v>163.56</v>
      </c>
      <c r="BO518" s="64">
        <f>IFERROR(1/J518*(X518/H518),"0")</f>
        <v>0.27316433566433568</v>
      </c>
      <c r="BP518" s="64">
        <f>IFERROR(1/J518*(Y518/H518),"0")</f>
        <v>0.27884615384615385</v>
      </c>
    </row>
    <row r="519" spans="1:68" ht="16.5" customHeight="1" x14ac:dyDescent="0.25">
      <c r="A519" s="54" t="s">
        <v>816</v>
      </c>
      <c r="B519" s="54" t="s">
        <v>817</v>
      </c>
      <c r="C519" s="31">
        <v>4301020206</v>
      </c>
      <c r="D519" s="707">
        <v>4680115880054</v>
      </c>
      <c r="E519" s="708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9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25"/>
      <c r="R519" s="725"/>
      <c r="S519" s="725"/>
      <c r="T519" s="726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8"/>
      <c r="B520" s="719"/>
      <c r="C520" s="719"/>
      <c r="D520" s="719"/>
      <c r="E520" s="719"/>
      <c r="F520" s="719"/>
      <c r="G520" s="719"/>
      <c r="H520" s="719"/>
      <c r="I520" s="719"/>
      <c r="J520" s="719"/>
      <c r="K520" s="719"/>
      <c r="L520" s="719"/>
      <c r="M520" s="719"/>
      <c r="N520" s="719"/>
      <c r="O520" s="720"/>
      <c r="P520" s="721" t="s">
        <v>70</v>
      </c>
      <c r="Q520" s="714"/>
      <c r="R520" s="714"/>
      <c r="S520" s="714"/>
      <c r="T520" s="714"/>
      <c r="U520" s="714"/>
      <c r="V520" s="715"/>
      <c r="W520" s="37" t="s">
        <v>71</v>
      </c>
      <c r="X520" s="703">
        <f>IFERROR(X518/H518,"0")+IFERROR(X519/H519,"0")</f>
        <v>28.409090909090907</v>
      </c>
      <c r="Y520" s="703">
        <f>IFERROR(Y518/H518,"0")+IFERROR(Y519/H519,"0")</f>
        <v>29</v>
      </c>
      <c r="Z520" s="703">
        <f>IFERROR(IF(Z518="",0,Z518),"0")+IFERROR(IF(Z519="",0,Z519),"0")</f>
        <v>0.34683999999999998</v>
      </c>
      <c r="AA520" s="704"/>
      <c r="AB520" s="704"/>
      <c r="AC520" s="704"/>
    </row>
    <row r="521" spans="1:68" x14ac:dyDescent="0.2">
      <c r="A521" s="719"/>
      <c r="B521" s="719"/>
      <c r="C521" s="719"/>
      <c r="D521" s="719"/>
      <c r="E521" s="719"/>
      <c r="F521" s="719"/>
      <c r="G521" s="719"/>
      <c r="H521" s="719"/>
      <c r="I521" s="719"/>
      <c r="J521" s="719"/>
      <c r="K521" s="719"/>
      <c r="L521" s="719"/>
      <c r="M521" s="719"/>
      <c r="N521" s="719"/>
      <c r="O521" s="720"/>
      <c r="P521" s="721" t="s">
        <v>70</v>
      </c>
      <c r="Q521" s="714"/>
      <c r="R521" s="714"/>
      <c r="S521" s="714"/>
      <c r="T521" s="714"/>
      <c r="U521" s="714"/>
      <c r="V521" s="715"/>
      <c r="W521" s="37" t="s">
        <v>68</v>
      </c>
      <c r="X521" s="703">
        <f>IFERROR(SUM(X518:X519),"0")</f>
        <v>150</v>
      </c>
      <c r="Y521" s="703">
        <f>IFERROR(SUM(Y518:Y519),"0")</f>
        <v>153.12</v>
      </c>
      <c r="Z521" s="37"/>
      <c r="AA521" s="704"/>
      <c r="AB521" s="704"/>
      <c r="AC521" s="704"/>
    </row>
    <row r="522" spans="1:68" ht="14.25" customHeight="1" x14ac:dyDescent="0.25">
      <c r="A522" s="730" t="s">
        <v>63</v>
      </c>
      <c r="B522" s="719"/>
      <c r="C522" s="719"/>
      <c r="D522" s="719"/>
      <c r="E522" s="719"/>
      <c r="F522" s="719"/>
      <c r="G522" s="719"/>
      <c r="H522" s="719"/>
      <c r="I522" s="719"/>
      <c r="J522" s="719"/>
      <c r="K522" s="719"/>
      <c r="L522" s="719"/>
      <c r="M522" s="719"/>
      <c r="N522" s="719"/>
      <c r="O522" s="719"/>
      <c r="P522" s="719"/>
      <c r="Q522" s="719"/>
      <c r="R522" s="719"/>
      <c r="S522" s="719"/>
      <c r="T522" s="719"/>
      <c r="U522" s="719"/>
      <c r="V522" s="719"/>
      <c r="W522" s="719"/>
      <c r="X522" s="719"/>
      <c r="Y522" s="719"/>
      <c r="Z522" s="719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7">
        <v>4680115883116</v>
      </c>
      <c r="E523" s="708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10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25"/>
      <c r="R523" s="725"/>
      <c r="S523" s="725"/>
      <c r="T523" s="726"/>
      <c r="U523" s="34"/>
      <c r="V523" s="34"/>
      <c r="W523" s="35" t="s">
        <v>68</v>
      </c>
      <c r="X523" s="701">
        <v>70</v>
      </c>
      <c r="Y523" s="702">
        <f t="shared" ref="Y523:Y528" si="90">IFERROR(IF(X523="",0,CEILING((X523/$H523),1)*$H523),"")</f>
        <v>73.92</v>
      </c>
      <c r="Z523" s="36">
        <f>IFERROR(IF(Y523=0,"",ROUNDUP(Y523/H523,0)*0.01196),"")</f>
        <v>0.16744000000000001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74.772727272727266</v>
      </c>
      <c r="BN523" s="64">
        <f t="shared" ref="BN523:BN528" si="92">IFERROR(Y523*I523/H523,"0")</f>
        <v>78.959999999999994</v>
      </c>
      <c r="BO523" s="64">
        <f t="shared" ref="BO523:BO528" si="93">IFERROR(1/J523*(X523/H523),"0")</f>
        <v>0.12747668997668998</v>
      </c>
      <c r="BP523" s="64">
        <f t="shared" ref="BP523:BP528" si="94">IFERROR(1/J523*(Y523/H523),"0")</f>
        <v>0.13461538461538464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7">
        <v>4680115883093</v>
      </c>
      <c r="E524" s="708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9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25"/>
      <c r="R524" s="725"/>
      <c r="S524" s="725"/>
      <c r="T524" s="726"/>
      <c r="U524" s="34"/>
      <c r="V524" s="34"/>
      <c r="W524" s="35" t="s">
        <v>68</v>
      </c>
      <c r="X524" s="701">
        <v>60</v>
      </c>
      <c r="Y524" s="702">
        <f t="shared" si="90"/>
        <v>63.36</v>
      </c>
      <c r="Z524" s="36">
        <f>IFERROR(IF(Y524=0,"",ROUNDUP(Y524/H524,0)*0.01196),"")</f>
        <v>0.14352000000000001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64.090909090909079</v>
      </c>
      <c r="BN524" s="64">
        <f t="shared" si="92"/>
        <v>67.679999999999993</v>
      </c>
      <c r="BO524" s="64">
        <f t="shared" si="93"/>
        <v>0.10926573426573427</v>
      </c>
      <c r="BP524" s="64">
        <f t="shared" si="94"/>
        <v>0.11538461538461539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7">
        <v>4680115883109</v>
      </c>
      <c r="E525" s="708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8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25"/>
      <c r="R525" s="725"/>
      <c r="S525" s="725"/>
      <c r="T525" s="726"/>
      <c r="U525" s="34"/>
      <c r="V525" s="34"/>
      <c r="W525" s="35" t="s">
        <v>68</v>
      </c>
      <c r="X525" s="701">
        <v>130</v>
      </c>
      <c r="Y525" s="702">
        <f t="shared" si="90"/>
        <v>132</v>
      </c>
      <c r="Z525" s="36">
        <f>IFERROR(IF(Y525=0,"",ROUNDUP(Y525/H525,0)*0.01196),"")</f>
        <v>0.29899999999999999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138.86363636363635</v>
      </c>
      <c r="BN525" s="64">
        <f t="shared" si="92"/>
        <v>140.99999999999997</v>
      </c>
      <c r="BO525" s="64">
        <f t="shared" si="93"/>
        <v>0.23674242424242425</v>
      </c>
      <c r="BP525" s="64">
        <f t="shared" si="94"/>
        <v>0.24038461538461539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07">
        <v>4680115882072</v>
      </c>
      <c r="E526" s="708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8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25"/>
      <c r="R526" s="725"/>
      <c r="S526" s="725"/>
      <c r="T526" s="726"/>
      <c r="U526" s="34"/>
      <c r="V526" s="34"/>
      <c r="W526" s="35" t="s">
        <v>68</v>
      </c>
      <c r="X526" s="701">
        <v>42</v>
      </c>
      <c r="Y526" s="702">
        <f t="shared" si="90"/>
        <v>43.2</v>
      </c>
      <c r="Z526" s="36">
        <f>IFERROR(IF(Y526=0,"",ROUNDUP(Y526/H526,0)*0.00902),"")</f>
        <v>0.10824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44.45</v>
      </c>
      <c r="BN526" s="64">
        <f t="shared" si="92"/>
        <v>45.720000000000006</v>
      </c>
      <c r="BO526" s="64">
        <f t="shared" si="93"/>
        <v>8.8383838383838384E-2</v>
      </c>
      <c r="BP526" s="64">
        <f t="shared" si="94"/>
        <v>9.0909090909090912E-2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07">
        <v>4680115882102</v>
      </c>
      <c r="E527" s="708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10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25"/>
      <c r="R527" s="725"/>
      <c r="S527" s="725"/>
      <c r="T527" s="726"/>
      <c r="U527" s="34"/>
      <c r="V527" s="34"/>
      <c r="W527" s="35" t="s">
        <v>68</v>
      </c>
      <c r="X527" s="701">
        <v>12</v>
      </c>
      <c r="Y527" s="702">
        <f t="shared" si="90"/>
        <v>14.4</v>
      </c>
      <c r="Z527" s="36">
        <f>IFERROR(IF(Y527=0,"",ROUNDUP(Y527/H527,0)*0.00902),"")</f>
        <v>3.6080000000000001E-2</v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12.7</v>
      </c>
      <c r="BN527" s="64">
        <f t="shared" si="92"/>
        <v>15.24</v>
      </c>
      <c r="BO527" s="64">
        <f t="shared" si="93"/>
        <v>2.5252525252525252E-2</v>
      </c>
      <c r="BP527" s="64">
        <f t="shared" si="94"/>
        <v>3.0303030303030304E-2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07">
        <v>4680115882096</v>
      </c>
      <c r="E528" s="708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25"/>
      <c r="R528" s="725"/>
      <c r="S528" s="725"/>
      <c r="T528" s="726"/>
      <c r="U528" s="34"/>
      <c r="V528" s="34"/>
      <c r="W528" s="35" t="s">
        <v>68</v>
      </c>
      <c r="X528" s="701">
        <v>108</v>
      </c>
      <c r="Y528" s="702">
        <f t="shared" si="90"/>
        <v>108</v>
      </c>
      <c r="Z528" s="36">
        <f>IFERROR(IF(Y528=0,"",ROUNDUP(Y528/H528,0)*0.00902),"")</f>
        <v>0.27060000000000001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114.3</v>
      </c>
      <c r="BN528" s="64">
        <f t="shared" si="92"/>
        <v>114.3</v>
      </c>
      <c r="BO528" s="64">
        <f t="shared" si="93"/>
        <v>0.22727272727272729</v>
      </c>
      <c r="BP528" s="64">
        <f t="shared" si="94"/>
        <v>0.22727272727272729</v>
      </c>
    </row>
    <row r="529" spans="1:68" x14ac:dyDescent="0.2">
      <c r="A529" s="718"/>
      <c r="B529" s="719"/>
      <c r="C529" s="719"/>
      <c r="D529" s="719"/>
      <c r="E529" s="719"/>
      <c r="F529" s="719"/>
      <c r="G529" s="719"/>
      <c r="H529" s="719"/>
      <c r="I529" s="719"/>
      <c r="J529" s="719"/>
      <c r="K529" s="719"/>
      <c r="L529" s="719"/>
      <c r="M529" s="719"/>
      <c r="N529" s="719"/>
      <c r="O529" s="720"/>
      <c r="P529" s="721" t="s">
        <v>70</v>
      </c>
      <c r="Q529" s="714"/>
      <c r="R529" s="714"/>
      <c r="S529" s="714"/>
      <c r="T529" s="714"/>
      <c r="U529" s="714"/>
      <c r="V529" s="715"/>
      <c r="W529" s="37" t="s">
        <v>71</v>
      </c>
      <c r="X529" s="703">
        <f>IFERROR(X523/H523,"0")+IFERROR(X524/H524,"0")+IFERROR(X525/H525,"0")+IFERROR(X526/H526,"0")+IFERROR(X527/H527,"0")+IFERROR(X528/H528,"0")</f>
        <v>94.242424242424235</v>
      </c>
      <c r="Y529" s="703">
        <f>IFERROR(Y523/H523,"0")+IFERROR(Y524/H524,"0")+IFERROR(Y525/H525,"0")+IFERROR(Y526/H526,"0")+IFERROR(Y527/H527,"0")+IFERROR(Y528/H528,"0")</f>
        <v>97</v>
      </c>
      <c r="Z529" s="703">
        <f>IFERROR(IF(Z523="",0,Z523),"0")+IFERROR(IF(Z524="",0,Z524),"0")+IFERROR(IF(Z525="",0,Z525),"0")+IFERROR(IF(Z526="",0,Z526),"0")+IFERROR(IF(Z527="",0,Z527),"0")+IFERROR(IF(Z528="",0,Z528),"0")</f>
        <v>1.02488</v>
      </c>
      <c r="AA529" s="704"/>
      <c r="AB529" s="704"/>
      <c r="AC529" s="704"/>
    </row>
    <row r="530" spans="1:68" x14ac:dyDescent="0.2">
      <c r="A530" s="719"/>
      <c r="B530" s="719"/>
      <c r="C530" s="719"/>
      <c r="D530" s="719"/>
      <c r="E530" s="719"/>
      <c r="F530" s="719"/>
      <c r="G530" s="719"/>
      <c r="H530" s="719"/>
      <c r="I530" s="719"/>
      <c r="J530" s="719"/>
      <c r="K530" s="719"/>
      <c r="L530" s="719"/>
      <c r="M530" s="719"/>
      <c r="N530" s="719"/>
      <c r="O530" s="720"/>
      <c r="P530" s="721" t="s">
        <v>70</v>
      </c>
      <c r="Q530" s="714"/>
      <c r="R530" s="714"/>
      <c r="S530" s="714"/>
      <c r="T530" s="714"/>
      <c r="U530" s="714"/>
      <c r="V530" s="715"/>
      <c r="W530" s="37" t="s">
        <v>68</v>
      </c>
      <c r="X530" s="703">
        <f>IFERROR(SUM(X523:X528),"0")</f>
        <v>422</v>
      </c>
      <c r="Y530" s="703">
        <f>IFERROR(SUM(Y523:Y528),"0")</f>
        <v>434.87999999999994</v>
      </c>
      <c r="Z530" s="37"/>
      <c r="AA530" s="704"/>
      <c r="AB530" s="704"/>
      <c r="AC530" s="704"/>
    </row>
    <row r="531" spans="1:68" ht="14.25" customHeight="1" x14ac:dyDescent="0.25">
      <c r="A531" s="730" t="s">
        <v>72</v>
      </c>
      <c r="B531" s="719"/>
      <c r="C531" s="719"/>
      <c r="D531" s="719"/>
      <c r="E531" s="719"/>
      <c r="F531" s="719"/>
      <c r="G531" s="719"/>
      <c r="H531" s="719"/>
      <c r="I531" s="719"/>
      <c r="J531" s="719"/>
      <c r="K531" s="719"/>
      <c r="L531" s="719"/>
      <c r="M531" s="719"/>
      <c r="N531" s="719"/>
      <c r="O531" s="719"/>
      <c r="P531" s="719"/>
      <c r="Q531" s="719"/>
      <c r="R531" s="719"/>
      <c r="S531" s="719"/>
      <c r="T531" s="719"/>
      <c r="U531" s="719"/>
      <c r="V531" s="719"/>
      <c r="W531" s="719"/>
      <c r="X531" s="719"/>
      <c r="Y531" s="719"/>
      <c r="Z531" s="719"/>
      <c r="AA531" s="697"/>
      <c r="AB531" s="697"/>
      <c r="AC531" s="697"/>
    </row>
    <row r="532" spans="1:68" ht="16.5" customHeight="1" x14ac:dyDescent="0.25">
      <c r="A532" s="54" t="s">
        <v>834</v>
      </c>
      <c r="B532" s="54" t="s">
        <v>835</v>
      </c>
      <c r="C532" s="31">
        <v>4301051230</v>
      </c>
      <c r="D532" s="707">
        <v>4607091383409</v>
      </c>
      <c r="E532" s="708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95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25"/>
      <c r="R532" s="725"/>
      <c r="S532" s="725"/>
      <c r="T532" s="726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837</v>
      </c>
      <c r="B533" s="54" t="s">
        <v>838</v>
      </c>
      <c r="C533" s="31">
        <v>4301051231</v>
      </c>
      <c r="D533" s="707">
        <v>4607091383416</v>
      </c>
      <c r="E533" s="708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25"/>
      <c r="R533" s="725"/>
      <c r="S533" s="725"/>
      <c r="T533" s="726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4301051058</v>
      </c>
      <c r="D534" s="707">
        <v>4680115883536</v>
      </c>
      <c r="E534" s="708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25"/>
      <c r="R534" s="725"/>
      <c r="S534" s="725"/>
      <c r="T534" s="726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18"/>
      <c r="B535" s="719"/>
      <c r="C535" s="719"/>
      <c r="D535" s="719"/>
      <c r="E535" s="719"/>
      <c r="F535" s="719"/>
      <c r="G535" s="719"/>
      <c r="H535" s="719"/>
      <c r="I535" s="719"/>
      <c r="J535" s="719"/>
      <c r="K535" s="719"/>
      <c r="L535" s="719"/>
      <c r="M535" s="719"/>
      <c r="N535" s="719"/>
      <c r="O535" s="720"/>
      <c r="P535" s="721" t="s">
        <v>70</v>
      </c>
      <c r="Q535" s="714"/>
      <c r="R535" s="714"/>
      <c r="S535" s="714"/>
      <c r="T535" s="714"/>
      <c r="U535" s="714"/>
      <c r="V535" s="715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x14ac:dyDescent="0.2">
      <c r="A536" s="719"/>
      <c r="B536" s="719"/>
      <c r="C536" s="719"/>
      <c r="D536" s="719"/>
      <c r="E536" s="719"/>
      <c r="F536" s="719"/>
      <c r="G536" s="719"/>
      <c r="H536" s="719"/>
      <c r="I536" s="719"/>
      <c r="J536" s="719"/>
      <c r="K536" s="719"/>
      <c r="L536" s="719"/>
      <c r="M536" s="719"/>
      <c r="N536" s="719"/>
      <c r="O536" s="720"/>
      <c r="P536" s="721" t="s">
        <v>70</v>
      </c>
      <c r="Q536" s="714"/>
      <c r="R536" s="714"/>
      <c r="S536" s="714"/>
      <c r="T536" s="714"/>
      <c r="U536" s="714"/>
      <c r="V536" s="715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customHeight="1" x14ac:dyDescent="0.25">
      <c r="A537" s="730" t="s">
        <v>204</v>
      </c>
      <c r="B537" s="719"/>
      <c r="C537" s="719"/>
      <c r="D537" s="719"/>
      <c r="E537" s="719"/>
      <c r="F537" s="719"/>
      <c r="G537" s="719"/>
      <c r="H537" s="719"/>
      <c r="I537" s="719"/>
      <c r="J537" s="719"/>
      <c r="K537" s="719"/>
      <c r="L537" s="719"/>
      <c r="M537" s="719"/>
      <c r="N537" s="719"/>
      <c r="O537" s="719"/>
      <c r="P537" s="719"/>
      <c r="Q537" s="719"/>
      <c r="R537" s="719"/>
      <c r="S537" s="719"/>
      <c r="T537" s="719"/>
      <c r="U537" s="719"/>
      <c r="V537" s="719"/>
      <c r="W537" s="719"/>
      <c r="X537" s="719"/>
      <c r="Y537" s="719"/>
      <c r="Z537" s="719"/>
      <c r="AA537" s="697"/>
      <c r="AB537" s="697"/>
      <c r="AC537" s="697"/>
    </row>
    <row r="538" spans="1:68" ht="16.5" customHeight="1" x14ac:dyDescent="0.25">
      <c r="A538" s="54" t="s">
        <v>843</v>
      </c>
      <c r="B538" s="54" t="s">
        <v>844</v>
      </c>
      <c r="C538" s="31">
        <v>4301060363</v>
      </c>
      <c r="D538" s="707">
        <v>4680115885035</v>
      </c>
      <c r="E538" s="708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8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25"/>
      <c r="R538" s="725"/>
      <c r="S538" s="725"/>
      <c r="T538" s="726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07">
        <v>4680115885936</v>
      </c>
      <c r="E539" s="708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1038" t="s">
        <v>848</v>
      </c>
      <c r="Q539" s="725"/>
      <c r="R539" s="725"/>
      <c r="S539" s="725"/>
      <c r="T539" s="726"/>
      <c r="U539" s="34"/>
      <c r="V539" s="34"/>
      <c r="W539" s="35" t="s">
        <v>68</v>
      </c>
      <c r="X539" s="701">
        <v>80</v>
      </c>
      <c r="Y539" s="702">
        <f>IFERROR(IF(X539="",0,CEILING((X539/$H539),1)*$H539),"")</f>
        <v>85.8</v>
      </c>
      <c r="Z539" s="36">
        <f>IFERROR(IF(Y539=0,"",ROUNDUP(Y539/H539,0)*0.02175),"")</f>
        <v>0.23924999999999999</v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84.92307692307692</v>
      </c>
      <c r="BN539" s="64">
        <f>IFERROR(Y539*I539/H539,"0")</f>
        <v>91.08</v>
      </c>
      <c r="BO539" s="64">
        <f>IFERROR(1/J539*(X539/H539),"0")</f>
        <v>0.18315018315018317</v>
      </c>
      <c r="BP539" s="64">
        <f>IFERROR(1/J539*(Y539/H539),"0")</f>
        <v>0.19642857142857142</v>
      </c>
    </row>
    <row r="540" spans="1:68" x14ac:dyDescent="0.2">
      <c r="A540" s="718"/>
      <c r="B540" s="719"/>
      <c r="C540" s="719"/>
      <c r="D540" s="719"/>
      <c r="E540" s="719"/>
      <c r="F540" s="719"/>
      <c r="G540" s="719"/>
      <c r="H540" s="719"/>
      <c r="I540" s="719"/>
      <c r="J540" s="719"/>
      <c r="K540" s="719"/>
      <c r="L540" s="719"/>
      <c r="M540" s="719"/>
      <c r="N540" s="719"/>
      <c r="O540" s="720"/>
      <c r="P540" s="721" t="s">
        <v>70</v>
      </c>
      <c r="Q540" s="714"/>
      <c r="R540" s="714"/>
      <c r="S540" s="714"/>
      <c r="T540" s="714"/>
      <c r="U540" s="714"/>
      <c r="V540" s="715"/>
      <c r="W540" s="37" t="s">
        <v>71</v>
      </c>
      <c r="X540" s="703">
        <f>IFERROR(X538/H538,"0")+IFERROR(X539/H539,"0")</f>
        <v>10.256410256410257</v>
      </c>
      <c r="Y540" s="703">
        <f>IFERROR(Y538/H538,"0")+IFERROR(Y539/H539,"0")</f>
        <v>11</v>
      </c>
      <c r="Z540" s="703">
        <f>IFERROR(IF(Z538="",0,Z538),"0")+IFERROR(IF(Z539="",0,Z539),"0")</f>
        <v>0.23924999999999999</v>
      </c>
      <c r="AA540" s="704"/>
      <c r="AB540" s="704"/>
      <c r="AC540" s="704"/>
    </row>
    <row r="541" spans="1:68" x14ac:dyDescent="0.2">
      <c r="A541" s="719"/>
      <c r="B541" s="719"/>
      <c r="C541" s="719"/>
      <c r="D541" s="719"/>
      <c r="E541" s="719"/>
      <c r="F541" s="719"/>
      <c r="G541" s="719"/>
      <c r="H541" s="719"/>
      <c r="I541" s="719"/>
      <c r="J541" s="719"/>
      <c r="K541" s="719"/>
      <c r="L541" s="719"/>
      <c r="M541" s="719"/>
      <c r="N541" s="719"/>
      <c r="O541" s="720"/>
      <c r="P541" s="721" t="s">
        <v>70</v>
      </c>
      <c r="Q541" s="714"/>
      <c r="R541" s="714"/>
      <c r="S541" s="714"/>
      <c r="T541" s="714"/>
      <c r="U541" s="714"/>
      <c r="V541" s="715"/>
      <c r="W541" s="37" t="s">
        <v>68</v>
      </c>
      <c r="X541" s="703">
        <f>IFERROR(SUM(X538:X539),"0")</f>
        <v>80</v>
      </c>
      <c r="Y541" s="703">
        <f>IFERROR(SUM(Y538:Y539),"0")</f>
        <v>85.8</v>
      </c>
      <c r="Z541" s="37"/>
      <c r="AA541" s="704"/>
      <c r="AB541" s="704"/>
      <c r="AC541" s="704"/>
    </row>
    <row r="542" spans="1:68" ht="27.75" customHeight="1" x14ac:dyDescent="0.2">
      <c r="A542" s="739" t="s">
        <v>849</v>
      </c>
      <c r="B542" s="740"/>
      <c r="C542" s="740"/>
      <c r="D542" s="740"/>
      <c r="E542" s="740"/>
      <c r="F542" s="740"/>
      <c r="G542" s="740"/>
      <c r="H542" s="740"/>
      <c r="I542" s="740"/>
      <c r="J542" s="740"/>
      <c r="K542" s="740"/>
      <c r="L542" s="740"/>
      <c r="M542" s="740"/>
      <c r="N542" s="740"/>
      <c r="O542" s="740"/>
      <c r="P542" s="740"/>
      <c r="Q542" s="740"/>
      <c r="R542" s="740"/>
      <c r="S542" s="740"/>
      <c r="T542" s="740"/>
      <c r="U542" s="740"/>
      <c r="V542" s="740"/>
      <c r="W542" s="740"/>
      <c r="X542" s="740"/>
      <c r="Y542" s="740"/>
      <c r="Z542" s="740"/>
      <c r="AA542" s="48"/>
      <c r="AB542" s="48"/>
      <c r="AC542" s="48"/>
    </row>
    <row r="543" spans="1:68" ht="16.5" customHeight="1" x14ac:dyDescent="0.25">
      <c r="A543" s="731" t="s">
        <v>849</v>
      </c>
      <c r="B543" s="719"/>
      <c r="C543" s="719"/>
      <c r="D543" s="719"/>
      <c r="E543" s="719"/>
      <c r="F543" s="719"/>
      <c r="G543" s="719"/>
      <c r="H543" s="719"/>
      <c r="I543" s="719"/>
      <c r="J543" s="719"/>
      <c r="K543" s="719"/>
      <c r="L543" s="719"/>
      <c r="M543" s="719"/>
      <c r="N543" s="719"/>
      <c r="O543" s="719"/>
      <c r="P543" s="719"/>
      <c r="Q543" s="719"/>
      <c r="R543" s="719"/>
      <c r="S543" s="719"/>
      <c r="T543" s="719"/>
      <c r="U543" s="719"/>
      <c r="V543" s="719"/>
      <c r="W543" s="719"/>
      <c r="X543" s="719"/>
      <c r="Y543" s="719"/>
      <c r="Z543" s="719"/>
      <c r="AA543" s="696"/>
      <c r="AB543" s="696"/>
      <c r="AC543" s="696"/>
    </row>
    <row r="544" spans="1:68" ht="14.25" customHeight="1" x14ac:dyDescent="0.25">
      <c r="A544" s="730" t="s">
        <v>113</v>
      </c>
      <c r="B544" s="719"/>
      <c r="C544" s="719"/>
      <c r="D544" s="719"/>
      <c r="E544" s="719"/>
      <c r="F544" s="719"/>
      <c r="G544" s="719"/>
      <c r="H544" s="719"/>
      <c r="I544" s="719"/>
      <c r="J544" s="719"/>
      <c r="K544" s="719"/>
      <c r="L544" s="719"/>
      <c r="M544" s="719"/>
      <c r="N544" s="719"/>
      <c r="O544" s="719"/>
      <c r="P544" s="719"/>
      <c r="Q544" s="719"/>
      <c r="R544" s="719"/>
      <c r="S544" s="719"/>
      <c r="T544" s="719"/>
      <c r="U544" s="719"/>
      <c r="V544" s="719"/>
      <c r="W544" s="719"/>
      <c r="X544" s="719"/>
      <c r="Y544" s="719"/>
      <c r="Z544" s="719"/>
      <c r="AA544" s="697"/>
      <c r="AB544" s="697"/>
      <c r="AC544" s="697"/>
    </row>
    <row r="545" spans="1:68" ht="27" customHeight="1" x14ac:dyDescent="0.25">
      <c r="A545" s="54" t="s">
        <v>850</v>
      </c>
      <c r="B545" s="54" t="s">
        <v>851</v>
      </c>
      <c r="C545" s="31">
        <v>4301011763</v>
      </c>
      <c r="D545" s="707">
        <v>4640242181011</v>
      </c>
      <c r="E545" s="708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44" t="s">
        <v>852</v>
      </c>
      <c r="Q545" s="725"/>
      <c r="R545" s="725"/>
      <c r="S545" s="725"/>
      <c r="T545" s="726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4301011585</v>
      </c>
      <c r="D546" s="707">
        <v>4640242180441</v>
      </c>
      <c r="E546" s="708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1013" t="s">
        <v>856</v>
      </c>
      <c r="Q546" s="725"/>
      <c r="R546" s="725"/>
      <c r="S546" s="725"/>
      <c r="T546" s="726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4301011584</v>
      </c>
      <c r="D547" s="707">
        <v>4640242180564</v>
      </c>
      <c r="E547" s="708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817" t="s">
        <v>860</v>
      </c>
      <c r="Q547" s="725"/>
      <c r="R547" s="725"/>
      <c r="S547" s="725"/>
      <c r="T547" s="726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4301011762</v>
      </c>
      <c r="D548" s="707">
        <v>4640242180922</v>
      </c>
      <c r="E548" s="708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999" t="s">
        <v>864</v>
      </c>
      <c r="Q548" s="725"/>
      <c r="R548" s="725"/>
      <c r="S548" s="725"/>
      <c r="T548" s="726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customHeight="1" x14ac:dyDescent="0.25">
      <c r="A549" s="54" t="s">
        <v>866</v>
      </c>
      <c r="B549" s="54" t="s">
        <v>867</v>
      </c>
      <c r="C549" s="31">
        <v>4301011764</v>
      </c>
      <c r="D549" s="707">
        <v>4640242181189</v>
      </c>
      <c r="E549" s="708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1089" t="s">
        <v>868</v>
      </c>
      <c r="Q549" s="725"/>
      <c r="R549" s="725"/>
      <c r="S549" s="725"/>
      <c r="T549" s="726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869</v>
      </c>
      <c r="B550" s="54" t="s">
        <v>870</v>
      </c>
      <c r="C550" s="31">
        <v>4301011551</v>
      </c>
      <c r="D550" s="707">
        <v>4640242180038</v>
      </c>
      <c r="E550" s="708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1056" t="s">
        <v>871</v>
      </c>
      <c r="Q550" s="725"/>
      <c r="R550" s="725"/>
      <c r="S550" s="725"/>
      <c r="T550" s="726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872</v>
      </c>
      <c r="B551" s="54" t="s">
        <v>873</v>
      </c>
      <c r="C551" s="31">
        <v>4301011765</v>
      </c>
      <c r="D551" s="707">
        <v>4640242181172</v>
      </c>
      <c r="E551" s="708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836" t="s">
        <v>874</v>
      </c>
      <c r="Q551" s="725"/>
      <c r="R551" s="725"/>
      <c r="S551" s="725"/>
      <c r="T551" s="726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x14ac:dyDescent="0.2">
      <c r="A552" s="718"/>
      <c r="B552" s="719"/>
      <c r="C552" s="719"/>
      <c r="D552" s="719"/>
      <c r="E552" s="719"/>
      <c r="F552" s="719"/>
      <c r="G552" s="719"/>
      <c r="H552" s="719"/>
      <c r="I552" s="719"/>
      <c r="J552" s="719"/>
      <c r="K552" s="719"/>
      <c r="L552" s="719"/>
      <c r="M552" s="719"/>
      <c r="N552" s="719"/>
      <c r="O552" s="720"/>
      <c r="P552" s="721" t="s">
        <v>70</v>
      </c>
      <c r="Q552" s="714"/>
      <c r="R552" s="714"/>
      <c r="S552" s="714"/>
      <c r="T552" s="714"/>
      <c r="U552" s="714"/>
      <c r="V552" s="715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x14ac:dyDescent="0.2">
      <c r="A553" s="719"/>
      <c r="B553" s="719"/>
      <c r="C553" s="719"/>
      <c r="D553" s="719"/>
      <c r="E553" s="719"/>
      <c r="F553" s="719"/>
      <c r="G553" s="719"/>
      <c r="H553" s="719"/>
      <c r="I553" s="719"/>
      <c r="J553" s="719"/>
      <c r="K553" s="719"/>
      <c r="L553" s="719"/>
      <c r="M553" s="719"/>
      <c r="N553" s="719"/>
      <c r="O553" s="720"/>
      <c r="P553" s="721" t="s">
        <v>70</v>
      </c>
      <c r="Q553" s="714"/>
      <c r="R553" s="714"/>
      <c r="S553" s="714"/>
      <c r="T553" s="714"/>
      <c r="U553" s="714"/>
      <c r="V553" s="715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customHeight="1" x14ac:dyDescent="0.25">
      <c r="A554" s="730" t="s">
        <v>161</v>
      </c>
      <c r="B554" s="719"/>
      <c r="C554" s="719"/>
      <c r="D554" s="719"/>
      <c r="E554" s="719"/>
      <c r="F554" s="719"/>
      <c r="G554" s="719"/>
      <c r="H554" s="719"/>
      <c r="I554" s="719"/>
      <c r="J554" s="719"/>
      <c r="K554" s="719"/>
      <c r="L554" s="719"/>
      <c r="M554" s="719"/>
      <c r="N554" s="719"/>
      <c r="O554" s="719"/>
      <c r="P554" s="719"/>
      <c r="Q554" s="719"/>
      <c r="R554" s="719"/>
      <c r="S554" s="719"/>
      <c r="T554" s="719"/>
      <c r="U554" s="719"/>
      <c r="V554" s="719"/>
      <c r="W554" s="719"/>
      <c r="X554" s="719"/>
      <c r="Y554" s="719"/>
      <c r="Z554" s="719"/>
      <c r="AA554" s="697"/>
      <c r="AB554" s="697"/>
      <c r="AC554" s="697"/>
    </row>
    <row r="555" spans="1:68" ht="16.5" customHeight="1" x14ac:dyDescent="0.25">
      <c r="A555" s="54" t="s">
        <v>875</v>
      </c>
      <c r="B555" s="54" t="s">
        <v>876</v>
      </c>
      <c r="C555" s="31">
        <v>4301020269</v>
      </c>
      <c r="D555" s="707">
        <v>4640242180519</v>
      </c>
      <c r="E555" s="708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840" t="s">
        <v>877</v>
      </c>
      <c r="Q555" s="725"/>
      <c r="R555" s="725"/>
      <c r="S555" s="725"/>
      <c r="T555" s="726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878</v>
      </c>
      <c r="B556" s="54" t="s">
        <v>879</v>
      </c>
      <c r="C556" s="31">
        <v>4301020260</v>
      </c>
      <c r="D556" s="707">
        <v>4640242180526</v>
      </c>
      <c r="E556" s="708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1010" t="s">
        <v>880</v>
      </c>
      <c r="Q556" s="725"/>
      <c r="R556" s="725"/>
      <c r="S556" s="725"/>
      <c r="T556" s="726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881</v>
      </c>
      <c r="B557" s="54" t="s">
        <v>882</v>
      </c>
      <c r="C557" s="31">
        <v>4301020309</v>
      </c>
      <c r="D557" s="707">
        <v>4640242180090</v>
      </c>
      <c r="E557" s="708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828" t="s">
        <v>883</v>
      </c>
      <c r="Q557" s="725"/>
      <c r="R557" s="725"/>
      <c r="S557" s="725"/>
      <c r="T557" s="726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885</v>
      </c>
      <c r="B558" s="54" t="s">
        <v>886</v>
      </c>
      <c r="C558" s="31">
        <v>4301020295</v>
      </c>
      <c r="D558" s="707">
        <v>4640242181363</v>
      </c>
      <c r="E558" s="708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39" t="s">
        <v>887</v>
      </c>
      <c r="Q558" s="725"/>
      <c r="R558" s="725"/>
      <c r="S558" s="725"/>
      <c r="T558" s="726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8"/>
      <c r="B559" s="719"/>
      <c r="C559" s="719"/>
      <c r="D559" s="719"/>
      <c r="E559" s="719"/>
      <c r="F559" s="719"/>
      <c r="G559" s="719"/>
      <c r="H559" s="719"/>
      <c r="I559" s="719"/>
      <c r="J559" s="719"/>
      <c r="K559" s="719"/>
      <c r="L559" s="719"/>
      <c r="M559" s="719"/>
      <c r="N559" s="719"/>
      <c r="O559" s="720"/>
      <c r="P559" s="721" t="s">
        <v>70</v>
      </c>
      <c r="Q559" s="714"/>
      <c r="R559" s="714"/>
      <c r="S559" s="714"/>
      <c r="T559" s="714"/>
      <c r="U559" s="714"/>
      <c r="V559" s="715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x14ac:dyDescent="0.2">
      <c r="A560" s="719"/>
      <c r="B560" s="719"/>
      <c r="C560" s="719"/>
      <c r="D560" s="719"/>
      <c r="E560" s="719"/>
      <c r="F560" s="719"/>
      <c r="G560" s="719"/>
      <c r="H560" s="719"/>
      <c r="I560" s="719"/>
      <c r="J560" s="719"/>
      <c r="K560" s="719"/>
      <c r="L560" s="719"/>
      <c r="M560" s="719"/>
      <c r="N560" s="719"/>
      <c r="O560" s="720"/>
      <c r="P560" s="721" t="s">
        <v>70</v>
      </c>
      <c r="Q560" s="714"/>
      <c r="R560" s="714"/>
      <c r="S560" s="714"/>
      <c r="T560" s="714"/>
      <c r="U560" s="714"/>
      <c r="V560" s="715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customHeight="1" x14ac:dyDescent="0.25">
      <c r="A561" s="730" t="s">
        <v>63</v>
      </c>
      <c r="B561" s="719"/>
      <c r="C561" s="719"/>
      <c r="D561" s="719"/>
      <c r="E561" s="719"/>
      <c r="F561" s="719"/>
      <c r="G561" s="719"/>
      <c r="H561" s="719"/>
      <c r="I561" s="719"/>
      <c r="J561" s="719"/>
      <c r="K561" s="719"/>
      <c r="L561" s="719"/>
      <c r="M561" s="719"/>
      <c r="N561" s="719"/>
      <c r="O561" s="719"/>
      <c r="P561" s="719"/>
      <c r="Q561" s="719"/>
      <c r="R561" s="719"/>
      <c r="S561" s="719"/>
      <c r="T561" s="719"/>
      <c r="U561" s="719"/>
      <c r="V561" s="719"/>
      <c r="W561" s="719"/>
      <c r="X561" s="719"/>
      <c r="Y561" s="719"/>
      <c r="Z561" s="719"/>
      <c r="AA561" s="697"/>
      <c r="AB561" s="697"/>
      <c r="AC561" s="697"/>
    </row>
    <row r="562" spans="1:68" ht="27" customHeight="1" x14ac:dyDescent="0.25">
      <c r="A562" s="54" t="s">
        <v>888</v>
      </c>
      <c r="B562" s="54" t="s">
        <v>889</v>
      </c>
      <c r="C562" s="31">
        <v>4301031280</v>
      </c>
      <c r="D562" s="707">
        <v>4640242180816</v>
      </c>
      <c r="E562" s="708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1103" t="s">
        <v>890</v>
      </c>
      <c r="Q562" s="725"/>
      <c r="R562" s="725"/>
      <c r="S562" s="725"/>
      <c r="T562" s="726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07">
        <v>4640242180595</v>
      </c>
      <c r="E563" s="708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1052" t="s">
        <v>894</v>
      </c>
      <c r="Q563" s="725"/>
      <c r="R563" s="725"/>
      <c r="S563" s="725"/>
      <c r="T563" s="726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4301031289</v>
      </c>
      <c r="D564" s="707">
        <v>4640242181615</v>
      </c>
      <c r="E564" s="708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16" t="s">
        <v>898</v>
      </c>
      <c r="Q564" s="725"/>
      <c r="R564" s="725"/>
      <c r="S564" s="725"/>
      <c r="T564" s="726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900</v>
      </c>
      <c r="B565" s="54" t="s">
        <v>901</v>
      </c>
      <c r="C565" s="31">
        <v>4301031285</v>
      </c>
      <c r="D565" s="707">
        <v>4640242181639</v>
      </c>
      <c r="E565" s="708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1058" t="s">
        <v>902</v>
      </c>
      <c r="Q565" s="725"/>
      <c r="R565" s="725"/>
      <c r="S565" s="725"/>
      <c r="T565" s="726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customHeight="1" x14ac:dyDescent="0.25">
      <c r="A566" s="54" t="s">
        <v>904</v>
      </c>
      <c r="B566" s="54" t="s">
        <v>905</v>
      </c>
      <c r="C566" s="31">
        <v>4301031287</v>
      </c>
      <c r="D566" s="707">
        <v>4640242181622</v>
      </c>
      <c r="E566" s="708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956" t="s">
        <v>906</v>
      </c>
      <c r="Q566" s="725"/>
      <c r="R566" s="725"/>
      <c r="S566" s="725"/>
      <c r="T566" s="726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908</v>
      </c>
      <c r="B567" s="54" t="s">
        <v>909</v>
      </c>
      <c r="C567" s="31">
        <v>4301031203</v>
      </c>
      <c r="D567" s="707">
        <v>4640242180908</v>
      </c>
      <c r="E567" s="708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845" t="s">
        <v>910</v>
      </c>
      <c r="Q567" s="725"/>
      <c r="R567" s="725"/>
      <c r="S567" s="725"/>
      <c r="T567" s="726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911</v>
      </c>
      <c r="B568" s="54" t="s">
        <v>912</v>
      </c>
      <c r="C568" s="31">
        <v>4301031200</v>
      </c>
      <c r="D568" s="707">
        <v>4640242180489</v>
      </c>
      <c r="E568" s="708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755" t="s">
        <v>913</v>
      </c>
      <c r="Q568" s="725"/>
      <c r="R568" s="725"/>
      <c r="S568" s="725"/>
      <c r="T568" s="726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8"/>
      <c r="B569" s="719"/>
      <c r="C569" s="719"/>
      <c r="D569" s="719"/>
      <c r="E569" s="719"/>
      <c r="F569" s="719"/>
      <c r="G569" s="719"/>
      <c r="H569" s="719"/>
      <c r="I569" s="719"/>
      <c r="J569" s="719"/>
      <c r="K569" s="719"/>
      <c r="L569" s="719"/>
      <c r="M569" s="719"/>
      <c r="N569" s="719"/>
      <c r="O569" s="720"/>
      <c r="P569" s="721" t="s">
        <v>70</v>
      </c>
      <c r="Q569" s="714"/>
      <c r="R569" s="714"/>
      <c r="S569" s="714"/>
      <c r="T569" s="714"/>
      <c r="U569" s="714"/>
      <c r="V569" s="715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x14ac:dyDescent="0.2">
      <c r="A570" s="719"/>
      <c r="B570" s="719"/>
      <c r="C570" s="719"/>
      <c r="D570" s="719"/>
      <c r="E570" s="719"/>
      <c r="F570" s="719"/>
      <c r="G570" s="719"/>
      <c r="H570" s="719"/>
      <c r="I570" s="719"/>
      <c r="J570" s="719"/>
      <c r="K570" s="719"/>
      <c r="L570" s="719"/>
      <c r="M570" s="719"/>
      <c r="N570" s="719"/>
      <c r="O570" s="720"/>
      <c r="P570" s="721" t="s">
        <v>70</v>
      </c>
      <c r="Q570" s="714"/>
      <c r="R570" s="714"/>
      <c r="S570" s="714"/>
      <c r="T570" s="714"/>
      <c r="U570" s="714"/>
      <c r="V570" s="715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customHeight="1" x14ac:dyDescent="0.25">
      <c r="A571" s="730" t="s">
        <v>72</v>
      </c>
      <c r="B571" s="719"/>
      <c r="C571" s="719"/>
      <c r="D571" s="719"/>
      <c r="E571" s="719"/>
      <c r="F571" s="719"/>
      <c r="G571" s="719"/>
      <c r="H571" s="719"/>
      <c r="I571" s="719"/>
      <c r="J571" s="719"/>
      <c r="K571" s="719"/>
      <c r="L571" s="719"/>
      <c r="M571" s="719"/>
      <c r="N571" s="719"/>
      <c r="O571" s="719"/>
      <c r="P571" s="719"/>
      <c r="Q571" s="719"/>
      <c r="R571" s="719"/>
      <c r="S571" s="719"/>
      <c r="T571" s="719"/>
      <c r="U571" s="719"/>
      <c r="V571" s="719"/>
      <c r="W571" s="719"/>
      <c r="X571" s="719"/>
      <c r="Y571" s="719"/>
      <c r="Z571" s="719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7">
        <v>4640242180533</v>
      </c>
      <c r="E572" s="708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1068" t="s">
        <v>916</v>
      </c>
      <c r="Q572" s="725"/>
      <c r="R572" s="725"/>
      <c r="S572" s="725"/>
      <c r="T572" s="726"/>
      <c r="U572" s="34"/>
      <c r="V572" s="34"/>
      <c r="W572" s="35" t="s">
        <v>68</v>
      </c>
      <c r="X572" s="701">
        <v>850</v>
      </c>
      <c r="Y572" s="702">
        <f>IFERROR(IF(X572="",0,CEILING((X572/$H572),1)*$H572),"")</f>
        <v>850.19999999999993</v>
      </c>
      <c r="Z572" s="36">
        <f>IFERROR(IF(Y572=0,"",ROUNDUP(Y572/H572,0)*0.02175),"")</f>
        <v>2.3707499999999997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911.46153846153857</v>
      </c>
      <c r="BN572" s="64">
        <f>IFERROR(Y572*I572/H572,"0")</f>
        <v>911.67600000000004</v>
      </c>
      <c r="BO572" s="64">
        <f>IFERROR(1/J572*(X572/H572),"0")</f>
        <v>1.9459706959706959</v>
      </c>
      <c r="BP572" s="64">
        <f>IFERROR(1/J572*(Y572/H572),"0")</f>
        <v>1.9464285714285714</v>
      </c>
    </row>
    <row r="573" spans="1:68" ht="27" customHeight="1" x14ac:dyDescent="0.25">
      <c r="A573" s="54" t="s">
        <v>918</v>
      </c>
      <c r="B573" s="54" t="s">
        <v>919</v>
      </c>
      <c r="C573" s="31">
        <v>4301051510</v>
      </c>
      <c r="D573" s="707">
        <v>4640242180540</v>
      </c>
      <c r="E573" s="708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1062" t="s">
        <v>920</v>
      </c>
      <c r="Q573" s="725"/>
      <c r="R573" s="725"/>
      <c r="S573" s="725"/>
      <c r="T573" s="726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922</v>
      </c>
      <c r="B574" s="54" t="s">
        <v>923</v>
      </c>
      <c r="C574" s="31">
        <v>4301051390</v>
      </c>
      <c r="D574" s="707">
        <v>4640242181233</v>
      </c>
      <c r="E574" s="708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991" t="s">
        <v>924</v>
      </c>
      <c r="Q574" s="725"/>
      <c r="R574" s="725"/>
      <c r="S574" s="725"/>
      <c r="T574" s="726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925</v>
      </c>
      <c r="B575" s="54" t="s">
        <v>926</v>
      </c>
      <c r="C575" s="31">
        <v>4301051448</v>
      </c>
      <c r="D575" s="707">
        <v>4640242181226</v>
      </c>
      <c r="E575" s="708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813" t="s">
        <v>927</v>
      </c>
      <c r="Q575" s="725"/>
      <c r="R575" s="725"/>
      <c r="S575" s="725"/>
      <c r="T575" s="726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8"/>
      <c r="B576" s="719"/>
      <c r="C576" s="719"/>
      <c r="D576" s="719"/>
      <c r="E576" s="719"/>
      <c r="F576" s="719"/>
      <c r="G576" s="719"/>
      <c r="H576" s="719"/>
      <c r="I576" s="719"/>
      <c r="J576" s="719"/>
      <c r="K576" s="719"/>
      <c r="L576" s="719"/>
      <c r="M576" s="719"/>
      <c r="N576" s="719"/>
      <c r="O576" s="720"/>
      <c r="P576" s="721" t="s">
        <v>70</v>
      </c>
      <c r="Q576" s="714"/>
      <c r="R576" s="714"/>
      <c r="S576" s="714"/>
      <c r="T576" s="714"/>
      <c r="U576" s="714"/>
      <c r="V576" s="715"/>
      <c r="W576" s="37" t="s">
        <v>71</v>
      </c>
      <c r="X576" s="703">
        <f>IFERROR(X572/H572,"0")+IFERROR(X573/H573,"0")+IFERROR(X574/H574,"0")+IFERROR(X575/H575,"0")</f>
        <v>108.97435897435898</v>
      </c>
      <c r="Y576" s="703">
        <f>IFERROR(Y572/H572,"0")+IFERROR(Y573/H573,"0")+IFERROR(Y574/H574,"0")+IFERROR(Y575/H575,"0")</f>
        <v>109</v>
      </c>
      <c r="Z576" s="703">
        <f>IFERROR(IF(Z572="",0,Z572),"0")+IFERROR(IF(Z573="",0,Z573),"0")+IFERROR(IF(Z574="",0,Z574),"0")+IFERROR(IF(Z575="",0,Z575),"0")</f>
        <v>2.3707499999999997</v>
      </c>
      <c r="AA576" s="704"/>
      <c r="AB576" s="704"/>
      <c r="AC576" s="704"/>
    </row>
    <row r="577" spans="1:68" x14ac:dyDescent="0.2">
      <c r="A577" s="719"/>
      <c r="B577" s="719"/>
      <c r="C577" s="719"/>
      <c r="D577" s="719"/>
      <c r="E577" s="719"/>
      <c r="F577" s="719"/>
      <c r="G577" s="719"/>
      <c r="H577" s="719"/>
      <c r="I577" s="719"/>
      <c r="J577" s="719"/>
      <c r="K577" s="719"/>
      <c r="L577" s="719"/>
      <c r="M577" s="719"/>
      <c r="N577" s="719"/>
      <c r="O577" s="720"/>
      <c r="P577" s="721" t="s">
        <v>70</v>
      </c>
      <c r="Q577" s="714"/>
      <c r="R577" s="714"/>
      <c r="S577" s="714"/>
      <c r="T577" s="714"/>
      <c r="U577" s="714"/>
      <c r="V577" s="715"/>
      <c r="W577" s="37" t="s">
        <v>68</v>
      </c>
      <c r="X577" s="703">
        <f>IFERROR(SUM(X572:X575),"0")</f>
        <v>850</v>
      </c>
      <c r="Y577" s="703">
        <f>IFERROR(SUM(Y572:Y575),"0")</f>
        <v>850.19999999999993</v>
      </c>
      <c r="Z577" s="37"/>
      <c r="AA577" s="704"/>
      <c r="AB577" s="704"/>
      <c r="AC577" s="704"/>
    </row>
    <row r="578" spans="1:68" ht="14.25" customHeight="1" x14ac:dyDescent="0.25">
      <c r="A578" s="730" t="s">
        <v>204</v>
      </c>
      <c r="B578" s="719"/>
      <c r="C578" s="719"/>
      <c r="D578" s="719"/>
      <c r="E578" s="719"/>
      <c r="F578" s="719"/>
      <c r="G578" s="719"/>
      <c r="H578" s="719"/>
      <c r="I578" s="719"/>
      <c r="J578" s="719"/>
      <c r="K578" s="719"/>
      <c r="L578" s="719"/>
      <c r="M578" s="719"/>
      <c r="N578" s="719"/>
      <c r="O578" s="719"/>
      <c r="P578" s="719"/>
      <c r="Q578" s="719"/>
      <c r="R578" s="719"/>
      <c r="S578" s="719"/>
      <c r="T578" s="719"/>
      <c r="U578" s="719"/>
      <c r="V578" s="719"/>
      <c r="W578" s="719"/>
      <c r="X578" s="719"/>
      <c r="Y578" s="719"/>
      <c r="Z578" s="719"/>
      <c r="AA578" s="697"/>
      <c r="AB578" s="697"/>
      <c r="AC578" s="697"/>
    </row>
    <row r="579" spans="1:68" ht="27" customHeight="1" x14ac:dyDescent="0.25">
      <c r="A579" s="54" t="s">
        <v>928</v>
      </c>
      <c r="B579" s="54" t="s">
        <v>929</v>
      </c>
      <c r="C579" s="31">
        <v>4301060354</v>
      </c>
      <c r="D579" s="707">
        <v>4640242180120</v>
      </c>
      <c r="E579" s="708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768" t="s">
        <v>930</v>
      </c>
      <c r="Q579" s="725"/>
      <c r="R579" s="725"/>
      <c r="S579" s="725"/>
      <c r="T579" s="726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928</v>
      </c>
      <c r="B580" s="54" t="s">
        <v>932</v>
      </c>
      <c r="C580" s="31">
        <v>4301060408</v>
      </c>
      <c r="D580" s="707">
        <v>4640242180120</v>
      </c>
      <c r="E580" s="708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839" t="s">
        <v>933</v>
      </c>
      <c r="Q580" s="725"/>
      <c r="R580" s="725"/>
      <c r="S580" s="725"/>
      <c r="T580" s="726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934</v>
      </c>
      <c r="B581" s="54" t="s">
        <v>935</v>
      </c>
      <c r="C581" s="31">
        <v>4301060355</v>
      </c>
      <c r="D581" s="707">
        <v>4640242180137</v>
      </c>
      <c r="E581" s="708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949" t="s">
        <v>936</v>
      </c>
      <c r="Q581" s="725"/>
      <c r="R581" s="725"/>
      <c r="S581" s="725"/>
      <c r="T581" s="726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934</v>
      </c>
      <c r="B582" s="54" t="s">
        <v>938</v>
      </c>
      <c r="C582" s="31">
        <v>4301060407</v>
      </c>
      <c r="D582" s="707">
        <v>4640242180137</v>
      </c>
      <c r="E582" s="708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826" t="s">
        <v>939</v>
      </c>
      <c r="Q582" s="725"/>
      <c r="R582" s="725"/>
      <c r="S582" s="725"/>
      <c r="T582" s="726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8"/>
      <c r="B583" s="719"/>
      <c r="C583" s="719"/>
      <c r="D583" s="719"/>
      <c r="E583" s="719"/>
      <c r="F583" s="719"/>
      <c r="G583" s="719"/>
      <c r="H583" s="719"/>
      <c r="I583" s="719"/>
      <c r="J583" s="719"/>
      <c r="K583" s="719"/>
      <c r="L583" s="719"/>
      <c r="M583" s="719"/>
      <c r="N583" s="719"/>
      <c r="O583" s="720"/>
      <c r="P583" s="721" t="s">
        <v>70</v>
      </c>
      <c r="Q583" s="714"/>
      <c r="R583" s="714"/>
      <c r="S583" s="714"/>
      <c r="T583" s="714"/>
      <c r="U583" s="714"/>
      <c r="V583" s="715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x14ac:dyDescent="0.2">
      <c r="A584" s="719"/>
      <c r="B584" s="719"/>
      <c r="C584" s="719"/>
      <c r="D584" s="719"/>
      <c r="E584" s="719"/>
      <c r="F584" s="719"/>
      <c r="G584" s="719"/>
      <c r="H584" s="719"/>
      <c r="I584" s="719"/>
      <c r="J584" s="719"/>
      <c r="K584" s="719"/>
      <c r="L584" s="719"/>
      <c r="M584" s="719"/>
      <c r="N584" s="719"/>
      <c r="O584" s="720"/>
      <c r="P584" s="721" t="s">
        <v>70</v>
      </c>
      <c r="Q584" s="714"/>
      <c r="R584" s="714"/>
      <c r="S584" s="714"/>
      <c r="T584" s="714"/>
      <c r="U584" s="714"/>
      <c r="V584" s="715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940</v>
      </c>
      <c r="B585" s="719"/>
      <c r="C585" s="719"/>
      <c r="D585" s="719"/>
      <c r="E585" s="719"/>
      <c r="F585" s="719"/>
      <c r="G585" s="719"/>
      <c r="H585" s="719"/>
      <c r="I585" s="719"/>
      <c r="J585" s="719"/>
      <c r="K585" s="719"/>
      <c r="L585" s="719"/>
      <c r="M585" s="719"/>
      <c r="N585" s="719"/>
      <c r="O585" s="719"/>
      <c r="P585" s="719"/>
      <c r="Q585" s="719"/>
      <c r="R585" s="719"/>
      <c r="S585" s="719"/>
      <c r="T585" s="719"/>
      <c r="U585" s="719"/>
      <c r="V585" s="719"/>
      <c r="W585" s="719"/>
      <c r="X585" s="719"/>
      <c r="Y585" s="719"/>
      <c r="Z585" s="719"/>
      <c r="AA585" s="696"/>
      <c r="AB585" s="696"/>
      <c r="AC585" s="696"/>
    </row>
    <row r="586" spans="1:68" ht="14.25" customHeight="1" x14ac:dyDescent="0.25">
      <c r="A586" s="730" t="s">
        <v>113</v>
      </c>
      <c r="B586" s="719"/>
      <c r="C586" s="719"/>
      <c r="D586" s="719"/>
      <c r="E586" s="719"/>
      <c r="F586" s="719"/>
      <c r="G586" s="719"/>
      <c r="H586" s="719"/>
      <c r="I586" s="719"/>
      <c r="J586" s="719"/>
      <c r="K586" s="719"/>
      <c r="L586" s="719"/>
      <c r="M586" s="719"/>
      <c r="N586" s="719"/>
      <c r="O586" s="719"/>
      <c r="P586" s="719"/>
      <c r="Q586" s="719"/>
      <c r="R586" s="719"/>
      <c r="S586" s="719"/>
      <c r="T586" s="719"/>
      <c r="U586" s="719"/>
      <c r="V586" s="719"/>
      <c r="W586" s="719"/>
      <c r="X586" s="719"/>
      <c r="Y586" s="719"/>
      <c r="Z586" s="719"/>
      <c r="AA586" s="697"/>
      <c r="AB586" s="697"/>
      <c r="AC586" s="697"/>
    </row>
    <row r="587" spans="1:68" ht="27" customHeight="1" x14ac:dyDescent="0.25">
      <c r="A587" s="54" t="s">
        <v>941</v>
      </c>
      <c r="B587" s="54" t="s">
        <v>942</v>
      </c>
      <c r="C587" s="31">
        <v>4301011951</v>
      </c>
      <c r="D587" s="707">
        <v>4640242180045</v>
      </c>
      <c r="E587" s="708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972" t="s">
        <v>943</v>
      </c>
      <c r="Q587" s="725"/>
      <c r="R587" s="725"/>
      <c r="S587" s="725"/>
      <c r="T587" s="726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945</v>
      </c>
      <c r="B588" s="54" t="s">
        <v>946</v>
      </c>
      <c r="C588" s="31">
        <v>4301011950</v>
      </c>
      <c r="D588" s="707">
        <v>4640242180601</v>
      </c>
      <c r="E588" s="708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802" t="s">
        <v>947</v>
      </c>
      <c r="Q588" s="725"/>
      <c r="R588" s="725"/>
      <c r="S588" s="725"/>
      <c r="T588" s="726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18"/>
      <c r="B589" s="719"/>
      <c r="C589" s="719"/>
      <c r="D589" s="719"/>
      <c r="E589" s="719"/>
      <c r="F589" s="719"/>
      <c r="G589" s="719"/>
      <c r="H589" s="719"/>
      <c r="I589" s="719"/>
      <c r="J589" s="719"/>
      <c r="K589" s="719"/>
      <c r="L589" s="719"/>
      <c r="M589" s="719"/>
      <c r="N589" s="719"/>
      <c r="O589" s="720"/>
      <c r="P589" s="721" t="s">
        <v>70</v>
      </c>
      <c r="Q589" s="714"/>
      <c r="R589" s="714"/>
      <c r="S589" s="714"/>
      <c r="T589" s="714"/>
      <c r="U589" s="714"/>
      <c r="V589" s="715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x14ac:dyDescent="0.2">
      <c r="A590" s="719"/>
      <c r="B590" s="719"/>
      <c r="C590" s="719"/>
      <c r="D590" s="719"/>
      <c r="E590" s="719"/>
      <c r="F590" s="719"/>
      <c r="G590" s="719"/>
      <c r="H590" s="719"/>
      <c r="I590" s="719"/>
      <c r="J590" s="719"/>
      <c r="K590" s="719"/>
      <c r="L590" s="719"/>
      <c r="M590" s="719"/>
      <c r="N590" s="719"/>
      <c r="O590" s="720"/>
      <c r="P590" s="721" t="s">
        <v>70</v>
      </c>
      <c r="Q590" s="714"/>
      <c r="R590" s="714"/>
      <c r="S590" s="714"/>
      <c r="T590" s="714"/>
      <c r="U590" s="714"/>
      <c r="V590" s="715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customHeight="1" x14ac:dyDescent="0.25">
      <c r="A591" s="730" t="s">
        <v>161</v>
      </c>
      <c r="B591" s="719"/>
      <c r="C591" s="719"/>
      <c r="D591" s="719"/>
      <c r="E591" s="719"/>
      <c r="F591" s="719"/>
      <c r="G591" s="719"/>
      <c r="H591" s="719"/>
      <c r="I591" s="719"/>
      <c r="J591" s="719"/>
      <c r="K591" s="719"/>
      <c r="L591" s="719"/>
      <c r="M591" s="719"/>
      <c r="N591" s="719"/>
      <c r="O591" s="719"/>
      <c r="P591" s="719"/>
      <c r="Q591" s="719"/>
      <c r="R591" s="719"/>
      <c r="S591" s="719"/>
      <c r="T591" s="719"/>
      <c r="U591" s="719"/>
      <c r="V591" s="719"/>
      <c r="W591" s="719"/>
      <c r="X591" s="719"/>
      <c r="Y591" s="719"/>
      <c r="Z591" s="719"/>
      <c r="AA591" s="697"/>
      <c r="AB591" s="697"/>
      <c r="AC591" s="697"/>
    </row>
    <row r="592" spans="1:68" ht="27" customHeight="1" x14ac:dyDescent="0.25">
      <c r="A592" s="54" t="s">
        <v>949</v>
      </c>
      <c r="B592" s="54" t="s">
        <v>950</v>
      </c>
      <c r="C592" s="31">
        <v>4301020314</v>
      </c>
      <c r="D592" s="707">
        <v>4640242180090</v>
      </c>
      <c r="E592" s="708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81" t="s">
        <v>951</v>
      </c>
      <c r="Q592" s="725"/>
      <c r="R592" s="725"/>
      <c r="S592" s="725"/>
      <c r="T592" s="726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718"/>
      <c r="B593" s="719"/>
      <c r="C593" s="719"/>
      <c r="D593" s="719"/>
      <c r="E593" s="719"/>
      <c r="F593" s="719"/>
      <c r="G593" s="719"/>
      <c r="H593" s="719"/>
      <c r="I593" s="719"/>
      <c r="J593" s="719"/>
      <c r="K593" s="719"/>
      <c r="L593" s="719"/>
      <c r="M593" s="719"/>
      <c r="N593" s="719"/>
      <c r="O593" s="720"/>
      <c r="P593" s="721" t="s">
        <v>70</v>
      </c>
      <c r="Q593" s="714"/>
      <c r="R593" s="714"/>
      <c r="S593" s="714"/>
      <c r="T593" s="714"/>
      <c r="U593" s="714"/>
      <c r="V593" s="715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x14ac:dyDescent="0.2">
      <c r="A594" s="719"/>
      <c r="B594" s="719"/>
      <c r="C594" s="719"/>
      <c r="D594" s="719"/>
      <c r="E594" s="719"/>
      <c r="F594" s="719"/>
      <c r="G594" s="719"/>
      <c r="H594" s="719"/>
      <c r="I594" s="719"/>
      <c r="J594" s="719"/>
      <c r="K594" s="719"/>
      <c r="L594" s="719"/>
      <c r="M594" s="719"/>
      <c r="N594" s="719"/>
      <c r="O594" s="720"/>
      <c r="P594" s="721" t="s">
        <v>70</v>
      </c>
      <c r="Q594" s="714"/>
      <c r="R594" s="714"/>
      <c r="S594" s="714"/>
      <c r="T594" s="714"/>
      <c r="U594" s="714"/>
      <c r="V594" s="715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customHeight="1" x14ac:dyDescent="0.25">
      <c r="A595" s="730" t="s">
        <v>63</v>
      </c>
      <c r="B595" s="719"/>
      <c r="C595" s="719"/>
      <c r="D595" s="719"/>
      <c r="E595" s="719"/>
      <c r="F595" s="719"/>
      <c r="G595" s="719"/>
      <c r="H595" s="719"/>
      <c r="I595" s="719"/>
      <c r="J595" s="719"/>
      <c r="K595" s="719"/>
      <c r="L595" s="719"/>
      <c r="M595" s="719"/>
      <c r="N595" s="719"/>
      <c r="O595" s="719"/>
      <c r="P595" s="719"/>
      <c r="Q595" s="719"/>
      <c r="R595" s="719"/>
      <c r="S595" s="719"/>
      <c r="T595" s="719"/>
      <c r="U595" s="719"/>
      <c r="V595" s="719"/>
      <c r="W595" s="719"/>
      <c r="X595" s="719"/>
      <c r="Y595" s="719"/>
      <c r="Z595" s="719"/>
      <c r="AA595" s="697"/>
      <c r="AB595" s="697"/>
      <c r="AC595" s="697"/>
    </row>
    <row r="596" spans="1:68" ht="27" customHeight="1" x14ac:dyDescent="0.25">
      <c r="A596" s="54" t="s">
        <v>953</v>
      </c>
      <c r="B596" s="54" t="s">
        <v>954</v>
      </c>
      <c r="C596" s="31">
        <v>4301031321</v>
      </c>
      <c r="D596" s="707">
        <v>4640242180076</v>
      </c>
      <c r="E596" s="708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900" t="s">
        <v>955</v>
      </c>
      <c r="Q596" s="725"/>
      <c r="R596" s="725"/>
      <c r="S596" s="725"/>
      <c r="T596" s="726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18"/>
      <c r="B597" s="719"/>
      <c r="C597" s="719"/>
      <c r="D597" s="719"/>
      <c r="E597" s="719"/>
      <c r="F597" s="719"/>
      <c r="G597" s="719"/>
      <c r="H597" s="719"/>
      <c r="I597" s="719"/>
      <c r="J597" s="719"/>
      <c r="K597" s="719"/>
      <c r="L597" s="719"/>
      <c r="M597" s="719"/>
      <c r="N597" s="719"/>
      <c r="O597" s="720"/>
      <c r="P597" s="721" t="s">
        <v>70</v>
      </c>
      <c r="Q597" s="714"/>
      <c r="R597" s="714"/>
      <c r="S597" s="714"/>
      <c r="T597" s="714"/>
      <c r="U597" s="714"/>
      <c r="V597" s="715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x14ac:dyDescent="0.2">
      <c r="A598" s="719"/>
      <c r="B598" s="719"/>
      <c r="C598" s="719"/>
      <c r="D598" s="719"/>
      <c r="E598" s="719"/>
      <c r="F598" s="719"/>
      <c r="G598" s="719"/>
      <c r="H598" s="719"/>
      <c r="I598" s="719"/>
      <c r="J598" s="719"/>
      <c r="K598" s="719"/>
      <c r="L598" s="719"/>
      <c r="M598" s="719"/>
      <c r="N598" s="719"/>
      <c r="O598" s="720"/>
      <c r="P598" s="721" t="s">
        <v>70</v>
      </c>
      <c r="Q598" s="714"/>
      <c r="R598" s="714"/>
      <c r="S598" s="714"/>
      <c r="T598" s="714"/>
      <c r="U598" s="714"/>
      <c r="V598" s="715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customHeight="1" x14ac:dyDescent="0.25">
      <c r="A599" s="730" t="s">
        <v>72</v>
      </c>
      <c r="B599" s="719"/>
      <c r="C599" s="719"/>
      <c r="D599" s="719"/>
      <c r="E599" s="719"/>
      <c r="F599" s="719"/>
      <c r="G599" s="719"/>
      <c r="H599" s="719"/>
      <c r="I599" s="719"/>
      <c r="J599" s="719"/>
      <c r="K599" s="719"/>
      <c r="L599" s="719"/>
      <c r="M599" s="719"/>
      <c r="N599" s="719"/>
      <c r="O599" s="719"/>
      <c r="P599" s="719"/>
      <c r="Q599" s="719"/>
      <c r="R599" s="719"/>
      <c r="S599" s="719"/>
      <c r="T599" s="719"/>
      <c r="U599" s="719"/>
      <c r="V599" s="719"/>
      <c r="W599" s="719"/>
      <c r="X599" s="719"/>
      <c r="Y599" s="719"/>
      <c r="Z599" s="719"/>
      <c r="AA599" s="697"/>
      <c r="AB599" s="697"/>
      <c r="AC599" s="697"/>
    </row>
    <row r="600" spans="1:68" ht="27" customHeight="1" x14ac:dyDescent="0.25">
      <c r="A600" s="54" t="s">
        <v>957</v>
      </c>
      <c r="B600" s="54" t="s">
        <v>958</v>
      </c>
      <c r="C600" s="31">
        <v>4301051780</v>
      </c>
      <c r="D600" s="707">
        <v>4640242180106</v>
      </c>
      <c r="E600" s="708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1099" t="s">
        <v>959</v>
      </c>
      <c r="Q600" s="725"/>
      <c r="R600" s="725"/>
      <c r="S600" s="725"/>
      <c r="T600" s="726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718"/>
      <c r="B601" s="719"/>
      <c r="C601" s="719"/>
      <c r="D601" s="719"/>
      <c r="E601" s="719"/>
      <c r="F601" s="719"/>
      <c r="G601" s="719"/>
      <c r="H601" s="719"/>
      <c r="I601" s="719"/>
      <c r="J601" s="719"/>
      <c r="K601" s="719"/>
      <c r="L601" s="719"/>
      <c r="M601" s="719"/>
      <c r="N601" s="719"/>
      <c r="O601" s="720"/>
      <c r="P601" s="721" t="s">
        <v>70</v>
      </c>
      <c r="Q601" s="714"/>
      <c r="R601" s="714"/>
      <c r="S601" s="714"/>
      <c r="T601" s="714"/>
      <c r="U601" s="714"/>
      <c r="V601" s="715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x14ac:dyDescent="0.2">
      <c r="A602" s="719"/>
      <c r="B602" s="719"/>
      <c r="C602" s="719"/>
      <c r="D602" s="719"/>
      <c r="E602" s="719"/>
      <c r="F602" s="719"/>
      <c r="G602" s="719"/>
      <c r="H602" s="719"/>
      <c r="I602" s="719"/>
      <c r="J602" s="719"/>
      <c r="K602" s="719"/>
      <c r="L602" s="719"/>
      <c r="M602" s="719"/>
      <c r="N602" s="719"/>
      <c r="O602" s="720"/>
      <c r="P602" s="721" t="s">
        <v>70</v>
      </c>
      <c r="Q602" s="714"/>
      <c r="R602" s="714"/>
      <c r="S602" s="714"/>
      <c r="T602" s="714"/>
      <c r="U602" s="714"/>
      <c r="V602" s="715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866"/>
      <c r="B603" s="719"/>
      <c r="C603" s="719"/>
      <c r="D603" s="719"/>
      <c r="E603" s="719"/>
      <c r="F603" s="719"/>
      <c r="G603" s="719"/>
      <c r="H603" s="719"/>
      <c r="I603" s="719"/>
      <c r="J603" s="719"/>
      <c r="K603" s="719"/>
      <c r="L603" s="719"/>
      <c r="M603" s="719"/>
      <c r="N603" s="719"/>
      <c r="O603" s="867"/>
      <c r="P603" s="716" t="s">
        <v>961</v>
      </c>
      <c r="Q603" s="717"/>
      <c r="R603" s="717"/>
      <c r="S603" s="717"/>
      <c r="T603" s="717"/>
      <c r="U603" s="717"/>
      <c r="V603" s="712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17323.5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17493.699999999997</v>
      </c>
      <c r="Z603" s="37"/>
      <c r="AA603" s="704"/>
      <c r="AB603" s="704"/>
      <c r="AC603" s="704"/>
    </row>
    <row r="604" spans="1:68" x14ac:dyDescent="0.2">
      <c r="A604" s="719"/>
      <c r="B604" s="719"/>
      <c r="C604" s="719"/>
      <c r="D604" s="719"/>
      <c r="E604" s="719"/>
      <c r="F604" s="719"/>
      <c r="G604" s="719"/>
      <c r="H604" s="719"/>
      <c r="I604" s="719"/>
      <c r="J604" s="719"/>
      <c r="K604" s="719"/>
      <c r="L604" s="719"/>
      <c r="M604" s="719"/>
      <c r="N604" s="719"/>
      <c r="O604" s="867"/>
      <c r="P604" s="716" t="s">
        <v>962</v>
      </c>
      <c r="Q604" s="717"/>
      <c r="R604" s="717"/>
      <c r="S604" s="717"/>
      <c r="T604" s="717"/>
      <c r="U604" s="717"/>
      <c r="V604" s="712"/>
      <c r="W604" s="37" t="s">
        <v>68</v>
      </c>
      <c r="X604" s="703">
        <f>IFERROR(SUM(BM22:BM600),"0")</f>
        <v>18505.215775309589</v>
      </c>
      <c r="Y604" s="703">
        <f>IFERROR(SUM(BN22:BN600),"0")</f>
        <v>18686.555999999997</v>
      </c>
      <c r="Z604" s="37"/>
      <c r="AA604" s="704"/>
      <c r="AB604" s="704"/>
      <c r="AC604" s="704"/>
    </row>
    <row r="605" spans="1:68" x14ac:dyDescent="0.2">
      <c r="A605" s="719"/>
      <c r="B605" s="719"/>
      <c r="C605" s="719"/>
      <c r="D605" s="719"/>
      <c r="E605" s="719"/>
      <c r="F605" s="719"/>
      <c r="G605" s="719"/>
      <c r="H605" s="719"/>
      <c r="I605" s="719"/>
      <c r="J605" s="719"/>
      <c r="K605" s="719"/>
      <c r="L605" s="719"/>
      <c r="M605" s="719"/>
      <c r="N605" s="719"/>
      <c r="O605" s="867"/>
      <c r="P605" s="716" t="s">
        <v>963</v>
      </c>
      <c r="Q605" s="717"/>
      <c r="R605" s="717"/>
      <c r="S605" s="717"/>
      <c r="T605" s="717"/>
      <c r="U605" s="717"/>
      <c r="V605" s="712"/>
      <c r="W605" s="37" t="s">
        <v>964</v>
      </c>
      <c r="X605" s="38">
        <f>ROUNDUP(SUM(BO22:BO600),0)</f>
        <v>35</v>
      </c>
      <c r="Y605" s="38">
        <f>ROUNDUP(SUM(BP22:BP600),0)</f>
        <v>35</v>
      </c>
      <c r="Z605" s="37"/>
      <c r="AA605" s="704"/>
      <c r="AB605" s="704"/>
      <c r="AC605" s="704"/>
    </row>
    <row r="606" spans="1:68" x14ac:dyDescent="0.2">
      <c r="A606" s="719"/>
      <c r="B606" s="719"/>
      <c r="C606" s="719"/>
      <c r="D606" s="719"/>
      <c r="E606" s="719"/>
      <c r="F606" s="719"/>
      <c r="G606" s="719"/>
      <c r="H606" s="719"/>
      <c r="I606" s="719"/>
      <c r="J606" s="719"/>
      <c r="K606" s="719"/>
      <c r="L606" s="719"/>
      <c r="M606" s="719"/>
      <c r="N606" s="719"/>
      <c r="O606" s="867"/>
      <c r="P606" s="716" t="s">
        <v>965</v>
      </c>
      <c r="Q606" s="717"/>
      <c r="R606" s="717"/>
      <c r="S606" s="717"/>
      <c r="T606" s="717"/>
      <c r="U606" s="717"/>
      <c r="V606" s="712"/>
      <c r="W606" s="37" t="s">
        <v>68</v>
      </c>
      <c r="X606" s="703">
        <f>GrossWeightTotal+PalletQtyTotal*25</f>
        <v>19380.215775309589</v>
      </c>
      <c r="Y606" s="703">
        <f>GrossWeightTotalR+PalletQtyTotalR*25</f>
        <v>19561.555999999997</v>
      </c>
      <c r="Z606" s="37"/>
      <c r="AA606" s="704"/>
      <c r="AB606" s="704"/>
      <c r="AC606" s="704"/>
    </row>
    <row r="607" spans="1:68" x14ac:dyDescent="0.2">
      <c r="A607" s="719"/>
      <c r="B607" s="719"/>
      <c r="C607" s="719"/>
      <c r="D607" s="719"/>
      <c r="E607" s="719"/>
      <c r="F607" s="719"/>
      <c r="G607" s="719"/>
      <c r="H607" s="719"/>
      <c r="I607" s="719"/>
      <c r="J607" s="719"/>
      <c r="K607" s="719"/>
      <c r="L607" s="719"/>
      <c r="M607" s="719"/>
      <c r="N607" s="719"/>
      <c r="O607" s="867"/>
      <c r="P607" s="716" t="s">
        <v>966</v>
      </c>
      <c r="Q607" s="717"/>
      <c r="R607" s="717"/>
      <c r="S607" s="717"/>
      <c r="T607" s="717"/>
      <c r="U607" s="717"/>
      <c r="V607" s="712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3998.9391459182743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4032</v>
      </c>
      <c r="Z607" s="37"/>
      <c r="AA607" s="704"/>
      <c r="AB607" s="704"/>
      <c r="AC607" s="704"/>
    </row>
    <row r="608" spans="1:68" ht="14.25" customHeight="1" x14ac:dyDescent="0.2">
      <c r="A608" s="719"/>
      <c r="B608" s="719"/>
      <c r="C608" s="719"/>
      <c r="D608" s="719"/>
      <c r="E608" s="719"/>
      <c r="F608" s="719"/>
      <c r="G608" s="719"/>
      <c r="H608" s="719"/>
      <c r="I608" s="719"/>
      <c r="J608" s="719"/>
      <c r="K608" s="719"/>
      <c r="L608" s="719"/>
      <c r="M608" s="719"/>
      <c r="N608" s="719"/>
      <c r="O608" s="867"/>
      <c r="P608" s="716" t="s">
        <v>967</v>
      </c>
      <c r="Q608" s="717"/>
      <c r="R608" s="717"/>
      <c r="S608" s="717"/>
      <c r="T608" s="717"/>
      <c r="U608" s="717"/>
      <c r="V608" s="712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40.020879999999998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09" t="s">
        <v>111</v>
      </c>
      <c r="D610" s="722"/>
      <c r="E610" s="722"/>
      <c r="F610" s="722"/>
      <c r="G610" s="722"/>
      <c r="H610" s="723"/>
      <c r="I610" s="709" t="s">
        <v>320</v>
      </c>
      <c r="J610" s="722"/>
      <c r="K610" s="722"/>
      <c r="L610" s="722"/>
      <c r="M610" s="722"/>
      <c r="N610" s="722"/>
      <c r="O610" s="722"/>
      <c r="P610" s="722"/>
      <c r="Q610" s="722"/>
      <c r="R610" s="722"/>
      <c r="S610" s="722"/>
      <c r="T610" s="722"/>
      <c r="U610" s="722"/>
      <c r="V610" s="723"/>
      <c r="W610" s="709" t="s">
        <v>614</v>
      </c>
      <c r="X610" s="723"/>
      <c r="Y610" s="709" t="s">
        <v>699</v>
      </c>
      <c r="Z610" s="722"/>
      <c r="AA610" s="722"/>
      <c r="AB610" s="723"/>
      <c r="AC610" s="698" t="s">
        <v>791</v>
      </c>
      <c r="AD610" s="709" t="s">
        <v>849</v>
      </c>
      <c r="AE610" s="723"/>
      <c r="AF610" s="699"/>
    </row>
    <row r="611" spans="1:32" ht="14.25" customHeight="1" thickTop="1" x14ac:dyDescent="0.2">
      <c r="A611" s="910" t="s">
        <v>970</v>
      </c>
      <c r="B611" s="709" t="s">
        <v>62</v>
      </c>
      <c r="C611" s="709" t="s">
        <v>112</v>
      </c>
      <c r="D611" s="709" t="s">
        <v>138</v>
      </c>
      <c r="E611" s="709" t="s">
        <v>211</v>
      </c>
      <c r="F611" s="709" t="s">
        <v>232</v>
      </c>
      <c r="G611" s="709" t="s">
        <v>278</v>
      </c>
      <c r="H611" s="709" t="s">
        <v>111</v>
      </c>
      <c r="I611" s="709" t="s">
        <v>321</v>
      </c>
      <c r="J611" s="709" t="s">
        <v>346</v>
      </c>
      <c r="K611" s="709" t="s">
        <v>417</v>
      </c>
      <c r="L611" s="699"/>
      <c r="M611" s="709" t="s">
        <v>437</v>
      </c>
      <c r="N611" s="699"/>
      <c r="O611" s="709" t="s">
        <v>463</v>
      </c>
      <c r="P611" s="709" t="s">
        <v>480</v>
      </c>
      <c r="Q611" s="709" t="s">
        <v>483</v>
      </c>
      <c r="R611" s="709" t="s">
        <v>492</v>
      </c>
      <c r="S611" s="709" t="s">
        <v>506</v>
      </c>
      <c r="T611" s="709" t="s">
        <v>510</v>
      </c>
      <c r="U611" s="709" t="s">
        <v>518</v>
      </c>
      <c r="V611" s="709" t="s">
        <v>601</v>
      </c>
      <c r="W611" s="709" t="s">
        <v>615</v>
      </c>
      <c r="X611" s="709" t="s">
        <v>660</v>
      </c>
      <c r="Y611" s="709" t="s">
        <v>700</v>
      </c>
      <c r="Z611" s="709" t="s">
        <v>758</v>
      </c>
      <c r="AA611" s="709" t="s">
        <v>778</v>
      </c>
      <c r="AB611" s="709" t="s">
        <v>787</v>
      </c>
      <c r="AC611" s="709" t="s">
        <v>791</v>
      </c>
      <c r="AD611" s="709" t="s">
        <v>849</v>
      </c>
      <c r="AE611" s="709" t="s">
        <v>940</v>
      </c>
      <c r="AF611" s="699"/>
    </row>
    <row r="612" spans="1:32" ht="13.5" customHeight="1" thickBot="1" x14ac:dyDescent="0.25">
      <c r="A612" s="911"/>
      <c r="B612" s="710"/>
      <c r="C612" s="710"/>
      <c r="D612" s="710"/>
      <c r="E612" s="710"/>
      <c r="F612" s="710"/>
      <c r="G612" s="710"/>
      <c r="H612" s="710"/>
      <c r="I612" s="710"/>
      <c r="J612" s="710"/>
      <c r="K612" s="710"/>
      <c r="L612" s="699"/>
      <c r="M612" s="710"/>
      <c r="N612" s="699"/>
      <c r="O612" s="710"/>
      <c r="P612" s="710"/>
      <c r="Q612" s="710"/>
      <c r="R612" s="710"/>
      <c r="S612" s="710"/>
      <c r="T612" s="710"/>
      <c r="U612" s="710"/>
      <c r="V612" s="710"/>
      <c r="W612" s="710"/>
      <c r="X612" s="710"/>
      <c r="Y612" s="710"/>
      <c r="Z612" s="710"/>
      <c r="AA612" s="710"/>
      <c r="AB612" s="710"/>
      <c r="AC612" s="710"/>
      <c r="AD612" s="710"/>
      <c r="AE612" s="71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412.8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1058.7</v>
      </c>
      <c r="E613" s="46">
        <f>IFERROR(Y104*1,"0")+IFERROR(Y105*1,"0")+IFERROR(Y106*1,"0")+IFERROR(Y110*1,"0")+IFERROR(Y111*1,"0")+IFERROR(Y112*1,"0")+IFERROR(Y113*1,"0")+IFERROR(Y114*1,"0")</f>
        <v>1215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1944.5600000000002</v>
      </c>
      <c r="G613" s="46">
        <f>IFERROR(Y150*1,"0")+IFERROR(Y151*1,"0")+IFERROR(Y155*1,"0")+IFERROR(Y156*1,"0")+IFERROR(Y160*1,"0")+IFERROR(Y161*1,"0")</f>
        <v>296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655.20000000000005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2217.9</v>
      </c>
      <c r="K613" s="46">
        <f>IFERROR(Y247*1,"0")+IFERROR(Y248*1,"0")+IFERROR(Y249*1,"0")+IFERROR(Y250*1,"0")+IFERROR(Y251*1,"0")+IFERROR(Y252*1,"0")+IFERROR(Y253*1,"0")+IFERROR(Y254*1,"0")</f>
        <v>35.200000000000003</v>
      </c>
      <c r="L613" s="699"/>
      <c r="M613" s="46">
        <f>IFERROR(Y259*1,"0")+IFERROR(Y260*1,"0")+IFERROR(Y261*1,"0")+IFERROR(Y262*1,"0")+IFERROR(Y263*1,"0")+IFERROR(Y264*1,"0")+IFERROR(Y265*1,"0")+IFERROR(Y266*1,"0")+IFERROR(Y270*1,"0")</f>
        <v>181.2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460.79999999999995</v>
      </c>
      <c r="S613" s="46">
        <f>IFERROR(Y306*1,"0")</f>
        <v>0</v>
      </c>
      <c r="T613" s="46">
        <f>IFERROR(Y311*1,"0")+IFERROR(Y315*1,"0")+IFERROR(Y316*1,"0")</f>
        <v>281.40000000000003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545.28</v>
      </c>
      <c r="V613" s="46">
        <f>IFERROR(Y368*1,"0")+IFERROR(Y372*1,"0")+IFERROR(Y373*1,"0")+IFERROR(Y374*1,"0")</f>
        <v>728.4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4737.2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550.0200000000001</v>
      </c>
      <c r="Z613" s="46">
        <f>IFERROR(Y477*1,"0")+IFERROR(Y481*1,"0")+IFERROR(Y482*1,"0")+IFERROR(Y483*1,"0")+IFERROR(Y484*1,"0")+IFERROR(Y485*1,"0")+IFERROR(Y489*1,"0")</f>
        <v>24.6</v>
      </c>
      <c r="AA613" s="46">
        <f>IFERROR(Y494*1,"0")+IFERROR(Y495*1,"0")+IFERROR(Y496*1,"0")</f>
        <v>16.8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1282.44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850.19999999999993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2024-10-16T09:30:53Z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