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B5A6C8-F02C-4805-A203-B6E7149111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Y592" i="1" s="1"/>
  <c r="X589" i="1"/>
  <c r="X588" i="1"/>
  <c r="BO587" i="1"/>
  <c r="BM587" i="1"/>
  <c r="Y587" i="1"/>
  <c r="X585" i="1"/>
  <c r="X584" i="1"/>
  <c r="BO583" i="1"/>
  <c r="BM583" i="1"/>
  <c r="Y583" i="1"/>
  <c r="BP583" i="1" s="1"/>
  <c r="BO582" i="1"/>
  <c r="BM582" i="1"/>
  <c r="Y582" i="1"/>
  <c r="X579" i="1"/>
  <c r="X578" i="1"/>
  <c r="BO577" i="1"/>
  <c r="BM577" i="1"/>
  <c r="Y577" i="1"/>
  <c r="BP577" i="1" s="1"/>
  <c r="BO576" i="1"/>
  <c r="BM576" i="1"/>
  <c r="Y576" i="1"/>
  <c r="BO575" i="1"/>
  <c r="BM575" i="1"/>
  <c r="Y575" i="1"/>
  <c r="BP575" i="1" s="1"/>
  <c r="BP574" i="1"/>
  <c r="BO574" i="1"/>
  <c r="BM574" i="1"/>
  <c r="Y574" i="1"/>
  <c r="X572" i="1"/>
  <c r="X571" i="1"/>
  <c r="BO570" i="1"/>
  <c r="BM570" i="1"/>
  <c r="Y570" i="1"/>
  <c r="BN570" i="1" s="1"/>
  <c r="BO569" i="1"/>
  <c r="BM569" i="1"/>
  <c r="Y569" i="1"/>
  <c r="BP569" i="1" s="1"/>
  <c r="BO568" i="1"/>
  <c r="BM568" i="1"/>
  <c r="Y568" i="1"/>
  <c r="BN568" i="1" s="1"/>
  <c r="BO567" i="1"/>
  <c r="BM567" i="1"/>
  <c r="Y567" i="1"/>
  <c r="X565" i="1"/>
  <c r="X564" i="1"/>
  <c r="BO563" i="1"/>
  <c r="BM563" i="1"/>
  <c r="Y563" i="1"/>
  <c r="BO562" i="1"/>
  <c r="BM562" i="1"/>
  <c r="Y562" i="1"/>
  <c r="BP562" i="1" s="1"/>
  <c r="BO561" i="1"/>
  <c r="BM561" i="1"/>
  <c r="Y561" i="1"/>
  <c r="BO560" i="1"/>
  <c r="BM560" i="1"/>
  <c r="Y560" i="1"/>
  <c r="BP560" i="1" s="1"/>
  <c r="BO559" i="1"/>
  <c r="BM559" i="1"/>
  <c r="Y559" i="1"/>
  <c r="BO558" i="1"/>
  <c r="BM558" i="1"/>
  <c r="Y558" i="1"/>
  <c r="BP558" i="1" s="1"/>
  <c r="BO557" i="1"/>
  <c r="BM557" i="1"/>
  <c r="Y557" i="1"/>
  <c r="X555" i="1"/>
  <c r="X554" i="1"/>
  <c r="BO553" i="1"/>
  <c r="BM553" i="1"/>
  <c r="Y553" i="1"/>
  <c r="BN553" i="1" s="1"/>
  <c r="BO552" i="1"/>
  <c r="BM552" i="1"/>
  <c r="Y552" i="1"/>
  <c r="BP552" i="1" s="1"/>
  <c r="BO551" i="1"/>
  <c r="BM551" i="1"/>
  <c r="Y551" i="1"/>
  <c r="BN551" i="1" s="1"/>
  <c r="BO550" i="1"/>
  <c r="BM550" i="1"/>
  <c r="Y550" i="1"/>
  <c r="Y554" i="1" s="1"/>
  <c r="X548" i="1"/>
  <c r="X547" i="1"/>
  <c r="BO546" i="1"/>
  <c r="BM546" i="1"/>
  <c r="Y546" i="1"/>
  <c r="BO545" i="1"/>
  <c r="BM545" i="1"/>
  <c r="Y545" i="1"/>
  <c r="BP545" i="1" s="1"/>
  <c r="BO544" i="1"/>
  <c r="BM544" i="1"/>
  <c r="Y544" i="1"/>
  <c r="BO543" i="1"/>
  <c r="BM543" i="1"/>
  <c r="Y543" i="1"/>
  <c r="BP543" i="1" s="1"/>
  <c r="BO542" i="1"/>
  <c r="BM542" i="1"/>
  <c r="Y542" i="1"/>
  <c r="BO541" i="1"/>
  <c r="BM541" i="1"/>
  <c r="Y541" i="1"/>
  <c r="BP541" i="1" s="1"/>
  <c r="BO540" i="1"/>
  <c r="BM540" i="1"/>
  <c r="Y540" i="1"/>
  <c r="Z540" i="1" s="1"/>
  <c r="X536" i="1"/>
  <c r="X535" i="1"/>
  <c r="BO534" i="1"/>
  <c r="BM534" i="1"/>
  <c r="Y534" i="1"/>
  <c r="BN534" i="1" s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Y531" i="1" s="1"/>
  <c r="P527" i="1"/>
  <c r="X525" i="1"/>
  <c r="X524" i="1"/>
  <c r="BO523" i="1"/>
  <c r="BM523" i="1"/>
  <c r="Y523" i="1"/>
  <c r="BN523" i="1" s="1"/>
  <c r="P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N519" i="1" s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BN507" i="1" s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O480" i="1"/>
  <c r="BM480" i="1"/>
  <c r="Y480" i="1"/>
  <c r="P480" i="1"/>
  <c r="BO479" i="1"/>
  <c r="BM479" i="1"/>
  <c r="Y479" i="1"/>
  <c r="BN479" i="1" s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N475" i="1" s="1"/>
  <c r="P475" i="1"/>
  <c r="Y473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BN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Y435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N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BN415" i="1" s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M396" i="1"/>
  <c r="Y396" i="1"/>
  <c r="P396" i="1"/>
  <c r="BO395" i="1"/>
  <c r="BM395" i="1"/>
  <c r="Y395" i="1"/>
  <c r="BN395" i="1" s="1"/>
  <c r="P395" i="1"/>
  <c r="X393" i="1"/>
  <c r="X392" i="1"/>
  <c r="BO391" i="1"/>
  <c r="BM391" i="1"/>
  <c r="Y391" i="1"/>
  <c r="BN391" i="1" s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Z384" i="1"/>
  <c r="Y384" i="1"/>
  <c r="BN384" i="1" s="1"/>
  <c r="P384" i="1"/>
  <c r="BO383" i="1"/>
  <c r="BM383" i="1"/>
  <c r="Y383" i="1"/>
  <c r="BN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Z380" i="1"/>
  <c r="Y380" i="1"/>
  <c r="BN380" i="1" s="1"/>
  <c r="P380" i="1"/>
  <c r="BO379" i="1"/>
  <c r="BM379" i="1"/>
  <c r="Y379" i="1"/>
  <c r="BN379" i="1" s="1"/>
  <c r="P379" i="1"/>
  <c r="BO378" i="1"/>
  <c r="BM378" i="1"/>
  <c r="Y378" i="1"/>
  <c r="BN378" i="1" s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Z370" i="1"/>
  <c r="Y370" i="1"/>
  <c r="P370" i="1"/>
  <c r="X368" i="1"/>
  <c r="X367" i="1"/>
  <c r="BO366" i="1"/>
  <c r="BM366" i="1"/>
  <c r="Y366" i="1"/>
  <c r="BP366" i="1" s="1"/>
  <c r="P366" i="1"/>
  <c r="X363" i="1"/>
  <c r="X362" i="1"/>
  <c r="BO361" i="1"/>
  <c r="BM361" i="1"/>
  <c r="Y361" i="1"/>
  <c r="BP361" i="1" s="1"/>
  <c r="P361" i="1"/>
  <c r="BO360" i="1"/>
  <c r="BM360" i="1"/>
  <c r="Y360" i="1"/>
  <c r="BN360" i="1" s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P353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BN346" i="1" s="1"/>
  <c r="P346" i="1"/>
  <c r="X344" i="1"/>
  <c r="X343" i="1"/>
  <c r="BO342" i="1"/>
  <c r="BM342" i="1"/>
  <c r="Y342" i="1"/>
  <c r="BN342" i="1" s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N338" i="1" s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N326" i="1" s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N322" i="1" s="1"/>
  <c r="BO321" i="1"/>
  <c r="BM321" i="1"/>
  <c r="Y321" i="1"/>
  <c r="P321" i="1"/>
  <c r="BO320" i="1"/>
  <c r="BM320" i="1"/>
  <c r="Z320" i="1"/>
  <c r="Y320" i="1"/>
  <c r="BN320" i="1" s="1"/>
  <c r="P320" i="1"/>
  <c r="BO319" i="1"/>
  <c r="BM319" i="1"/>
  <c r="Y319" i="1"/>
  <c r="P319" i="1"/>
  <c r="X316" i="1"/>
  <c r="X315" i="1"/>
  <c r="BO314" i="1"/>
  <c r="BM314" i="1"/>
  <c r="Y314" i="1"/>
  <c r="BN314" i="1" s="1"/>
  <c r="P314" i="1"/>
  <c r="BO313" i="1"/>
  <c r="BM313" i="1"/>
  <c r="Y313" i="1"/>
  <c r="Y315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BN296" i="1" s="1"/>
  <c r="P296" i="1"/>
  <c r="BO295" i="1"/>
  <c r="BM295" i="1"/>
  <c r="Y295" i="1"/>
  <c r="BN295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P288" i="1"/>
  <c r="BO288" i="1"/>
  <c r="BM288" i="1"/>
  <c r="Y288" i="1"/>
  <c r="P288" i="1"/>
  <c r="X285" i="1"/>
  <c r="X284" i="1"/>
  <c r="BO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BN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BO274" i="1"/>
  <c r="BM274" i="1"/>
  <c r="Y274" i="1"/>
  <c r="P274" i="1"/>
  <c r="BO273" i="1"/>
  <c r="BM273" i="1"/>
  <c r="Y273" i="1"/>
  <c r="BN273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Z249" i="1" s="1"/>
  <c r="P249" i="1"/>
  <c r="X246" i="1"/>
  <c r="X245" i="1"/>
  <c r="BO244" i="1"/>
  <c r="BM244" i="1"/>
  <c r="Z244" i="1"/>
  <c r="Y244" i="1"/>
  <c r="BN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Z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BN226" i="1" s="1"/>
  <c r="P226" i="1"/>
  <c r="X224" i="1"/>
  <c r="X223" i="1"/>
  <c r="BO222" i="1"/>
  <c r="BM222" i="1"/>
  <c r="Y222" i="1"/>
  <c r="BN222" i="1" s="1"/>
  <c r="P222" i="1"/>
  <c r="BO221" i="1"/>
  <c r="BM221" i="1"/>
  <c r="Y221" i="1"/>
  <c r="P221" i="1"/>
  <c r="BO220" i="1"/>
  <c r="BM220" i="1"/>
  <c r="Y220" i="1"/>
  <c r="BN220" i="1" s="1"/>
  <c r="P220" i="1"/>
  <c r="BO219" i="1"/>
  <c r="BM219" i="1"/>
  <c r="Y219" i="1"/>
  <c r="P219" i="1"/>
  <c r="BO218" i="1"/>
  <c r="BM218" i="1"/>
  <c r="Y218" i="1"/>
  <c r="BN218" i="1" s="1"/>
  <c r="P218" i="1"/>
  <c r="BO217" i="1"/>
  <c r="BM217" i="1"/>
  <c r="Y217" i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BN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Z195" i="1"/>
  <c r="Y195" i="1"/>
  <c r="BN195" i="1" s="1"/>
  <c r="P195" i="1"/>
  <c r="BO194" i="1"/>
  <c r="BM194" i="1"/>
  <c r="Y194" i="1"/>
  <c r="Z194" i="1" s="1"/>
  <c r="P194" i="1"/>
  <c r="BO193" i="1"/>
  <c r="BM193" i="1"/>
  <c r="Y193" i="1"/>
  <c r="BN193" i="1" s="1"/>
  <c r="P193" i="1"/>
  <c r="X189" i="1"/>
  <c r="X188" i="1"/>
  <c r="BO187" i="1"/>
  <c r="BM187" i="1"/>
  <c r="Y187" i="1"/>
  <c r="BN187" i="1" s="1"/>
  <c r="P187" i="1"/>
  <c r="BP186" i="1"/>
  <c r="BO186" i="1"/>
  <c r="BN186" i="1"/>
  <c r="BM186" i="1"/>
  <c r="Z186" i="1"/>
  <c r="Y186" i="1"/>
  <c r="P186" i="1"/>
  <c r="BO185" i="1"/>
  <c r="BM185" i="1"/>
  <c r="Y185" i="1"/>
  <c r="BN185" i="1" s="1"/>
  <c r="P185" i="1"/>
  <c r="X183" i="1"/>
  <c r="X182" i="1"/>
  <c r="BO181" i="1"/>
  <c r="BM181" i="1"/>
  <c r="Y181" i="1"/>
  <c r="BN181" i="1" s="1"/>
  <c r="P181" i="1"/>
  <c r="BO180" i="1"/>
  <c r="BM180" i="1"/>
  <c r="Y180" i="1"/>
  <c r="P180" i="1"/>
  <c r="BO179" i="1"/>
  <c r="BM179" i="1"/>
  <c r="Y179" i="1"/>
  <c r="BN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BN173" i="1" s="1"/>
  <c r="P173" i="1"/>
  <c r="BO172" i="1"/>
  <c r="BM172" i="1"/>
  <c r="Y172" i="1"/>
  <c r="BN172" i="1" s="1"/>
  <c r="P172" i="1"/>
  <c r="BO171" i="1"/>
  <c r="BM171" i="1"/>
  <c r="Y171" i="1"/>
  <c r="BN171" i="1" s="1"/>
  <c r="P171" i="1"/>
  <c r="X168" i="1"/>
  <c r="X167" i="1"/>
  <c r="BO166" i="1"/>
  <c r="BM166" i="1"/>
  <c r="Y166" i="1"/>
  <c r="BN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N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N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N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Z126" i="1"/>
  <c r="Y126" i="1"/>
  <c r="BN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N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N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N79" i="1" s="1"/>
  <c r="BO78" i="1"/>
  <c r="BM78" i="1"/>
  <c r="Y78" i="1"/>
  <c r="BN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N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P68" i="1"/>
  <c r="X65" i="1"/>
  <c r="X64" i="1"/>
  <c r="BO63" i="1"/>
  <c r="BM63" i="1"/>
  <c r="Y63" i="1"/>
  <c r="BN63" i="1" s="1"/>
  <c r="P63" i="1"/>
  <c r="BO62" i="1"/>
  <c r="BM62" i="1"/>
  <c r="Y62" i="1"/>
  <c r="Y65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Y45" i="1"/>
  <c r="X45" i="1"/>
  <c r="Y44" i="1"/>
  <c r="X44" i="1"/>
  <c r="BP43" i="1"/>
  <c r="BO43" i="1"/>
  <c r="BN43" i="1"/>
  <c r="BM43" i="1"/>
  <c r="Z43" i="1"/>
  <c r="Z44" i="1" s="1"/>
  <c r="Y43" i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N34" i="1" s="1"/>
  <c r="P34" i="1"/>
  <c r="BO33" i="1"/>
  <c r="BM33" i="1"/>
  <c r="Y33" i="1"/>
  <c r="BN33" i="1" s="1"/>
  <c r="BO32" i="1"/>
  <c r="BM32" i="1"/>
  <c r="Y32" i="1"/>
  <c r="BP32" i="1" s="1"/>
  <c r="BO31" i="1"/>
  <c r="BM31" i="1"/>
  <c r="Y31" i="1"/>
  <c r="BN31" i="1" s="1"/>
  <c r="P31" i="1"/>
  <c r="BO30" i="1"/>
  <c r="BM30" i="1"/>
  <c r="Y30" i="1"/>
  <c r="BN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0" i="1" s="1"/>
  <c r="BM22" i="1"/>
  <c r="Y22" i="1"/>
  <c r="B608" i="1" s="1"/>
  <c r="P22" i="1"/>
  <c r="H10" i="1"/>
  <c r="A9" i="1"/>
  <c r="J9" i="1" s="1"/>
  <c r="D7" i="1"/>
  <c r="Q6" i="1"/>
  <c r="P2" i="1"/>
  <c r="BN109" i="1" l="1"/>
  <c r="Z109" i="1"/>
  <c r="BP127" i="1"/>
  <c r="BN127" i="1"/>
  <c r="Z127" i="1"/>
  <c r="Z162" i="1"/>
  <c r="BP161" i="1"/>
  <c r="BN161" i="1"/>
  <c r="Z161" i="1"/>
  <c r="BP219" i="1"/>
  <c r="BN219" i="1"/>
  <c r="Z219" i="1"/>
  <c r="BN236" i="1"/>
  <c r="Z236" i="1"/>
  <c r="BN262" i="1"/>
  <c r="Z262" i="1"/>
  <c r="BN278" i="1"/>
  <c r="Z278" i="1"/>
  <c r="BN323" i="1"/>
  <c r="Z323" i="1"/>
  <c r="BP371" i="1"/>
  <c r="BN371" i="1"/>
  <c r="Z371" i="1"/>
  <c r="BP385" i="1"/>
  <c r="BN385" i="1"/>
  <c r="Z385" i="1"/>
  <c r="BN408" i="1"/>
  <c r="Z408" i="1"/>
  <c r="BP440" i="1"/>
  <c r="BN440" i="1"/>
  <c r="Z440" i="1"/>
  <c r="BP449" i="1"/>
  <c r="BN449" i="1"/>
  <c r="Z449" i="1"/>
  <c r="BP478" i="1"/>
  <c r="BN478" i="1"/>
  <c r="Z478" i="1"/>
  <c r="BP514" i="1"/>
  <c r="BN514" i="1"/>
  <c r="Z514" i="1"/>
  <c r="Z35" i="1"/>
  <c r="BN35" i="1"/>
  <c r="Z53" i="1"/>
  <c r="BN53" i="1"/>
  <c r="Y60" i="1"/>
  <c r="Z70" i="1"/>
  <c r="BN70" i="1"/>
  <c r="BP123" i="1"/>
  <c r="BN123" i="1"/>
  <c r="Z123" i="1"/>
  <c r="BN156" i="1"/>
  <c r="Z156" i="1"/>
  <c r="BP180" i="1"/>
  <c r="BN180" i="1"/>
  <c r="Z180" i="1"/>
  <c r="BN199" i="1"/>
  <c r="Z199" i="1"/>
  <c r="BN232" i="1"/>
  <c r="Z232" i="1"/>
  <c r="BP241" i="1"/>
  <c r="BN241" i="1"/>
  <c r="Z241" i="1"/>
  <c r="BN253" i="1"/>
  <c r="Z253" i="1"/>
  <c r="BN266" i="1"/>
  <c r="Z266" i="1"/>
  <c r="BP321" i="1"/>
  <c r="BN321" i="1"/>
  <c r="Z321" i="1"/>
  <c r="BN331" i="1"/>
  <c r="Z331" i="1"/>
  <c r="BP381" i="1"/>
  <c r="BN381" i="1"/>
  <c r="Z381" i="1"/>
  <c r="BP401" i="1"/>
  <c r="BN401" i="1"/>
  <c r="Z401" i="1"/>
  <c r="BP448" i="1"/>
  <c r="BN448" i="1"/>
  <c r="Z448" i="1"/>
  <c r="BP457" i="1"/>
  <c r="BN457" i="1"/>
  <c r="Z457" i="1"/>
  <c r="Y498" i="1"/>
  <c r="Y497" i="1"/>
  <c r="BP496" i="1"/>
  <c r="BN496" i="1"/>
  <c r="Z496" i="1"/>
  <c r="Z497" i="1" s="1"/>
  <c r="BP502" i="1"/>
  <c r="BN502" i="1"/>
  <c r="Z502" i="1"/>
  <c r="BN528" i="1"/>
  <c r="Z528" i="1"/>
  <c r="BN576" i="1"/>
  <c r="Z576" i="1"/>
  <c r="Y128" i="1"/>
  <c r="Y137" i="1"/>
  <c r="Y162" i="1"/>
  <c r="Y207" i="1"/>
  <c r="Y285" i="1"/>
  <c r="Y571" i="1"/>
  <c r="Y37" i="1"/>
  <c r="BN28" i="1"/>
  <c r="Z32" i="1"/>
  <c r="BN32" i="1"/>
  <c r="Z34" i="1"/>
  <c r="Z39" i="1"/>
  <c r="Z40" i="1" s="1"/>
  <c r="BN39" i="1"/>
  <c r="BP39" i="1"/>
  <c r="Y40" i="1"/>
  <c r="Z47" i="1"/>
  <c r="Z48" i="1" s="1"/>
  <c r="BN47" i="1"/>
  <c r="BP47" i="1"/>
  <c r="Y48" i="1"/>
  <c r="Z73" i="1"/>
  <c r="BN73" i="1"/>
  <c r="BN74" i="1"/>
  <c r="BP79" i="1"/>
  <c r="Z84" i="1"/>
  <c r="BN84" i="1"/>
  <c r="BN85" i="1"/>
  <c r="Z87" i="1"/>
  <c r="Z88" i="1"/>
  <c r="BN88" i="1"/>
  <c r="BN89" i="1"/>
  <c r="Z94" i="1"/>
  <c r="BN94" i="1"/>
  <c r="Z96" i="1"/>
  <c r="Z97" i="1"/>
  <c r="BN97" i="1"/>
  <c r="Y105" i="1"/>
  <c r="E608" i="1"/>
  <c r="BP109" i="1"/>
  <c r="Z114" i="1"/>
  <c r="BN114" i="1"/>
  <c r="Y119" i="1"/>
  <c r="BN115" i="1"/>
  <c r="Z117" i="1"/>
  <c r="Z118" i="1"/>
  <c r="BN118" i="1"/>
  <c r="BP126" i="1"/>
  <c r="Z131" i="1"/>
  <c r="BN131" i="1"/>
  <c r="BP131" i="1"/>
  <c r="Z133" i="1"/>
  <c r="BN134" i="1"/>
  <c r="Z140" i="1"/>
  <c r="BN141" i="1"/>
  <c r="Z143" i="1"/>
  <c r="Z144" i="1"/>
  <c r="BN144" i="1"/>
  <c r="BN145" i="1"/>
  <c r="G608" i="1"/>
  <c r="BP156" i="1"/>
  <c r="BP160" i="1"/>
  <c r="Z165" i="1"/>
  <c r="BN165" i="1"/>
  <c r="Z172" i="1"/>
  <c r="Z173" i="1"/>
  <c r="Z185" i="1"/>
  <c r="Y201" i="1"/>
  <c r="BP194" i="1"/>
  <c r="Z196" i="1"/>
  <c r="BN196" i="1"/>
  <c r="Z200" i="1"/>
  <c r="BN200" i="1"/>
  <c r="Z211" i="1"/>
  <c r="BN211" i="1"/>
  <c r="BP217" i="1"/>
  <c r="BN217" i="1"/>
  <c r="Z217" i="1"/>
  <c r="BN234" i="1"/>
  <c r="BN242" i="1"/>
  <c r="BN251" i="1"/>
  <c r="BN264" i="1"/>
  <c r="BN276" i="1"/>
  <c r="BN288" i="1"/>
  <c r="Z288" i="1"/>
  <c r="BN297" i="1"/>
  <c r="Z297" i="1"/>
  <c r="BN309" i="1"/>
  <c r="BN333" i="1"/>
  <c r="BP340" i="1"/>
  <c r="BN340" i="1"/>
  <c r="Z340" i="1"/>
  <c r="BN347" i="1"/>
  <c r="Z347" i="1"/>
  <c r="Y357" i="1"/>
  <c r="BN352" i="1"/>
  <c r="BN353" i="1"/>
  <c r="Z353" i="1"/>
  <c r="BN361" i="1"/>
  <c r="Z361" i="1"/>
  <c r="BN372" i="1"/>
  <c r="BN382" i="1"/>
  <c r="BN396" i="1"/>
  <c r="Z396" i="1"/>
  <c r="BN402" i="1"/>
  <c r="BN410" i="1"/>
  <c r="BP421" i="1"/>
  <c r="BN421" i="1"/>
  <c r="Z421" i="1"/>
  <c r="BN423" i="1"/>
  <c r="Z423" i="1"/>
  <c r="BP442" i="1"/>
  <c r="BN442" i="1"/>
  <c r="Z442" i="1"/>
  <c r="BP451" i="1"/>
  <c r="BN451" i="1"/>
  <c r="Z451" i="1"/>
  <c r="Y463" i="1"/>
  <c r="BP461" i="1"/>
  <c r="BN461" i="1"/>
  <c r="Z461" i="1"/>
  <c r="Z463" i="1" s="1"/>
  <c r="Y464" i="1"/>
  <c r="BN545" i="1"/>
  <c r="BP546" i="1"/>
  <c r="BN546" i="1"/>
  <c r="Z546" i="1"/>
  <c r="BN560" i="1"/>
  <c r="BP561" i="1"/>
  <c r="BN561" i="1"/>
  <c r="Z561" i="1"/>
  <c r="BN27" i="1"/>
  <c r="BN55" i="1"/>
  <c r="BN62" i="1"/>
  <c r="Y64" i="1"/>
  <c r="BN71" i="1"/>
  <c r="BP87" i="1"/>
  <c r="BP96" i="1"/>
  <c r="BN102" i="1"/>
  <c r="BP117" i="1"/>
  <c r="BN124" i="1"/>
  <c r="BP133" i="1"/>
  <c r="BP140" i="1"/>
  <c r="BP143" i="1"/>
  <c r="BN149" i="1"/>
  <c r="BP172" i="1"/>
  <c r="BP221" i="1"/>
  <c r="BN221" i="1"/>
  <c r="Z221" i="1"/>
  <c r="BN230" i="1"/>
  <c r="BN255" i="1"/>
  <c r="BN268" i="1"/>
  <c r="BP289" i="1"/>
  <c r="BN289" i="1"/>
  <c r="Z289" i="1"/>
  <c r="Y291" i="1"/>
  <c r="BP298" i="1"/>
  <c r="BN298" i="1"/>
  <c r="Z298" i="1"/>
  <c r="S608" i="1"/>
  <c r="Y305" i="1"/>
  <c r="BN304" i="1"/>
  <c r="BN313" i="1"/>
  <c r="BN325" i="1"/>
  <c r="BN339" i="1"/>
  <c r="Z339" i="1"/>
  <c r="BP348" i="1"/>
  <c r="BN348" i="1"/>
  <c r="Z348" i="1"/>
  <c r="BP354" i="1"/>
  <c r="BN354" i="1"/>
  <c r="Z354" i="1"/>
  <c r="Y356" i="1"/>
  <c r="Y367" i="1"/>
  <c r="Y368" i="1"/>
  <c r="Z366" i="1"/>
  <c r="Z367" i="1" s="1"/>
  <c r="BN386" i="1"/>
  <c r="BP397" i="1"/>
  <c r="BN397" i="1"/>
  <c r="Z397" i="1"/>
  <c r="BP476" i="1"/>
  <c r="BN476" i="1"/>
  <c r="Z476" i="1"/>
  <c r="BP491" i="1"/>
  <c r="BN491" i="1"/>
  <c r="Z491" i="1"/>
  <c r="BP508" i="1"/>
  <c r="BN508" i="1"/>
  <c r="Z508" i="1"/>
  <c r="BP522" i="1"/>
  <c r="BN522" i="1"/>
  <c r="Z522" i="1"/>
  <c r="BN541" i="1"/>
  <c r="BP542" i="1"/>
  <c r="BN542" i="1"/>
  <c r="Z542" i="1"/>
  <c r="Y564" i="1"/>
  <c r="BP557" i="1"/>
  <c r="BN557" i="1"/>
  <c r="Z557" i="1"/>
  <c r="Y224" i="1"/>
  <c r="BN215" i="1"/>
  <c r="BP232" i="1"/>
  <c r="BP236" i="1"/>
  <c r="BP244" i="1"/>
  <c r="Y258" i="1"/>
  <c r="BP249" i="1"/>
  <c r="BP253" i="1"/>
  <c r="BP262" i="1"/>
  <c r="BP266" i="1"/>
  <c r="BP278" i="1"/>
  <c r="BP283" i="1"/>
  <c r="BN290" i="1"/>
  <c r="BN299" i="1"/>
  <c r="U608" i="1"/>
  <c r="BP320" i="1"/>
  <c r="BP323" i="1"/>
  <c r="Y335" i="1"/>
  <c r="BP331" i="1"/>
  <c r="Y343" i="1"/>
  <c r="BN337" i="1"/>
  <c r="BN341" i="1"/>
  <c r="BN355" i="1"/>
  <c r="Y362" i="1"/>
  <c r="BN359" i="1"/>
  <c r="Y374" i="1"/>
  <c r="BP370" i="1"/>
  <c r="Y373" i="1"/>
  <c r="BP380" i="1"/>
  <c r="BP384" i="1"/>
  <c r="Y392" i="1"/>
  <c r="BN390" i="1"/>
  <c r="Y404" i="1"/>
  <c r="Y403" i="1"/>
  <c r="Y424" i="1"/>
  <c r="BN420" i="1"/>
  <c r="Z420" i="1"/>
  <c r="BP438" i="1"/>
  <c r="BN438" i="1"/>
  <c r="Z438" i="1"/>
  <c r="BP446" i="1"/>
  <c r="BN446" i="1"/>
  <c r="Z446" i="1"/>
  <c r="BP455" i="1"/>
  <c r="BN455" i="1"/>
  <c r="Z455" i="1"/>
  <c r="Y467" i="1"/>
  <c r="Y468" i="1"/>
  <c r="BP480" i="1"/>
  <c r="BN480" i="1"/>
  <c r="Z480" i="1"/>
  <c r="Y511" i="1"/>
  <c r="BP504" i="1"/>
  <c r="BN504" i="1"/>
  <c r="Z504" i="1"/>
  <c r="Y524" i="1"/>
  <c r="BP518" i="1"/>
  <c r="BN518" i="1"/>
  <c r="Z518" i="1"/>
  <c r="BN543" i="1"/>
  <c r="BP544" i="1"/>
  <c r="BN544" i="1"/>
  <c r="Z544" i="1"/>
  <c r="BN550" i="1"/>
  <c r="BN558" i="1"/>
  <c r="BP559" i="1"/>
  <c r="BN559" i="1"/>
  <c r="Z559" i="1"/>
  <c r="BN562" i="1"/>
  <c r="BP563" i="1"/>
  <c r="BN563" i="1"/>
  <c r="Z563" i="1"/>
  <c r="Y579" i="1"/>
  <c r="Y578" i="1"/>
  <c r="Z574" i="1"/>
  <c r="BN583" i="1"/>
  <c r="Y589" i="1"/>
  <c r="Y588" i="1"/>
  <c r="BN587" i="1"/>
  <c r="BN567" i="1"/>
  <c r="BN577" i="1"/>
  <c r="BP595" i="1"/>
  <c r="Y597" i="1"/>
  <c r="X608" i="1"/>
  <c r="BP408" i="1"/>
  <c r="Y416" i="1"/>
  <c r="BN414" i="1"/>
  <c r="AA608" i="1"/>
  <c r="BP528" i="1"/>
  <c r="Y535" i="1"/>
  <c r="BN533" i="1"/>
  <c r="AD608" i="1"/>
  <c r="BP540" i="1"/>
  <c r="BN552" i="1"/>
  <c r="BN569" i="1"/>
  <c r="BN575" i="1"/>
  <c r="BP576" i="1"/>
  <c r="AE608" i="1"/>
  <c r="Y36" i="1"/>
  <c r="BP86" i="1"/>
  <c r="Z86" i="1"/>
  <c r="Y91" i="1"/>
  <c r="BN86" i="1"/>
  <c r="F9" i="1"/>
  <c r="F10" i="1"/>
  <c r="Z22" i="1"/>
  <c r="Z23" i="1" s="1"/>
  <c r="BP22" i="1"/>
  <c r="X598" i="1"/>
  <c r="Z29" i="1"/>
  <c r="BP29" i="1"/>
  <c r="Z31" i="1"/>
  <c r="BP31" i="1"/>
  <c r="Z33" i="1"/>
  <c r="BP33" i="1"/>
  <c r="Z56" i="1"/>
  <c r="BP58" i="1"/>
  <c r="Z58" i="1"/>
  <c r="BP69" i="1"/>
  <c r="Z79" i="1"/>
  <c r="BP95" i="1"/>
  <c r="Z95" i="1"/>
  <c r="BN95" i="1"/>
  <c r="A10" i="1"/>
  <c r="BP54" i="1"/>
  <c r="Z54" i="1"/>
  <c r="D608" i="1"/>
  <c r="BP68" i="1"/>
  <c r="Z68" i="1"/>
  <c r="H9" i="1"/>
  <c r="X599" i="1"/>
  <c r="X601" i="1" s="1"/>
  <c r="X602" i="1"/>
  <c r="Y24" i="1"/>
  <c r="Z28" i="1"/>
  <c r="BN54" i="1"/>
  <c r="Z55" i="1"/>
  <c r="Z59" i="1" s="1"/>
  <c r="Y59" i="1"/>
  <c r="BN68" i="1"/>
  <c r="Z69" i="1"/>
  <c r="BP72" i="1"/>
  <c r="Y76" i="1"/>
  <c r="Y82" i="1"/>
  <c r="Y90" i="1"/>
  <c r="BP56" i="1"/>
  <c r="Y75" i="1"/>
  <c r="Y81" i="1"/>
  <c r="Y98" i="1"/>
  <c r="BP93" i="1"/>
  <c r="Z93" i="1"/>
  <c r="Z98" i="1" s="1"/>
  <c r="BN93" i="1"/>
  <c r="BN22" i="1"/>
  <c r="Y23" i="1"/>
  <c r="Z27" i="1"/>
  <c r="BP30" i="1"/>
  <c r="Z30" i="1"/>
  <c r="BP34" i="1"/>
  <c r="BN58" i="1"/>
  <c r="BP63" i="1"/>
  <c r="Z63" i="1"/>
  <c r="Z72" i="1"/>
  <c r="Y99" i="1"/>
  <c r="C608" i="1"/>
  <c r="Z62" i="1"/>
  <c r="BP62" i="1"/>
  <c r="Z71" i="1"/>
  <c r="Z74" i="1"/>
  <c r="Z78" i="1"/>
  <c r="Z81" i="1" s="1"/>
  <c r="BP78" i="1"/>
  <c r="Z85" i="1"/>
  <c r="Z89" i="1"/>
  <c r="Z102" i="1"/>
  <c r="Z115" i="1"/>
  <c r="BP115" i="1"/>
  <c r="F608" i="1"/>
  <c r="Z124" i="1"/>
  <c r="BP124" i="1"/>
  <c r="Z134" i="1"/>
  <c r="Z141" i="1"/>
  <c r="Z145" i="1"/>
  <c r="Z149" i="1"/>
  <c r="BP149" i="1"/>
  <c r="Y157" i="1"/>
  <c r="BN160" i="1"/>
  <c r="H608" i="1"/>
  <c r="Y174" i="1"/>
  <c r="BP171" i="1"/>
  <c r="Z171" i="1"/>
  <c r="Z174" i="1" s="1"/>
  <c r="BP173" i="1"/>
  <c r="Y175" i="1"/>
  <c r="Z181" i="1"/>
  <c r="I608" i="1"/>
  <c r="BP193" i="1"/>
  <c r="Z193" i="1"/>
  <c r="BN194" i="1"/>
  <c r="BP195" i="1"/>
  <c r="Y202" i="1"/>
  <c r="Z215" i="1"/>
  <c r="BP215" i="1"/>
  <c r="Z220" i="1"/>
  <c r="BP222" i="1"/>
  <c r="Z222" i="1"/>
  <c r="Z228" i="1"/>
  <c r="M608" i="1"/>
  <c r="Y270" i="1"/>
  <c r="BN261" i="1"/>
  <c r="BP261" i="1"/>
  <c r="Z261" i="1"/>
  <c r="Y269" i="1"/>
  <c r="BN274" i="1"/>
  <c r="BP274" i="1"/>
  <c r="Z274" i="1"/>
  <c r="BN103" i="1"/>
  <c r="Y104" i="1"/>
  <c r="BN108" i="1"/>
  <c r="BN116" i="1"/>
  <c r="BN125" i="1"/>
  <c r="BN132" i="1"/>
  <c r="BN135" i="1"/>
  <c r="Y136" i="1"/>
  <c r="BN139" i="1"/>
  <c r="BN142" i="1"/>
  <c r="Y147" i="1"/>
  <c r="BN150" i="1"/>
  <c r="Y151" i="1"/>
  <c r="BN155" i="1"/>
  <c r="Y163" i="1"/>
  <c r="BP185" i="1"/>
  <c r="BP197" i="1"/>
  <c r="Z197" i="1"/>
  <c r="BN198" i="1"/>
  <c r="BP199" i="1"/>
  <c r="BP206" i="1"/>
  <c r="Z206" i="1"/>
  <c r="Z207" i="1" s="1"/>
  <c r="Y208" i="1"/>
  <c r="Y223" i="1"/>
  <c r="Y237" i="1"/>
  <c r="BN231" i="1"/>
  <c r="BP231" i="1"/>
  <c r="Z231" i="1"/>
  <c r="BN243" i="1"/>
  <c r="BP243" i="1"/>
  <c r="Z243" i="1"/>
  <c r="BN256" i="1"/>
  <c r="BP256" i="1"/>
  <c r="Z256" i="1"/>
  <c r="Y112" i="1"/>
  <c r="Y120" i="1"/>
  <c r="Y129" i="1"/>
  <c r="Y146" i="1"/>
  <c r="BP166" i="1"/>
  <c r="Z166" i="1"/>
  <c r="Z167" i="1" s="1"/>
  <c r="Y168" i="1"/>
  <c r="Y182" i="1"/>
  <c r="BN177" i="1"/>
  <c r="BP177" i="1"/>
  <c r="BP187" i="1"/>
  <c r="Z187" i="1"/>
  <c r="Z188" i="1" s="1"/>
  <c r="Y189" i="1"/>
  <c r="BP216" i="1"/>
  <c r="BP227" i="1"/>
  <c r="Z227" i="1"/>
  <c r="BN265" i="1"/>
  <c r="BP265" i="1"/>
  <c r="Z265" i="1"/>
  <c r="Z103" i="1"/>
  <c r="Z108" i="1"/>
  <c r="BP108" i="1"/>
  <c r="Y111" i="1"/>
  <c r="Z116" i="1"/>
  <c r="Z125" i="1"/>
  <c r="Z132" i="1"/>
  <c r="Z135" i="1"/>
  <c r="Z139" i="1"/>
  <c r="Z142" i="1"/>
  <c r="Z150" i="1"/>
  <c r="Z155" i="1"/>
  <c r="BP155" i="1"/>
  <c r="Y158" i="1"/>
  <c r="Y167" i="1"/>
  <c r="Z177" i="1"/>
  <c r="BP179" i="1"/>
  <c r="Z179" i="1"/>
  <c r="BP181" i="1"/>
  <c r="Y183" i="1"/>
  <c r="Y188" i="1"/>
  <c r="BN197" i="1"/>
  <c r="Z198" i="1"/>
  <c r="Y213" i="1"/>
  <c r="BP210" i="1"/>
  <c r="Z210" i="1"/>
  <c r="Z212" i="1" s="1"/>
  <c r="Y212" i="1"/>
  <c r="Z216" i="1"/>
  <c r="BP218" i="1"/>
  <c r="Z218" i="1"/>
  <c r="BP220" i="1"/>
  <c r="BP228" i="1"/>
  <c r="BN235" i="1"/>
  <c r="BP235" i="1"/>
  <c r="Z235" i="1"/>
  <c r="Y245" i="1"/>
  <c r="BN252" i="1"/>
  <c r="BP252" i="1"/>
  <c r="Z252" i="1"/>
  <c r="Y300" i="1"/>
  <c r="Y334" i="1"/>
  <c r="Y350" i="1"/>
  <c r="Y387" i="1"/>
  <c r="Y399" i="1"/>
  <c r="Y411" i="1"/>
  <c r="BN443" i="1"/>
  <c r="BP443" i="1"/>
  <c r="Z443" i="1"/>
  <c r="BP456" i="1"/>
  <c r="Z456" i="1"/>
  <c r="BN456" i="1"/>
  <c r="BP477" i="1"/>
  <c r="Z477" i="1"/>
  <c r="BN477" i="1"/>
  <c r="Y515" i="1"/>
  <c r="Y516" i="1"/>
  <c r="BP513" i="1"/>
  <c r="Z513" i="1"/>
  <c r="BN513" i="1"/>
  <c r="Y238" i="1"/>
  <c r="Y246" i="1"/>
  <c r="O608" i="1"/>
  <c r="Z277" i="1"/>
  <c r="BP277" i="1"/>
  <c r="Y280" i="1"/>
  <c r="R608" i="1"/>
  <c r="Z296" i="1"/>
  <c r="BP296" i="1"/>
  <c r="T608" i="1"/>
  <c r="Z314" i="1"/>
  <c r="BP314" i="1"/>
  <c r="Z319" i="1"/>
  <c r="BP319" i="1"/>
  <c r="Z322" i="1"/>
  <c r="BP322" i="1"/>
  <c r="Z326" i="1"/>
  <c r="BP326" i="1"/>
  <c r="Z330" i="1"/>
  <c r="BP330" i="1"/>
  <c r="Z338" i="1"/>
  <c r="BP338" i="1"/>
  <c r="Z342" i="1"/>
  <c r="BP342" i="1"/>
  <c r="Z346" i="1"/>
  <c r="Z349" i="1" s="1"/>
  <c r="BP346" i="1"/>
  <c r="Y349" i="1"/>
  <c r="Z360" i="1"/>
  <c r="BP360" i="1"/>
  <c r="Y363" i="1"/>
  <c r="W608" i="1"/>
  <c r="Z379" i="1"/>
  <c r="BP379" i="1"/>
  <c r="Z383" i="1"/>
  <c r="BP383" i="1"/>
  <c r="Z391" i="1"/>
  <c r="BP391" i="1"/>
  <c r="Z395" i="1"/>
  <c r="Z398" i="1" s="1"/>
  <c r="BP395" i="1"/>
  <c r="Y398" i="1"/>
  <c r="Z407" i="1"/>
  <c r="BP407" i="1"/>
  <c r="Z415" i="1"/>
  <c r="BP415" i="1"/>
  <c r="Z419" i="1"/>
  <c r="BP419" i="1"/>
  <c r="Z422" i="1"/>
  <c r="BP422" i="1"/>
  <c r="Y428" i="1"/>
  <c r="BN427" i="1"/>
  <c r="BP427" i="1"/>
  <c r="Y429" i="1"/>
  <c r="BP441" i="1"/>
  <c r="Z441" i="1"/>
  <c r="BN441" i="1"/>
  <c r="BN454" i="1"/>
  <c r="BP454" i="1"/>
  <c r="Z454" i="1"/>
  <c r="AC608" i="1"/>
  <c r="BP509" i="1"/>
  <c r="Z509" i="1"/>
  <c r="BN509" i="1"/>
  <c r="J608" i="1"/>
  <c r="Z226" i="1"/>
  <c r="BP226" i="1"/>
  <c r="Z230" i="1"/>
  <c r="Z234" i="1"/>
  <c r="BN240" i="1"/>
  <c r="Z242" i="1"/>
  <c r="BN249" i="1"/>
  <c r="Z251" i="1"/>
  <c r="Z255" i="1"/>
  <c r="Z264" i="1"/>
  <c r="Z268" i="1"/>
  <c r="Z273" i="1"/>
  <c r="BP273" i="1"/>
  <c r="Z276" i="1"/>
  <c r="Y279" i="1"/>
  <c r="BN283" i="1"/>
  <c r="Y284" i="1"/>
  <c r="Z290" i="1"/>
  <c r="Z295" i="1"/>
  <c r="BP295" i="1"/>
  <c r="Z299" i="1"/>
  <c r="Z304" i="1"/>
  <c r="Z305" i="1" s="1"/>
  <c r="BP304" i="1"/>
  <c r="Z309" i="1"/>
  <c r="Z310" i="1" s="1"/>
  <c r="BP309" i="1"/>
  <c r="Z313" i="1"/>
  <c r="Z315" i="1" s="1"/>
  <c r="BP313" i="1"/>
  <c r="Y316" i="1"/>
  <c r="Z325" i="1"/>
  <c r="Y328" i="1"/>
  <c r="Z333" i="1"/>
  <c r="Z337" i="1"/>
  <c r="BP337" i="1"/>
  <c r="Z341" i="1"/>
  <c r="Y344" i="1"/>
  <c r="Z352" i="1"/>
  <c r="BP352" i="1"/>
  <c r="Z355" i="1"/>
  <c r="Z359" i="1"/>
  <c r="Z362" i="1" s="1"/>
  <c r="BP359" i="1"/>
  <c r="BN366" i="1"/>
  <c r="BN370" i="1"/>
  <c r="Z372" i="1"/>
  <c r="Z373" i="1" s="1"/>
  <c r="Z378" i="1"/>
  <c r="BP378" i="1"/>
  <c r="Z382" i="1"/>
  <c r="Z386" i="1"/>
  <c r="Z390" i="1"/>
  <c r="BP390" i="1"/>
  <c r="Y393" i="1"/>
  <c r="Z402" i="1"/>
  <c r="Z403" i="1" s="1"/>
  <c r="Z410" i="1"/>
  <c r="Z414" i="1"/>
  <c r="BP414" i="1"/>
  <c r="Y417" i="1"/>
  <c r="Z427" i="1"/>
  <c r="Z428" i="1" s="1"/>
  <c r="BN439" i="1"/>
  <c r="BP439" i="1"/>
  <c r="Z439" i="1"/>
  <c r="BN447" i="1"/>
  <c r="BP447" i="1"/>
  <c r="Z447" i="1"/>
  <c r="BP452" i="1"/>
  <c r="Z452" i="1"/>
  <c r="BN452" i="1"/>
  <c r="Z608" i="1"/>
  <c r="Y481" i="1"/>
  <c r="Y492" i="1"/>
  <c r="BP490" i="1"/>
  <c r="Z490" i="1"/>
  <c r="Z492" i="1" s="1"/>
  <c r="BN490" i="1"/>
  <c r="K608" i="1"/>
  <c r="Y257" i="1"/>
  <c r="Q608" i="1"/>
  <c r="Y292" i="1"/>
  <c r="Y301" i="1"/>
  <c r="Y306" i="1"/>
  <c r="Y311" i="1"/>
  <c r="BN319" i="1"/>
  <c r="Y327" i="1"/>
  <c r="BN330" i="1"/>
  <c r="V608" i="1"/>
  <c r="Y388" i="1"/>
  <c r="BN407" i="1"/>
  <c r="Y412" i="1"/>
  <c r="BN419" i="1"/>
  <c r="BP423" i="1"/>
  <c r="Y425" i="1"/>
  <c r="BP433" i="1"/>
  <c r="Z433" i="1"/>
  <c r="Z434" i="1" s="1"/>
  <c r="Y608" i="1"/>
  <c r="Y434" i="1"/>
  <c r="BN433" i="1"/>
  <c r="Y458" i="1"/>
  <c r="Y459" i="1"/>
  <c r="BP437" i="1"/>
  <c r="Z437" i="1"/>
  <c r="BN437" i="1"/>
  <c r="BP445" i="1"/>
  <c r="Z445" i="1"/>
  <c r="BN445" i="1"/>
  <c r="BN450" i="1"/>
  <c r="BP450" i="1"/>
  <c r="Z450" i="1"/>
  <c r="BP505" i="1"/>
  <c r="Z505" i="1"/>
  <c r="BN505" i="1"/>
  <c r="BP521" i="1"/>
  <c r="Z521" i="1"/>
  <c r="BN521" i="1"/>
  <c r="Y525" i="1"/>
  <c r="Z462" i="1"/>
  <c r="BP462" i="1"/>
  <c r="Z466" i="1"/>
  <c r="Z467" i="1" s="1"/>
  <c r="BP466" i="1"/>
  <c r="Z471" i="1"/>
  <c r="Z472" i="1" s="1"/>
  <c r="BP471" i="1"/>
  <c r="Z475" i="1"/>
  <c r="BP475" i="1"/>
  <c r="Z479" i="1"/>
  <c r="BP479" i="1"/>
  <c r="Y482" i="1"/>
  <c r="Z503" i="1"/>
  <c r="BP503" i="1"/>
  <c r="Z507" i="1"/>
  <c r="BP507" i="1"/>
  <c r="Y510" i="1"/>
  <c r="Z519" i="1"/>
  <c r="BP519" i="1"/>
  <c r="Z523" i="1"/>
  <c r="BP523" i="1"/>
  <c r="Z527" i="1"/>
  <c r="Z530" i="1" s="1"/>
  <c r="BP527" i="1"/>
  <c r="Y530" i="1"/>
  <c r="Z534" i="1"/>
  <c r="BP534" i="1"/>
  <c r="Y548" i="1"/>
  <c r="Z551" i="1"/>
  <c r="BP551" i="1"/>
  <c r="Z553" i="1"/>
  <c r="BP553" i="1"/>
  <c r="Y565" i="1"/>
  <c r="Z568" i="1"/>
  <c r="BP568" i="1"/>
  <c r="Z570" i="1"/>
  <c r="BP570" i="1"/>
  <c r="Z582" i="1"/>
  <c r="BP582" i="1"/>
  <c r="Y584" i="1"/>
  <c r="Z591" i="1"/>
  <c r="Z592" i="1" s="1"/>
  <c r="BP591" i="1"/>
  <c r="AB608" i="1"/>
  <c r="Z533" i="1"/>
  <c r="BP533" i="1"/>
  <c r="Y536" i="1"/>
  <c r="BN540" i="1"/>
  <c r="Z541" i="1"/>
  <c r="Z543" i="1"/>
  <c r="Z545" i="1"/>
  <c r="Y547" i="1"/>
  <c r="Y555" i="1"/>
  <c r="Z558" i="1"/>
  <c r="Z560" i="1"/>
  <c r="Z562" i="1"/>
  <c r="Y572" i="1"/>
  <c r="BN574" i="1"/>
  <c r="Z575" i="1"/>
  <c r="Z577" i="1"/>
  <c r="Z587" i="1"/>
  <c r="Z588" i="1" s="1"/>
  <c r="BP587" i="1"/>
  <c r="Y593" i="1"/>
  <c r="BN595" i="1"/>
  <c r="Y596" i="1"/>
  <c r="BN466" i="1"/>
  <c r="BN471" i="1"/>
  <c r="Y472" i="1"/>
  <c r="Y493" i="1"/>
  <c r="BN503" i="1"/>
  <c r="BN527" i="1"/>
  <c r="Z550" i="1"/>
  <c r="BP550" i="1"/>
  <c r="Z552" i="1"/>
  <c r="Z567" i="1"/>
  <c r="BP567" i="1"/>
  <c r="Z569" i="1"/>
  <c r="BN582" i="1"/>
  <c r="Z583" i="1"/>
  <c r="BN591" i="1"/>
  <c r="Y585" i="1"/>
  <c r="Z595" i="1"/>
  <c r="Z596" i="1" s="1"/>
  <c r="Z571" i="1" l="1"/>
  <c r="Z578" i="1"/>
  <c r="Z564" i="1"/>
  <c r="Z547" i="1"/>
  <c r="Z392" i="1"/>
  <c r="Z291" i="1"/>
  <c r="Z257" i="1"/>
  <c r="Z245" i="1"/>
  <c r="Z515" i="1"/>
  <c r="Z157" i="1"/>
  <c r="Z111" i="1"/>
  <c r="Z524" i="1"/>
  <c r="Z481" i="1"/>
  <c r="Z300" i="1"/>
  <c r="Z136" i="1"/>
  <c r="Z128" i="1"/>
  <c r="Z90" i="1"/>
  <c r="Z36" i="1"/>
  <c r="Z510" i="1"/>
  <c r="Z119" i="1"/>
  <c r="Z334" i="1"/>
  <c r="Z223" i="1"/>
  <c r="Z201" i="1"/>
  <c r="Y602" i="1"/>
  <c r="Y600" i="1"/>
  <c r="Z535" i="1"/>
  <c r="Z416" i="1"/>
  <c r="Z237" i="1"/>
  <c r="Z424" i="1"/>
  <c r="Z411" i="1"/>
  <c r="Z327" i="1"/>
  <c r="Z146" i="1"/>
  <c r="Z269" i="1"/>
  <c r="Z151" i="1"/>
  <c r="Y599" i="1"/>
  <c r="Y601" i="1" s="1"/>
  <c r="Z584" i="1"/>
  <c r="Z554" i="1"/>
  <c r="Z458" i="1"/>
  <c r="Z387" i="1"/>
  <c r="Z356" i="1"/>
  <c r="Z343" i="1"/>
  <c r="Z279" i="1"/>
  <c r="Z182" i="1"/>
  <c r="Z104" i="1"/>
  <c r="Z64" i="1"/>
  <c r="Y598" i="1"/>
  <c r="Z75" i="1"/>
  <c r="Z603" i="1" l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<sst xmlns="http://schemas.openxmlformats.org/spreadsheetml/2006/main" count="2479" uniqueCount="785">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</sst>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5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7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9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3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701" t="s">
        <v>0</v>
      </c>
      <c r="E1" s="432"/>
      <c r="F1" s="432"/>
      <c r="G1" s="12" t="s">
        <v>1</v>
      </c>
      <c r="H1" s="701" t="s">
        <v>2</v>
      </c>
      <c r="I1" s="432"/>
      <c r="J1" s="432"/>
      <c r="K1" s="432"/>
      <c r="L1" s="432"/>
      <c r="M1" s="432"/>
      <c r="N1" s="432"/>
      <c r="O1" s="432"/>
      <c r="P1" s="432"/>
      <c r="Q1" s="432"/>
      <c r="R1" s="752" t="s">
        <v>3</v>
      </c>
      <c r="S1" s="432"/>
      <c r="T1" s="4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661" t="s">
        <v>8</v>
      </c>
      <c r="B5" s="402"/>
      <c r="C5" s="403"/>
      <c r="D5" s="530"/>
      <c r="E5" s="532"/>
      <c r="F5" s="476" t="s">
        <v>9</v>
      </c>
      <c r="G5" s="403"/>
      <c r="H5" s="530" t="s">
        <v>784</v>
      </c>
      <c r="I5" s="531"/>
      <c r="J5" s="531"/>
      <c r="K5" s="531"/>
      <c r="L5" s="531"/>
      <c r="M5" s="532"/>
      <c r="N5" s="58"/>
      <c r="P5" s="24" t="s">
        <v>10</v>
      </c>
      <c r="Q5" s="446">
        <v>45576</v>
      </c>
      <c r="R5" s="447"/>
      <c r="T5" s="622" t="s">
        <v>11</v>
      </c>
      <c r="U5" s="435"/>
      <c r="V5" s="623" t="s">
        <v>12</v>
      </c>
      <c r="W5" s="447"/>
      <c r="AB5" s="51"/>
      <c r="AC5" s="51"/>
      <c r="AD5" s="51"/>
      <c r="AE5" s="51"/>
    </row>
    <row r="6" spans="1:32" s="382" customFormat="1" ht="24" customHeight="1" x14ac:dyDescent="0.2">
      <c r="A6" s="661" t="s">
        <v>13</v>
      </c>
      <c r="B6" s="402"/>
      <c r="C6" s="403"/>
      <c r="D6" s="534" t="s">
        <v>14</v>
      </c>
      <c r="E6" s="535"/>
      <c r="F6" s="535"/>
      <c r="G6" s="535"/>
      <c r="H6" s="535"/>
      <c r="I6" s="535"/>
      <c r="J6" s="535"/>
      <c r="K6" s="535"/>
      <c r="L6" s="535"/>
      <c r="M6" s="447"/>
      <c r="N6" s="59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Пятница</v>
      </c>
      <c r="R6" s="400"/>
      <c r="T6" s="632" t="s">
        <v>16</v>
      </c>
      <c r="U6" s="435"/>
      <c r="V6" s="546" t="s">
        <v>17</v>
      </c>
      <c r="W6" s="547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7"/>
      <c r="N7" s="60"/>
      <c r="P7" s="24"/>
      <c r="Q7" s="42"/>
      <c r="R7" s="42"/>
      <c r="T7" s="405"/>
      <c r="U7" s="435"/>
      <c r="V7" s="548"/>
      <c r="W7" s="549"/>
      <c r="AB7" s="51"/>
      <c r="AC7" s="51"/>
      <c r="AD7" s="51"/>
      <c r="AE7" s="51"/>
    </row>
    <row r="8" spans="1:32" s="382" customFormat="1" ht="25.5" customHeight="1" x14ac:dyDescent="0.2">
      <c r="A8" s="416" t="s">
        <v>18</v>
      </c>
      <c r="B8" s="414"/>
      <c r="C8" s="415"/>
      <c r="D8" s="735"/>
      <c r="E8" s="736"/>
      <c r="F8" s="736"/>
      <c r="G8" s="736"/>
      <c r="H8" s="736"/>
      <c r="I8" s="736"/>
      <c r="J8" s="736"/>
      <c r="K8" s="736"/>
      <c r="L8" s="736"/>
      <c r="M8" s="737"/>
      <c r="N8" s="61"/>
      <c r="P8" s="24" t="s">
        <v>19</v>
      </c>
      <c r="Q8" s="626">
        <v>0.375</v>
      </c>
      <c r="R8" s="627"/>
      <c r="T8" s="405"/>
      <c r="U8" s="435"/>
      <c r="V8" s="548"/>
      <c r="W8" s="549"/>
      <c r="AB8" s="51"/>
      <c r="AC8" s="51"/>
      <c r="AD8" s="51"/>
      <c r="AE8" s="51"/>
    </row>
    <row r="9" spans="1:32" s="382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91"/>
      <c r="E9" s="492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84"/>
      <c r="P9" s="26" t="s">
        <v>20</v>
      </c>
      <c r="Q9" s="709"/>
      <c r="R9" s="481"/>
      <c r="T9" s="405"/>
      <c r="U9" s="435"/>
      <c r="V9" s="550"/>
      <c r="W9" s="551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91"/>
      <c r="E10" s="492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542" t="str">
        <f>IFERROR(VLOOKUP($D$10,Proxy,2,FALSE),"")</f>
        <v/>
      </c>
      <c r="I10" s="405"/>
      <c r="J10" s="405"/>
      <c r="K10" s="405"/>
      <c r="L10" s="405"/>
      <c r="M10" s="405"/>
      <c r="N10" s="381"/>
      <c r="P10" s="26" t="s">
        <v>21</v>
      </c>
      <c r="Q10" s="633"/>
      <c r="R10" s="634"/>
      <c r="U10" s="24" t="s">
        <v>22</v>
      </c>
      <c r="V10" s="787" t="s">
        <v>23</v>
      </c>
      <c r="W10" s="547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447"/>
      <c r="U11" s="24" t="s">
        <v>26</v>
      </c>
      <c r="V11" s="480" t="s">
        <v>27</v>
      </c>
      <c r="W11" s="481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99" t="s">
        <v>28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2"/>
      <c r="P12" s="24" t="s">
        <v>29</v>
      </c>
      <c r="Q12" s="626"/>
      <c r="R12" s="627"/>
      <c r="S12" s="23"/>
      <c r="U12" s="24"/>
      <c r="V12" s="432"/>
      <c r="W12" s="405"/>
      <c r="AB12" s="51"/>
      <c r="AC12" s="51"/>
      <c r="AD12" s="51"/>
      <c r="AE12" s="51"/>
    </row>
    <row r="13" spans="1:32" s="382" customFormat="1" ht="23.25" customHeight="1" x14ac:dyDescent="0.2">
      <c r="A13" s="599" t="s">
        <v>30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2"/>
      <c r="O13" s="26"/>
      <c r="P13" s="26" t="s">
        <v>31</v>
      </c>
      <c r="Q13" s="480"/>
      <c r="R13" s="4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99" t="s">
        <v>32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01" t="s">
        <v>33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3"/>
      <c r="P15" s="642" t="s">
        <v>34</v>
      </c>
      <c r="Q15" s="432"/>
      <c r="R15" s="432"/>
      <c r="S15" s="432"/>
      <c r="T15" s="4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64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8"/>
      <c r="R17" s="688"/>
      <c r="S17" s="688"/>
      <c r="T17" s="396"/>
      <c r="U17" s="442" t="s">
        <v>50</v>
      </c>
      <c r="V17" s="403"/>
      <c r="W17" s="395" t="s">
        <v>51</v>
      </c>
      <c r="X17" s="395" t="s">
        <v>52</v>
      </c>
      <c r="Y17" s="443" t="s">
        <v>53</v>
      </c>
      <c r="Z17" s="395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471"/>
      <c r="AF17" s="472"/>
      <c r="AG17" s="679"/>
      <c r="BD17" s="562" t="s">
        <v>59</v>
      </c>
    </row>
    <row r="18" spans="1:68" ht="14.25" customHeight="1" x14ac:dyDescent="0.2">
      <c r="A18" s="409"/>
      <c r="B18" s="409"/>
      <c r="C18" s="409"/>
      <c r="D18" s="397"/>
      <c r="E18" s="398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397"/>
      <c r="Q18" s="689"/>
      <c r="R18" s="689"/>
      <c r="S18" s="689"/>
      <c r="T18" s="398"/>
      <c r="U18" s="383" t="s">
        <v>60</v>
      </c>
      <c r="V18" s="383" t="s">
        <v>61</v>
      </c>
      <c r="W18" s="409"/>
      <c r="X18" s="409"/>
      <c r="Y18" s="444"/>
      <c r="Z18" s="409"/>
      <c r="AA18" s="529"/>
      <c r="AB18" s="529"/>
      <c r="AC18" s="529"/>
      <c r="AD18" s="473"/>
      <c r="AE18" s="474"/>
      <c r="AF18" s="475"/>
      <c r="AG18" s="680"/>
      <c r="BD18" s="405"/>
    </row>
    <row r="19" spans="1:68" ht="27.75" hidden="1" customHeight="1" x14ac:dyDescent="0.2">
      <c r="A19" s="427" t="s">
        <v>62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48"/>
      <c r="AB19" s="48"/>
      <c r="AC19" s="48"/>
    </row>
    <row r="20" spans="1:68" ht="16.5" hidden="1" customHeight="1" x14ac:dyDescent="0.25">
      <c r="A20" s="411" t="s">
        <v>62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80"/>
      <c r="AB20" s="380"/>
      <c r="AC20" s="380"/>
    </row>
    <row r="21" spans="1:68" ht="14.25" hidden="1" customHeight="1" x14ac:dyDescent="0.25">
      <c r="A21" s="422" t="s">
        <v>63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9">
        <v>4680115885004</v>
      </c>
      <c r="E22" s="400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4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13" t="s">
        <v>69</v>
      </c>
      <c r="Q23" s="414"/>
      <c r="R23" s="414"/>
      <c r="S23" s="414"/>
      <c r="T23" s="414"/>
      <c r="U23" s="414"/>
      <c r="V23" s="415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13" t="s">
        <v>69</v>
      </c>
      <c r="Q24" s="414"/>
      <c r="R24" s="414"/>
      <c r="S24" s="414"/>
      <c r="T24" s="414"/>
      <c r="U24" s="414"/>
      <c r="V24" s="415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422" t="s">
        <v>71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9">
        <v>4680115885912</v>
      </c>
      <c r="E26" s="400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9">
        <v>4607091383881</v>
      </c>
      <c r="E27" s="400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9">
        <v>4607091388237</v>
      </c>
      <c r="E28" s="400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9">
        <v>4607091383935</v>
      </c>
      <c r="E29" s="400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9">
        <v>4607091383935</v>
      </c>
      <c r="E30" s="400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9">
        <v>4680115881990</v>
      </c>
      <c r="E31" s="400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9">
        <v>4680115881853</v>
      </c>
      <c r="E32" s="400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9">
        <v>4680115885905</v>
      </c>
      <c r="E33" s="400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9">
        <v>4607091383911</v>
      </c>
      <c r="E34" s="400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9">
        <v>4607091388244</v>
      </c>
      <c r="E35" s="400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413" t="s">
        <v>69</v>
      </c>
      <c r="Q36" s="414"/>
      <c r="R36" s="414"/>
      <c r="S36" s="414"/>
      <c r="T36" s="414"/>
      <c r="U36" s="414"/>
      <c r="V36" s="415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413" t="s">
        <v>69</v>
      </c>
      <c r="Q37" s="414"/>
      <c r="R37" s="414"/>
      <c r="S37" s="414"/>
      <c r="T37" s="414"/>
      <c r="U37" s="414"/>
      <c r="V37" s="415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422" t="s">
        <v>95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9">
        <v>4607091388503</v>
      </c>
      <c r="E39" s="400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4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413" t="s">
        <v>69</v>
      </c>
      <c r="Q40" s="414"/>
      <c r="R40" s="414"/>
      <c r="S40" s="414"/>
      <c r="T40" s="414"/>
      <c r="U40" s="414"/>
      <c r="V40" s="415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413" t="s">
        <v>69</v>
      </c>
      <c r="Q41" s="414"/>
      <c r="R41" s="414"/>
      <c r="S41" s="414"/>
      <c r="T41" s="414"/>
      <c r="U41" s="414"/>
      <c r="V41" s="415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422" t="s">
        <v>100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9">
        <v>4607091388282</v>
      </c>
      <c r="E43" s="400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4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6"/>
      <c r="P44" s="413" t="s">
        <v>69</v>
      </c>
      <c r="Q44" s="414"/>
      <c r="R44" s="414"/>
      <c r="S44" s="414"/>
      <c r="T44" s="414"/>
      <c r="U44" s="414"/>
      <c r="V44" s="415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6"/>
      <c r="P45" s="413" t="s">
        <v>69</v>
      </c>
      <c r="Q45" s="414"/>
      <c r="R45" s="414"/>
      <c r="S45" s="414"/>
      <c r="T45" s="414"/>
      <c r="U45" s="414"/>
      <c r="V45" s="415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422" t="s">
        <v>104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9">
        <v>4607091389111</v>
      </c>
      <c r="E47" s="400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413" t="s">
        <v>69</v>
      </c>
      <c r="Q48" s="414"/>
      <c r="R48" s="414"/>
      <c r="S48" s="414"/>
      <c r="T48" s="414"/>
      <c r="U48" s="414"/>
      <c r="V48" s="415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413" t="s">
        <v>69</v>
      </c>
      <c r="Q49" s="414"/>
      <c r="R49" s="414"/>
      <c r="S49" s="414"/>
      <c r="T49" s="414"/>
      <c r="U49" s="414"/>
      <c r="V49" s="415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27" t="s">
        <v>107</v>
      </c>
      <c r="B50" s="428"/>
      <c r="C50" s="428"/>
      <c r="D50" s="428"/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  <c r="X50" s="428"/>
      <c r="Y50" s="428"/>
      <c r="Z50" s="428"/>
      <c r="AA50" s="48"/>
      <c r="AB50" s="48"/>
      <c r="AC50" s="48"/>
    </row>
    <row r="51" spans="1:68" ht="16.5" hidden="1" customHeight="1" x14ac:dyDescent="0.25">
      <c r="A51" s="411" t="s">
        <v>108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380"/>
      <c r="AB51" s="380"/>
      <c r="AC51" s="380"/>
    </row>
    <row r="52" spans="1:68" ht="14.25" hidden="1" customHeight="1" x14ac:dyDescent="0.25">
      <c r="A52" s="422" t="s">
        <v>109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378"/>
      <c r="AB52" s="378"/>
      <c r="AC52" s="378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9">
        <v>4607091385670</v>
      </c>
      <c r="E53" s="400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9">
        <v>4607091385670</v>
      </c>
      <c r="E54" s="400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9">
        <v>4680115883956</v>
      </c>
      <c r="E55" s="400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9">
        <v>4607091385687</v>
      </c>
      <c r="E56" s="400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200</v>
      </c>
      <c r="Y56" s="387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9">
        <v>4680115882539</v>
      </c>
      <c r="E57" s="400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9">
        <v>4680115883949</v>
      </c>
      <c r="E58" s="400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4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413" t="s">
        <v>69</v>
      </c>
      <c r="Q59" s="414"/>
      <c r="R59" s="414"/>
      <c r="S59" s="414"/>
      <c r="T59" s="414"/>
      <c r="U59" s="414"/>
      <c r="V59" s="415"/>
      <c r="W59" s="37" t="s">
        <v>70</v>
      </c>
      <c r="X59" s="388">
        <f>IFERROR(X53/H53,"0")+IFERROR(X54/H54,"0")+IFERROR(X55/H55,"0")+IFERROR(X56/H56,"0")+IFERROR(X57/H57,"0")+IFERROR(X58/H58,"0")</f>
        <v>50</v>
      </c>
      <c r="Y59" s="388">
        <f>IFERROR(Y53/H53,"0")+IFERROR(Y54/H54,"0")+IFERROR(Y55/H55,"0")+IFERROR(Y56/H56,"0")+IFERROR(Y57/H57,"0")+IFERROR(Y58/H58,"0")</f>
        <v>50</v>
      </c>
      <c r="Z59" s="388">
        <f>IFERROR(IF(Z53="",0,Z53),"0")+IFERROR(IF(Z54="",0,Z54),"0")+IFERROR(IF(Z55="",0,Z55),"0")+IFERROR(IF(Z56="",0,Z56),"0")+IFERROR(IF(Z57="",0,Z57),"0")+IFERROR(IF(Z58="",0,Z58),"0")</f>
        <v>0.46849999999999997</v>
      </c>
      <c r="AA59" s="389"/>
      <c r="AB59" s="389"/>
      <c r="AC59" s="389"/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413" t="s">
        <v>69</v>
      </c>
      <c r="Q60" s="414"/>
      <c r="R60" s="414"/>
      <c r="S60" s="414"/>
      <c r="T60" s="414"/>
      <c r="U60" s="414"/>
      <c r="V60" s="415"/>
      <c r="W60" s="37" t="s">
        <v>68</v>
      </c>
      <c r="X60" s="388">
        <f>IFERROR(SUM(X53:X58),"0")</f>
        <v>200</v>
      </c>
      <c r="Y60" s="388">
        <f>IFERROR(SUM(Y53:Y58),"0")</f>
        <v>200</v>
      </c>
      <c r="Z60" s="37"/>
      <c r="AA60" s="389"/>
      <c r="AB60" s="389"/>
      <c r="AC60" s="389"/>
    </row>
    <row r="61" spans="1:68" ht="14.25" hidden="1" customHeight="1" x14ac:dyDescent="0.25">
      <c r="A61" s="422" t="s">
        <v>71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9">
        <v>4680115885233</v>
      </c>
      <c r="E62" s="400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9">
        <v>4680115884915</v>
      </c>
      <c r="E63" s="400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413" t="s">
        <v>69</v>
      </c>
      <c r="Q64" s="414"/>
      <c r="R64" s="414"/>
      <c r="S64" s="414"/>
      <c r="T64" s="414"/>
      <c r="U64" s="414"/>
      <c r="V64" s="415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13" t="s">
        <v>69</v>
      </c>
      <c r="Q65" s="414"/>
      <c r="R65" s="414"/>
      <c r="S65" s="414"/>
      <c r="T65" s="414"/>
      <c r="U65" s="414"/>
      <c r="V65" s="415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11" t="s">
        <v>128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80"/>
      <c r="AB66" s="380"/>
      <c r="AC66" s="380"/>
    </row>
    <row r="67" spans="1:68" ht="14.25" hidden="1" customHeight="1" x14ac:dyDescent="0.25">
      <c r="A67" s="422" t="s">
        <v>109</v>
      </c>
      <c r="B67" s="405"/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9">
        <v>4680115881426</v>
      </c>
      <c r="E68" s="400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6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400</v>
      </c>
      <c r="Y68" s="387">
        <f t="shared" ref="Y68:Y74" si="11">IFERROR(IF(X68="",0,CEILING((X68/$H68),1)*$H68),"")</f>
        <v>410.40000000000003</v>
      </c>
      <c r="Z68" s="36">
        <f>IFERROR(IF(Y68=0,"",ROUNDUP(Y68/H68,0)*0.02175),"")</f>
        <v>0.8264999999999999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417.77777777777777</v>
      </c>
      <c r="BN68" s="64">
        <f t="shared" ref="BN68:BN74" si="13">IFERROR(Y68*I68/H68,"0")</f>
        <v>428.64</v>
      </c>
      <c r="BO68" s="64">
        <f t="shared" ref="BO68:BO74" si="14">IFERROR(1/J68*(X68/H68),"0")</f>
        <v>0.66137566137566139</v>
      </c>
      <c r="BP68" s="64">
        <f t="shared" ref="BP68:BP74" si="15">IFERROR(1/J68*(Y68/H68),"0")</f>
        <v>0.67857142857142849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9">
        <v>4680115881426</v>
      </c>
      <c r="E69" s="400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9">
        <v>4680115880283</v>
      </c>
      <c r="E70" s="400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9">
        <v>4680115882720</v>
      </c>
      <c r="E71" s="400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9">
        <v>4680115885899</v>
      </c>
      <c r="E72" s="400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45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9">
        <v>4680115881525</v>
      </c>
      <c r="E73" s="400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7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9">
        <v>4680115881419</v>
      </c>
      <c r="E74" s="400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360</v>
      </c>
      <c r="Y74" s="387">
        <f t="shared" si="11"/>
        <v>360</v>
      </c>
      <c r="Z74" s="36">
        <f>IFERROR(IF(Y74=0,"",ROUNDUP(Y74/H74,0)*0.00937),"")</f>
        <v>0.74960000000000004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379.20000000000005</v>
      </c>
      <c r="BN74" s="64">
        <f t="shared" si="13"/>
        <v>379.20000000000005</v>
      </c>
      <c r="BO74" s="64">
        <f t="shared" si="14"/>
        <v>0.66666666666666663</v>
      </c>
      <c r="BP74" s="64">
        <f t="shared" si="15"/>
        <v>0.66666666666666663</v>
      </c>
    </row>
    <row r="75" spans="1:68" x14ac:dyDescent="0.2">
      <c r="A75" s="404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413" t="s">
        <v>69</v>
      </c>
      <c r="Q75" s="414"/>
      <c r="R75" s="414"/>
      <c r="S75" s="414"/>
      <c r="T75" s="414"/>
      <c r="U75" s="414"/>
      <c r="V75" s="415"/>
      <c r="W75" s="37" t="s">
        <v>70</v>
      </c>
      <c r="X75" s="388">
        <f>IFERROR(X68/H68,"0")+IFERROR(X69/H69,"0")+IFERROR(X70/H70,"0")+IFERROR(X71/H71,"0")+IFERROR(X72/H72,"0")+IFERROR(X73/H73,"0")+IFERROR(X74/H74,"0")</f>
        <v>117.03703703703704</v>
      </c>
      <c r="Y75" s="388">
        <f>IFERROR(Y68/H68,"0")+IFERROR(Y69/H69,"0")+IFERROR(Y70/H70,"0")+IFERROR(Y71/H71,"0")+IFERROR(Y72/H72,"0")+IFERROR(Y73/H73,"0")+IFERROR(Y74/H74,"0")</f>
        <v>118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1.5760999999999998</v>
      </c>
      <c r="AA75" s="389"/>
      <c r="AB75" s="389"/>
      <c r="AC75" s="389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413" t="s">
        <v>69</v>
      </c>
      <c r="Q76" s="414"/>
      <c r="R76" s="414"/>
      <c r="S76" s="414"/>
      <c r="T76" s="414"/>
      <c r="U76" s="414"/>
      <c r="V76" s="415"/>
      <c r="W76" s="37" t="s">
        <v>68</v>
      </c>
      <c r="X76" s="388">
        <f>IFERROR(SUM(X68:X74),"0")</f>
        <v>760</v>
      </c>
      <c r="Y76" s="388">
        <f>IFERROR(SUM(Y68:Y74),"0")</f>
        <v>770.40000000000009</v>
      </c>
      <c r="Z76" s="37"/>
      <c r="AA76" s="389"/>
      <c r="AB76" s="389"/>
      <c r="AC76" s="389"/>
    </row>
    <row r="77" spans="1:68" ht="14.25" hidden="1" customHeight="1" x14ac:dyDescent="0.25">
      <c r="A77" s="422" t="s">
        <v>145</v>
      </c>
      <c r="B77" s="405"/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9">
        <v>4680115881440</v>
      </c>
      <c r="E78" s="400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80</v>
      </c>
      <c r="Y78" s="387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83.555555555555543</v>
      </c>
      <c r="BN78" s="64">
        <f>IFERROR(Y78*I78/H78,"0")</f>
        <v>90.24</v>
      </c>
      <c r="BO78" s="64">
        <f>IFERROR(1/J78*(X78/H78),"0")</f>
        <v>0.13227513227513224</v>
      </c>
      <c r="BP78" s="64">
        <f>IFERROR(1/J78*(Y78/H78),"0")</f>
        <v>0.14285714285714285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9">
        <v>4680115885950</v>
      </c>
      <c r="E79" s="400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9">
        <v>4680115881433</v>
      </c>
      <c r="E80" s="400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45</v>
      </c>
      <c r="Y80" s="387">
        <f>IFERROR(IF(X80="",0,CEILING((X80/$H80),1)*$H80),"")</f>
        <v>45.900000000000006</v>
      </c>
      <c r="Z80" s="36">
        <f>IFERROR(IF(Y80=0,"",ROUNDUP(Y80/H80,0)*0.00753),"")</f>
        <v>0.12801000000000001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48.333333333333329</v>
      </c>
      <c r="BN80" s="64">
        <f>IFERROR(Y80*I80/H80,"0")</f>
        <v>49.300000000000004</v>
      </c>
      <c r="BO80" s="64">
        <f>IFERROR(1/J80*(X80/H80),"0")</f>
        <v>0.10683760683760682</v>
      </c>
      <c r="BP80" s="64">
        <f>IFERROR(1/J80*(Y80/H80),"0")</f>
        <v>0.10897435897435898</v>
      </c>
    </row>
    <row r="81" spans="1:68" x14ac:dyDescent="0.2">
      <c r="A81" s="404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13" t="s">
        <v>69</v>
      </c>
      <c r="Q81" s="414"/>
      <c r="R81" s="414"/>
      <c r="S81" s="414"/>
      <c r="T81" s="414"/>
      <c r="U81" s="414"/>
      <c r="V81" s="415"/>
      <c r="W81" s="37" t="s">
        <v>70</v>
      </c>
      <c r="X81" s="388">
        <f>IFERROR(X78/H78,"0")+IFERROR(X79/H79,"0")+IFERROR(X80/H80,"0")</f>
        <v>24.074074074074069</v>
      </c>
      <c r="Y81" s="388">
        <f>IFERROR(Y78/H78,"0")+IFERROR(Y79/H79,"0")+IFERROR(Y80/H80,"0")</f>
        <v>25</v>
      </c>
      <c r="Z81" s="388">
        <f>IFERROR(IF(Z78="",0,Z78),"0")+IFERROR(IF(Z79="",0,Z79),"0")+IFERROR(IF(Z80="",0,Z80),"0")</f>
        <v>0.30201</v>
      </c>
      <c r="AA81" s="389"/>
      <c r="AB81" s="389"/>
      <c r="AC81" s="389"/>
    </row>
    <row r="82" spans="1:68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6"/>
      <c r="P82" s="413" t="s">
        <v>69</v>
      </c>
      <c r="Q82" s="414"/>
      <c r="R82" s="414"/>
      <c r="S82" s="414"/>
      <c r="T82" s="414"/>
      <c r="U82" s="414"/>
      <c r="V82" s="415"/>
      <c r="W82" s="37" t="s">
        <v>68</v>
      </c>
      <c r="X82" s="388">
        <f>IFERROR(SUM(X78:X80),"0")</f>
        <v>125</v>
      </c>
      <c r="Y82" s="388">
        <f>IFERROR(SUM(Y78:Y80),"0")</f>
        <v>132.30000000000001</v>
      </c>
      <c r="Z82" s="37"/>
      <c r="AA82" s="389"/>
      <c r="AB82" s="389"/>
      <c r="AC82" s="389"/>
    </row>
    <row r="83" spans="1:68" ht="14.25" hidden="1" customHeight="1" x14ac:dyDescent="0.25">
      <c r="A83" s="422" t="s">
        <v>63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405"/>
      <c r="AA83" s="378"/>
      <c r="AB83" s="378"/>
      <c r="AC83" s="378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9">
        <v>4680115885066</v>
      </c>
      <c r="E84" s="400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9">
        <v>4680115885042</v>
      </c>
      <c r="E85" s="400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9">
        <v>4680115885080</v>
      </c>
      <c r="E86" s="400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9">
        <v>4680115885073</v>
      </c>
      <c r="E87" s="400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21</v>
      </c>
      <c r="Y87" s="387">
        <f t="shared" si="16"/>
        <v>21.6</v>
      </c>
      <c r="Z87" s="36">
        <f>IFERROR(IF(Y87=0,"",ROUNDUP(Y87/H87,0)*0.00502),"")</f>
        <v>6.0240000000000002E-2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22.166666666666664</v>
      </c>
      <c r="BN87" s="64">
        <f t="shared" si="18"/>
        <v>22.8</v>
      </c>
      <c r="BO87" s="64">
        <f t="shared" si="19"/>
        <v>4.9857549857549859E-2</v>
      </c>
      <c r="BP87" s="64">
        <f t="shared" si="20"/>
        <v>5.1282051282051287E-2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9">
        <v>4680115885059</v>
      </c>
      <c r="E88" s="400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18</v>
      </c>
      <c r="Y88" s="387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18.999999999999996</v>
      </c>
      <c r="BN88" s="64">
        <f t="shared" si="18"/>
        <v>18.999999999999996</v>
      </c>
      <c r="BO88" s="64">
        <f t="shared" si="19"/>
        <v>4.2735042735042736E-2</v>
      </c>
      <c r="BP88" s="64">
        <f t="shared" si="20"/>
        <v>4.2735042735042736E-2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9">
        <v>4680115885097</v>
      </c>
      <c r="E89" s="400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30</v>
      </c>
      <c r="Y89" s="387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04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413" t="s">
        <v>69</v>
      </c>
      <c r="Q90" s="414"/>
      <c r="R90" s="414"/>
      <c r="S90" s="414"/>
      <c r="T90" s="414"/>
      <c r="U90" s="414"/>
      <c r="V90" s="415"/>
      <c r="W90" s="37" t="s">
        <v>70</v>
      </c>
      <c r="X90" s="388">
        <f>IFERROR(X84/H84,"0")+IFERROR(X85/H85,"0")+IFERROR(X86/H86,"0")+IFERROR(X87/H87,"0")+IFERROR(X88/H88,"0")+IFERROR(X89/H89,"0")</f>
        <v>38.333333333333329</v>
      </c>
      <c r="Y90" s="388">
        <f>IFERROR(Y84/H84,"0")+IFERROR(Y85/H85,"0")+IFERROR(Y86/H86,"0")+IFERROR(Y87/H87,"0")+IFERROR(Y88/H88,"0")+IFERROR(Y89/H89,"0")</f>
        <v>39</v>
      </c>
      <c r="Z90" s="388">
        <f>IFERROR(IF(Z84="",0,Z84),"0")+IFERROR(IF(Z85="",0,Z85),"0")+IFERROR(IF(Z86="",0,Z86),"0")+IFERROR(IF(Z87="",0,Z87),"0")+IFERROR(IF(Z88="",0,Z88),"0")+IFERROR(IF(Z89="",0,Z89),"0")</f>
        <v>0.19578000000000001</v>
      </c>
      <c r="AA90" s="389"/>
      <c r="AB90" s="389"/>
      <c r="AC90" s="389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6"/>
      <c r="P91" s="413" t="s">
        <v>69</v>
      </c>
      <c r="Q91" s="414"/>
      <c r="R91" s="414"/>
      <c r="S91" s="414"/>
      <c r="T91" s="414"/>
      <c r="U91" s="414"/>
      <c r="V91" s="415"/>
      <c r="W91" s="37" t="s">
        <v>68</v>
      </c>
      <c r="X91" s="388">
        <f>IFERROR(SUM(X84:X89),"0")</f>
        <v>69</v>
      </c>
      <c r="Y91" s="388">
        <f>IFERROR(SUM(Y84:Y89),"0")</f>
        <v>70.2</v>
      </c>
      <c r="Z91" s="37"/>
      <c r="AA91" s="389"/>
      <c r="AB91" s="389"/>
      <c r="AC91" s="389"/>
    </row>
    <row r="92" spans="1:68" ht="14.25" hidden="1" customHeight="1" x14ac:dyDescent="0.25">
      <c r="A92" s="422" t="s">
        <v>71</v>
      </c>
      <c r="B92" s="405"/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9">
        <v>4680115881891</v>
      </c>
      <c r="E93" s="400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94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9">
        <v>4680115885769</v>
      </c>
      <c r="E94" s="400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3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9">
        <v>4680115884410</v>
      </c>
      <c r="E95" s="400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9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9">
        <v>4680115884403</v>
      </c>
      <c r="E96" s="400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9">
        <v>4680115884311</v>
      </c>
      <c r="E97" s="400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4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13" t="s">
        <v>69</v>
      </c>
      <c r="Q98" s="414"/>
      <c r="R98" s="414"/>
      <c r="S98" s="414"/>
      <c r="T98" s="414"/>
      <c r="U98" s="414"/>
      <c r="V98" s="415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05"/>
      <c r="O99" s="406"/>
      <c r="P99" s="413" t="s">
        <v>69</v>
      </c>
      <c r="Q99" s="414"/>
      <c r="R99" s="414"/>
      <c r="S99" s="414"/>
      <c r="T99" s="414"/>
      <c r="U99" s="414"/>
      <c r="V99" s="415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422" t="s">
        <v>180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405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9">
        <v>4680115881532</v>
      </c>
      <c r="E101" s="400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9">
        <v>4680115881532</v>
      </c>
      <c r="E102" s="400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9">
        <v>4680115881464</v>
      </c>
      <c r="E103" s="400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4"/>
      <c r="B104" s="405"/>
      <c r="C104" s="405"/>
      <c r="D104" s="405"/>
      <c r="E104" s="405"/>
      <c r="F104" s="405"/>
      <c r="G104" s="405"/>
      <c r="H104" s="405"/>
      <c r="I104" s="405"/>
      <c r="J104" s="405"/>
      <c r="K104" s="405"/>
      <c r="L104" s="405"/>
      <c r="M104" s="405"/>
      <c r="N104" s="405"/>
      <c r="O104" s="406"/>
      <c r="P104" s="413" t="s">
        <v>69</v>
      </c>
      <c r="Q104" s="414"/>
      <c r="R104" s="414"/>
      <c r="S104" s="414"/>
      <c r="T104" s="414"/>
      <c r="U104" s="414"/>
      <c r="V104" s="415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5"/>
      <c r="B105" s="405"/>
      <c r="C105" s="405"/>
      <c r="D105" s="405"/>
      <c r="E105" s="405"/>
      <c r="F105" s="405"/>
      <c r="G105" s="405"/>
      <c r="H105" s="405"/>
      <c r="I105" s="405"/>
      <c r="J105" s="405"/>
      <c r="K105" s="405"/>
      <c r="L105" s="405"/>
      <c r="M105" s="405"/>
      <c r="N105" s="405"/>
      <c r="O105" s="406"/>
      <c r="P105" s="413" t="s">
        <v>69</v>
      </c>
      <c r="Q105" s="414"/>
      <c r="R105" s="414"/>
      <c r="S105" s="414"/>
      <c r="T105" s="414"/>
      <c r="U105" s="414"/>
      <c r="V105" s="415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11" t="s">
        <v>186</v>
      </c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5"/>
      <c r="N106" s="405"/>
      <c r="O106" s="405"/>
      <c r="P106" s="405"/>
      <c r="Q106" s="405"/>
      <c r="R106" s="405"/>
      <c r="S106" s="405"/>
      <c r="T106" s="405"/>
      <c r="U106" s="405"/>
      <c r="V106" s="405"/>
      <c r="W106" s="405"/>
      <c r="X106" s="405"/>
      <c r="Y106" s="405"/>
      <c r="Z106" s="405"/>
      <c r="AA106" s="380"/>
      <c r="AB106" s="380"/>
      <c r="AC106" s="380"/>
    </row>
    <row r="107" spans="1:68" ht="14.25" hidden="1" customHeight="1" x14ac:dyDescent="0.25">
      <c r="A107" s="422" t="s">
        <v>109</v>
      </c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5"/>
      <c r="P107" s="405"/>
      <c r="Q107" s="405"/>
      <c r="R107" s="405"/>
      <c r="S107" s="405"/>
      <c r="T107" s="405"/>
      <c r="U107" s="405"/>
      <c r="V107" s="405"/>
      <c r="W107" s="405"/>
      <c r="X107" s="405"/>
      <c r="Y107" s="405"/>
      <c r="Z107" s="405"/>
      <c r="AA107" s="378"/>
      <c r="AB107" s="378"/>
      <c r="AC107" s="378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9">
        <v>4680115881327</v>
      </c>
      <c r="E108" s="400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450</v>
      </c>
      <c r="Y108" s="387">
        <f>IFERROR(IF(X108="",0,CEILING((X108/$H108),1)*$H108),"")</f>
        <v>453.6</v>
      </c>
      <c r="Z108" s="36">
        <f>IFERROR(IF(Y108=0,"",ROUNDUP(Y108/H108,0)*0.02175),"")</f>
        <v>0.91349999999999998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469.99999999999994</v>
      </c>
      <c r="BN108" s="64">
        <f>IFERROR(Y108*I108/H108,"0")</f>
        <v>473.76</v>
      </c>
      <c r="BO108" s="64">
        <f>IFERROR(1/J108*(X108/H108),"0")</f>
        <v>0.74404761904761896</v>
      </c>
      <c r="BP108" s="64">
        <f>IFERROR(1/J108*(Y108/H108),"0")</f>
        <v>0.75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9">
        <v>4680115881518</v>
      </c>
      <c r="E109" s="400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9">
        <v>4680115881303</v>
      </c>
      <c r="E110" s="400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360</v>
      </c>
      <c r="Y110" s="387">
        <f>IFERROR(IF(X110="",0,CEILING((X110/$H110),1)*$H110),"")</f>
        <v>360</v>
      </c>
      <c r="Z110" s="36">
        <f>IFERROR(IF(Y110=0,"",ROUNDUP(Y110/H110,0)*0.00937),"")</f>
        <v>0.74960000000000004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0.66666666666666663</v>
      </c>
      <c r="BP110" s="64">
        <f>IFERROR(1/J110*(Y110/H110),"0")</f>
        <v>0.66666666666666663</v>
      </c>
    </row>
    <row r="111" spans="1:68" x14ac:dyDescent="0.2">
      <c r="A111" s="404"/>
      <c r="B111" s="405"/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6"/>
      <c r="P111" s="413" t="s">
        <v>69</v>
      </c>
      <c r="Q111" s="414"/>
      <c r="R111" s="414"/>
      <c r="S111" s="414"/>
      <c r="T111" s="414"/>
      <c r="U111" s="414"/>
      <c r="V111" s="415"/>
      <c r="W111" s="37" t="s">
        <v>70</v>
      </c>
      <c r="X111" s="388">
        <f>IFERROR(X108/H108,"0")+IFERROR(X109/H109,"0")+IFERROR(X110/H110,"0")</f>
        <v>121.66666666666666</v>
      </c>
      <c r="Y111" s="388">
        <f>IFERROR(Y108/H108,"0")+IFERROR(Y109/H109,"0")+IFERROR(Y110/H110,"0")</f>
        <v>122</v>
      </c>
      <c r="Z111" s="388">
        <f>IFERROR(IF(Z108="",0,Z108),"0")+IFERROR(IF(Z109="",0,Z109),"0")+IFERROR(IF(Z110="",0,Z110),"0")</f>
        <v>1.6631</v>
      </c>
      <c r="AA111" s="389"/>
      <c r="AB111" s="389"/>
      <c r="AC111" s="389"/>
    </row>
    <row r="112" spans="1:68" x14ac:dyDescent="0.2">
      <c r="A112" s="405"/>
      <c r="B112" s="405"/>
      <c r="C112" s="405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6"/>
      <c r="P112" s="413" t="s">
        <v>69</v>
      </c>
      <c r="Q112" s="414"/>
      <c r="R112" s="414"/>
      <c r="S112" s="414"/>
      <c r="T112" s="414"/>
      <c r="U112" s="414"/>
      <c r="V112" s="415"/>
      <c r="W112" s="37" t="s">
        <v>68</v>
      </c>
      <c r="X112" s="388">
        <f>IFERROR(SUM(X108:X110),"0")</f>
        <v>810</v>
      </c>
      <c r="Y112" s="388">
        <f>IFERROR(SUM(Y108:Y110),"0")</f>
        <v>813.6</v>
      </c>
      <c r="Z112" s="37"/>
      <c r="AA112" s="389"/>
      <c r="AB112" s="389"/>
      <c r="AC112" s="389"/>
    </row>
    <row r="113" spans="1:68" ht="14.25" hidden="1" customHeight="1" x14ac:dyDescent="0.25">
      <c r="A113" s="422" t="s">
        <v>71</v>
      </c>
      <c r="B113" s="405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5"/>
      <c r="P113" s="405"/>
      <c r="Q113" s="405"/>
      <c r="R113" s="405"/>
      <c r="S113" s="405"/>
      <c r="T113" s="405"/>
      <c r="U113" s="405"/>
      <c r="V113" s="405"/>
      <c r="W113" s="405"/>
      <c r="X113" s="405"/>
      <c r="Y113" s="405"/>
      <c r="Z113" s="405"/>
      <c r="AA113" s="378"/>
      <c r="AB113" s="378"/>
      <c r="AC113" s="378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9">
        <v>4607091386967</v>
      </c>
      <c r="E114" s="400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9">
        <v>4607091386967</v>
      </c>
      <c r="E115" s="400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9">
        <v>4607091385731</v>
      </c>
      <c r="E116" s="400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9">
        <v>4680115880894</v>
      </c>
      <c r="E117" s="400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9">
        <v>4680115880214</v>
      </c>
      <c r="E118" s="400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4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06"/>
      <c r="P119" s="413" t="s">
        <v>69</v>
      </c>
      <c r="Q119" s="414"/>
      <c r="R119" s="414"/>
      <c r="S119" s="414"/>
      <c r="T119" s="414"/>
      <c r="U119" s="414"/>
      <c r="V119" s="415"/>
      <c r="W119" s="37" t="s">
        <v>70</v>
      </c>
      <c r="X119" s="388">
        <f>IFERROR(X114/H114,"0")+IFERROR(X115/H115,"0")+IFERROR(X116/H116,"0")+IFERROR(X117/H117,"0")+IFERROR(X118/H118,"0")</f>
        <v>17.857142857142858</v>
      </c>
      <c r="Y119" s="388">
        <f>IFERROR(Y114/H114,"0")+IFERROR(Y115/H115,"0")+IFERROR(Y116/H116,"0")+IFERROR(Y117/H117,"0")+IFERROR(Y118/H118,"0")</f>
        <v>18</v>
      </c>
      <c r="Z119" s="388">
        <f>IFERROR(IF(Z114="",0,Z114),"0")+IFERROR(IF(Z115="",0,Z115),"0")+IFERROR(IF(Z116="",0,Z116),"0")+IFERROR(IF(Z117="",0,Z117),"0")+IFERROR(IF(Z118="",0,Z118),"0")</f>
        <v>0.39149999999999996</v>
      </c>
      <c r="AA119" s="389"/>
      <c r="AB119" s="389"/>
      <c r="AC119" s="389"/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13" t="s">
        <v>69</v>
      </c>
      <c r="Q120" s="414"/>
      <c r="R120" s="414"/>
      <c r="S120" s="414"/>
      <c r="T120" s="414"/>
      <c r="U120" s="414"/>
      <c r="V120" s="415"/>
      <c r="W120" s="37" t="s">
        <v>68</v>
      </c>
      <c r="X120" s="388">
        <f>IFERROR(SUM(X114:X118),"0")</f>
        <v>150</v>
      </c>
      <c r="Y120" s="388">
        <f>IFERROR(SUM(Y114:Y118),"0")</f>
        <v>151.20000000000002</v>
      </c>
      <c r="Z120" s="37"/>
      <c r="AA120" s="389"/>
      <c r="AB120" s="389"/>
      <c r="AC120" s="389"/>
    </row>
    <row r="121" spans="1:68" ht="16.5" hidden="1" customHeight="1" x14ac:dyDescent="0.25">
      <c r="A121" s="411" t="s">
        <v>202</v>
      </c>
      <c r="B121" s="405"/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5"/>
      <c r="N121" s="405"/>
      <c r="O121" s="405"/>
      <c r="P121" s="405"/>
      <c r="Q121" s="405"/>
      <c r="R121" s="405"/>
      <c r="S121" s="405"/>
      <c r="T121" s="405"/>
      <c r="U121" s="405"/>
      <c r="V121" s="405"/>
      <c r="W121" s="405"/>
      <c r="X121" s="405"/>
      <c r="Y121" s="405"/>
      <c r="Z121" s="405"/>
      <c r="AA121" s="380"/>
      <c r="AB121" s="380"/>
      <c r="AC121" s="380"/>
    </row>
    <row r="122" spans="1:68" ht="14.25" hidden="1" customHeight="1" x14ac:dyDescent="0.25">
      <c r="A122" s="422" t="s">
        <v>109</v>
      </c>
      <c r="B122" s="405"/>
      <c r="C122" s="405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5"/>
      <c r="O122" s="405"/>
      <c r="P122" s="405"/>
      <c r="Q122" s="405"/>
      <c r="R122" s="405"/>
      <c r="S122" s="405"/>
      <c r="T122" s="405"/>
      <c r="U122" s="405"/>
      <c r="V122" s="405"/>
      <c r="W122" s="405"/>
      <c r="X122" s="405"/>
      <c r="Y122" s="405"/>
      <c r="Z122" s="405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9">
        <v>4680115882133</v>
      </c>
      <c r="E123" s="400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9">
        <v>4680115882133</v>
      </c>
      <c r="E124" s="400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9">
        <v>4680115880269</v>
      </c>
      <c r="E125" s="400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9">
        <v>4680115880429</v>
      </c>
      <c r="E126" s="400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225</v>
      </c>
      <c r="Y126" s="387">
        <f>IFERROR(IF(X126="",0,CEILING((X126/$H126),1)*$H126),"")</f>
        <v>225</v>
      </c>
      <c r="Z126" s="36">
        <f>IFERROR(IF(Y126=0,"",ROUNDUP(Y126/H126,0)*0.00937),"")</f>
        <v>0.46849999999999997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237</v>
      </c>
      <c r="BN126" s="64">
        <f>IFERROR(Y126*I126/H126,"0")</f>
        <v>237</v>
      </c>
      <c r="BO126" s="64">
        <f>IFERROR(1/J126*(X126/H126),"0")</f>
        <v>0.41666666666666669</v>
      </c>
      <c r="BP126" s="64">
        <f>IFERROR(1/J126*(Y126/H126),"0")</f>
        <v>0.41666666666666669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9">
        <v>4680115881457</v>
      </c>
      <c r="E127" s="400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4"/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6"/>
      <c r="P128" s="413" t="s">
        <v>69</v>
      </c>
      <c r="Q128" s="414"/>
      <c r="R128" s="414"/>
      <c r="S128" s="414"/>
      <c r="T128" s="414"/>
      <c r="U128" s="414"/>
      <c r="V128" s="415"/>
      <c r="W128" s="37" t="s">
        <v>70</v>
      </c>
      <c r="X128" s="388">
        <f>IFERROR(X123/H123,"0")+IFERROR(X124/H124,"0")+IFERROR(X125/H125,"0")+IFERROR(X126/H126,"0")+IFERROR(X127/H127,"0")</f>
        <v>50</v>
      </c>
      <c r="Y128" s="388">
        <f>IFERROR(Y123/H123,"0")+IFERROR(Y124/H124,"0")+IFERROR(Y125/H125,"0")+IFERROR(Y126/H126,"0")+IFERROR(Y127/H127,"0")</f>
        <v>50</v>
      </c>
      <c r="Z128" s="388">
        <f>IFERROR(IF(Z123="",0,Z123),"0")+IFERROR(IF(Z124="",0,Z124),"0")+IFERROR(IF(Z125="",0,Z125),"0")+IFERROR(IF(Z126="",0,Z126),"0")+IFERROR(IF(Z127="",0,Z127),"0")</f>
        <v>0.46849999999999997</v>
      </c>
      <c r="AA128" s="389"/>
      <c r="AB128" s="389"/>
      <c r="AC128" s="389"/>
    </row>
    <row r="129" spans="1:68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6"/>
      <c r="P129" s="413" t="s">
        <v>69</v>
      </c>
      <c r="Q129" s="414"/>
      <c r="R129" s="414"/>
      <c r="S129" s="414"/>
      <c r="T129" s="414"/>
      <c r="U129" s="414"/>
      <c r="V129" s="415"/>
      <c r="W129" s="37" t="s">
        <v>68</v>
      </c>
      <c r="X129" s="388">
        <f>IFERROR(SUM(X123:X127),"0")</f>
        <v>225</v>
      </c>
      <c r="Y129" s="388">
        <f>IFERROR(SUM(Y123:Y127),"0")</f>
        <v>225</v>
      </c>
      <c r="Z129" s="37"/>
      <c r="AA129" s="389"/>
      <c r="AB129" s="389"/>
      <c r="AC129" s="389"/>
    </row>
    <row r="130" spans="1:68" ht="14.25" hidden="1" customHeight="1" x14ac:dyDescent="0.25">
      <c r="A130" s="422" t="s">
        <v>145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9">
        <v>4680115881488</v>
      </c>
      <c r="E131" s="400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9">
        <v>4680115881488</v>
      </c>
      <c r="E132" s="400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8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9">
        <v>4680115882775</v>
      </c>
      <c r="E133" s="400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9">
        <v>4680115882775</v>
      </c>
      <c r="E134" s="400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6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9">
        <v>4680115880658</v>
      </c>
      <c r="E135" s="400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4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13" t="s">
        <v>69</v>
      </c>
      <c r="Q136" s="414"/>
      <c r="R136" s="414"/>
      <c r="S136" s="414"/>
      <c r="T136" s="414"/>
      <c r="U136" s="414"/>
      <c r="V136" s="415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6"/>
      <c r="P137" s="413" t="s">
        <v>69</v>
      </c>
      <c r="Q137" s="414"/>
      <c r="R137" s="414"/>
      <c r="S137" s="414"/>
      <c r="T137" s="414"/>
      <c r="U137" s="414"/>
      <c r="V137" s="415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422" t="s">
        <v>71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405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9">
        <v>4607091385168</v>
      </c>
      <c r="E139" s="400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9">
        <v>4607091385168</v>
      </c>
      <c r="E140" s="400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9">
        <v>4680115884540</v>
      </c>
      <c r="E141" s="400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7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9">
        <v>4607091383256</v>
      </c>
      <c r="E142" s="400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9">
        <v>4607091385748</v>
      </c>
      <c r="E143" s="400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675</v>
      </c>
      <c r="Y143" s="387">
        <f t="shared" si="21"/>
        <v>675</v>
      </c>
      <c r="Z143" s="36">
        <f>IFERROR(IF(Y143=0,"",ROUNDUP(Y143/H143,0)*0.00753),"")</f>
        <v>1.8825000000000001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742.99999999999989</v>
      </c>
      <c r="BN143" s="64">
        <f t="shared" si="23"/>
        <v>742.99999999999989</v>
      </c>
      <c r="BO143" s="64">
        <f t="shared" si="24"/>
        <v>1.6025641025641024</v>
      </c>
      <c r="BP143" s="64">
        <f t="shared" si="25"/>
        <v>1.6025641025641024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9">
        <v>4680115884533</v>
      </c>
      <c r="E144" s="400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24</v>
      </c>
      <c r="Y144" s="387">
        <f t="shared" si="21"/>
        <v>25.2</v>
      </c>
      <c r="Z144" s="36">
        <f>IFERROR(IF(Y144=0,"",ROUNDUP(Y144/H144,0)*0.00753),"")</f>
        <v>0.10542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26.666666666666664</v>
      </c>
      <c r="BN144" s="64">
        <f t="shared" si="23"/>
        <v>28</v>
      </c>
      <c r="BO144" s="64">
        <f t="shared" si="24"/>
        <v>8.5470085470085458E-2</v>
      </c>
      <c r="BP144" s="64">
        <f t="shared" si="25"/>
        <v>8.9743589743589744E-2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9">
        <v>4680115882645</v>
      </c>
      <c r="E145" s="400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413" t="s">
        <v>69</v>
      </c>
      <c r="Q146" s="414"/>
      <c r="R146" s="414"/>
      <c r="S146" s="414"/>
      <c r="T146" s="414"/>
      <c r="U146" s="414"/>
      <c r="V146" s="415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263.33333333333331</v>
      </c>
      <c r="Y146" s="388">
        <f>IFERROR(Y139/H139,"0")+IFERROR(Y140/H140,"0")+IFERROR(Y141/H141,"0")+IFERROR(Y142/H142,"0")+IFERROR(Y143/H143,"0")+IFERROR(Y144/H144,"0")+IFERROR(Y145/H145,"0")</f>
        <v>264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1.9879200000000001</v>
      </c>
      <c r="AA146" s="389"/>
      <c r="AB146" s="389"/>
      <c r="AC146" s="389"/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413" t="s">
        <v>69</v>
      </c>
      <c r="Q147" s="414"/>
      <c r="R147" s="414"/>
      <c r="S147" s="414"/>
      <c r="T147" s="414"/>
      <c r="U147" s="414"/>
      <c r="V147" s="415"/>
      <c r="W147" s="37" t="s">
        <v>68</v>
      </c>
      <c r="X147" s="388">
        <f>IFERROR(SUM(X139:X145),"0")</f>
        <v>699</v>
      </c>
      <c r="Y147" s="388">
        <f>IFERROR(SUM(Y139:Y145),"0")</f>
        <v>700.2</v>
      </c>
      <c r="Z147" s="37"/>
      <c r="AA147" s="389"/>
      <c r="AB147" s="389"/>
      <c r="AC147" s="389"/>
    </row>
    <row r="148" spans="1:68" ht="14.25" hidden="1" customHeight="1" x14ac:dyDescent="0.25">
      <c r="A148" s="422" t="s">
        <v>180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9">
        <v>4680115882652</v>
      </c>
      <c r="E149" s="400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9">
        <v>4680115880238</v>
      </c>
      <c r="E150" s="400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4"/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6"/>
      <c r="P151" s="413" t="s">
        <v>69</v>
      </c>
      <c r="Q151" s="414"/>
      <c r="R151" s="414"/>
      <c r="S151" s="414"/>
      <c r="T151" s="414"/>
      <c r="U151" s="414"/>
      <c r="V151" s="415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5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413" t="s">
        <v>69</v>
      </c>
      <c r="Q152" s="414"/>
      <c r="R152" s="414"/>
      <c r="S152" s="414"/>
      <c r="T152" s="414"/>
      <c r="U152" s="414"/>
      <c r="V152" s="415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11" t="s">
        <v>240</v>
      </c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5"/>
      <c r="P153" s="405"/>
      <c r="Q153" s="405"/>
      <c r="R153" s="405"/>
      <c r="S153" s="405"/>
      <c r="T153" s="405"/>
      <c r="U153" s="405"/>
      <c r="V153" s="405"/>
      <c r="W153" s="405"/>
      <c r="X153" s="405"/>
      <c r="Y153" s="405"/>
      <c r="Z153" s="405"/>
      <c r="AA153" s="380"/>
      <c r="AB153" s="380"/>
      <c r="AC153" s="380"/>
    </row>
    <row r="154" spans="1:68" ht="14.25" hidden="1" customHeight="1" x14ac:dyDescent="0.25">
      <c r="A154" s="422" t="s">
        <v>109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378"/>
      <c r="AB154" s="378"/>
      <c r="AC154" s="378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9">
        <v>4680115882577</v>
      </c>
      <c r="E155" s="400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9">
        <v>4680115882577</v>
      </c>
      <c r="E156" s="400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6"/>
      <c r="P157" s="413" t="s">
        <v>69</v>
      </c>
      <c r="Q157" s="414"/>
      <c r="R157" s="414"/>
      <c r="S157" s="414"/>
      <c r="T157" s="414"/>
      <c r="U157" s="414"/>
      <c r="V157" s="415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6"/>
      <c r="P158" s="413" t="s">
        <v>69</v>
      </c>
      <c r="Q158" s="414"/>
      <c r="R158" s="414"/>
      <c r="S158" s="414"/>
      <c r="T158" s="414"/>
      <c r="U158" s="414"/>
      <c r="V158" s="415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422" t="s">
        <v>63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78"/>
      <c r="AB159" s="378"/>
      <c r="AC159" s="378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9">
        <v>4680115883444</v>
      </c>
      <c r="E160" s="400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9">
        <v>4680115883444</v>
      </c>
      <c r="E161" s="400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4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6"/>
      <c r="P162" s="413" t="s">
        <v>69</v>
      </c>
      <c r="Q162" s="414"/>
      <c r="R162" s="414"/>
      <c r="S162" s="414"/>
      <c r="T162" s="414"/>
      <c r="U162" s="414"/>
      <c r="V162" s="415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413" t="s">
        <v>69</v>
      </c>
      <c r="Q163" s="414"/>
      <c r="R163" s="414"/>
      <c r="S163" s="414"/>
      <c r="T163" s="414"/>
      <c r="U163" s="414"/>
      <c r="V163" s="415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422" t="s">
        <v>71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9">
        <v>4680115882584</v>
      </c>
      <c r="E165" s="400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9">
        <v>4680115882584</v>
      </c>
      <c r="E166" s="400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04"/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6"/>
      <c r="P167" s="413" t="s">
        <v>69</v>
      </c>
      <c r="Q167" s="414"/>
      <c r="R167" s="414"/>
      <c r="S167" s="414"/>
      <c r="T167" s="414"/>
      <c r="U167" s="414"/>
      <c r="V167" s="415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5"/>
      <c r="B168" s="405"/>
      <c r="C168" s="405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6"/>
      <c r="P168" s="413" t="s">
        <v>69</v>
      </c>
      <c r="Q168" s="414"/>
      <c r="R168" s="414"/>
      <c r="S168" s="414"/>
      <c r="T168" s="414"/>
      <c r="U168" s="414"/>
      <c r="V168" s="415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411" t="s">
        <v>107</v>
      </c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380"/>
      <c r="AB169" s="380"/>
      <c r="AC169" s="380"/>
    </row>
    <row r="170" spans="1:68" ht="14.25" hidden="1" customHeight="1" x14ac:dyDescent="0.25">
      <c r="A170" s="422" t="s">
        <v>109</v>
      </c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5"/>
      <c r="P170" s="405"/>
      <c r="Q170" s="405"/>
      <c r="R170" s="405"/>
      <c r="S170" s="405"/>
      <c r="T170" s="405"/>
      <c r="U170" s="405"/>
      <c r="V170" s="405"/>
      <c r="W170" s="405"/>
      <c r="X170" s="405"/>
      <c r="Y170" s="405"/>
      <c r="Z170" s="405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9">
        <v>4607091382945</v>
      </c>
      <c r="E171" s="400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2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9">
        <v>4607091382952</v>
      </c>
      <c r="E172" s="400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9">
        <v>4607091384604</v>
      </c>
      <c r="E173" s="400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4"/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6"/>
      <c r="P174" s="413" t="s">
        <v>69</v>
      </c>
      <c r="Q174" s="414"/>
      <c r="R174" s="414"/>
      <c r="S174" s="414"/>
      <c r="T174" s="414"/>
      <c r="U174" s="414"/>
      <c r="V174" s="415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5"/>
      <c r="B175" s="405"/>
      <c r="C175" s="405"/>
      <c r="D175" s="405"/>
      <c r="E175" s="405"/>
      <c r="F175" s="405"/>
      <c r="G175" s="405"/>
      <c r="H175" s="405"/>
      <c r="I175" s="405"/>
      <c r="J175" s="405"/>
      <c r="K175" s="405"/>
      <c r="L175" s="405"/>
      <c r="M175" s="405"/>
      <c r="N175" s="405"/>
      <c r="O175" s="406"/>
      <c r="P175" s="413" t="s">
        <v>69</v>
      </c>
      <c r="Q175" s="414"/>
      <c r="R175" s="414"/>
      <c r="S175" s="414"/>
      <c r="T175" s="414"/>
      <c r="U175" s="414"/>
      <c r="V175" s="415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422" t="s">
        <v>63</v>
      </c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5"/>
      <c r="N176" s="405"/>
      <c r="O176" s="405"/>
      <c r="P176" s="405"/>
      <c r="Q176" s="405"/>
      <c r="R176" s="405"/>
      <c r="S176" s="405"/>
      <c r="T176" s="405"/>
      <c r="U176" s="405"/>
      <c r="V176" s="405"/>
      <c r="W176" s="405"/>
      <c r="X176" s="405"/>
      <c r="Y176" s="405"/>
      <c r="Z176" s="405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9">
        <v>4607091387667</v>
      </c>
      <c r="E177" s="400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9">
        <v>4607091387636</v>
      </c>
      <c r="E178" s="400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9">
        <v>4607091382426</v>
      </c>
      <c r="E179" s="400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9">
        <v>4607091386547</v>
      </c>
      <c r="E180" s="400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9">
        <v>4607091382464</v>
      </c>
      <c r="E181" s="400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4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6"/>
      <c r="P182" s="413" t="s">
        <v>69</v>
      </c>
      <c r="Q182" s="414"/>
      <c r="R182" s="414"/>
      <c r="S182" s="414"/>
      <c r="T182" s="414"/>
      <c r="U182" s="414"/>
      <c r="V182" s="415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5"/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6"/>
      <c r="P183" s="413" t="s">
        <v>69</v>
      </c>
      <c r="Q183" s="414"/>
      <c r="R183" s="414"/>
      <c r="S183" s="414"/>
      <c r="T183" s="414"/>
      <c r="U183" s="414"/>
      <c r="V183" s="415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422" t="s">
        <v>71</v>
      </c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5"/>
      <c r="P184" s="405"/>
      <c r="Q184" s="405"/>
      <c r="R184" s="405"/>
      <c r="S184" s="405"/>
      <c r="T184" s="405"/>
      <c r="U184" s="405"/>
      <c r="V184" s="405"/>
      <c r="W184" s="405"/>
      <c r="X184" s="405"/>
      <c r="Y184" s="405"/>
      <c r="Z184" s="405"/>
      <c r="AA184" s="378"/>
      <c r="AB184" s="378"/>
      <c r="AC184" s="378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9">
        <v>4607091385304</v>
      </c>
      <c r="E185" s="400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9">
        <v>4607091386264</v>
      </c>
      <c r="E186" s="400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9">
        <v>4607091385427</v>
      </c>
      <c r="E187" s="400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4"/>
      <c r="B188" s="405"/>
      <c r="C188" s="405"/>
      <c r="D188" s="405"/>
      <c r="E188" s="405"/>
      <c r="F188" s="405"/>
      <c r="G188" s="405"/>
      <c r="H188" s="405"/>
      <c r="I188" s="405"/>
      <c r="J188" s="405"/>
      <c r="K188" s="405"/>
      <c r="L188" s="405"/>
      <c r="M188" s="405"/>
      <c r="N188" s="405"/>
      <c r="O188" s="406"/>
      <c r="P188" s="413" t="s">
        <v>69</v>
      </c>
      <c r="Q188" s="414"/>
      <c r="R188" s="414"/>
      <c r="S188" s="414"/>
      <c r="T188" s="414"/>
      <c r="U188" s="414"/>
      <c r="V188" s="415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5"/>
      <c r="B189" s="405"/>
      <c r="C189" s="405"/>
      <c r="D189" s="405"/>
      <c r="E189" s="405"/>
      <c r="F189" s="405"/>
      <c r="G189" s="405"/>
      <c r="H189" s="405"/>
      <c r="I189" s="405"/>
      <c r="J189" s="405"/>
      <c r="K189" s="405"/>
      <c r="L189" s="405"/>
      <c r="M189" s="405"/>
      <c r="N189" s="405"/>
      <c r="O189" s="406"/>
      <c r="P189" s="413" t="s">
        <v>69</v>
      </c>
      <c r="Q189" s="414"/>
      <c r="R189" s="414"/>
      <c r="S189" s="414"/>
      <c r="T189" s="414"/>
      <c r="U189" s="414"/>
      <c r="V189" s="415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27" t="s">
        <v>272</v>
      </c>
      <c r="B190" s="428"/>
      <c r="C190" s="428"/>
      <c r="D190" s="428"/>
      <c r="E190" s="428"/>
      <c r="F190" s="428"/>
      <c r="G190" s="428"/>
      <c r="H190" s="428"/>
      <c r="I190" s="428"/>
      <c r="J190" s="428"/>
      <c r="K190" s="428"/>
      <c r="L190" s="428"/>
      <c r="M190" s="428"/>
      <c r="N190" s="428"/>
      <c r="O190" s="428"/>
      <c r="P190" s="428"/>
      <c r="Q190" s="428"/>
      <c r="R190" s="428"/>
      <c r="S190" s="428"/>
      <c r="T190" s="428"/>
      <c r="U190" s="428"/>
      <c r="V190" s="428"/>
      <c r="W190" s="428"/>
      <c r="X190" s="428"/>
      <c r="Y190" s="428"/>
      <c r="Z190" s="428"/>
      <c r="AA190" s="48"/>
      <c r="AB190" s="48"/>
      <c r="AC190" s="48"/>
    </row>
    <row r="191" spans="1:68" ht="16.5" hidden="1" customHeight="1" x14ac:dyDescent="0.25">
      <c r="A191" s="411" t="s">
        <v>273</v>
      </c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  <c r="T191" s="405"/>
      <c r="U191" s="405"/>
      <c r="V191" s="405"/>
      <c r="W191" s="405"/>
      <c r="X191" s="405"/>
      <c r="Y191" s="405"/>
      <c r="Z191" s="405"/>
      <c r="AA191" s="380"/>
      <c r="AB191" s="380"/>
      <c r="AC191" s="380"/>
    </row>
    <row r="192" spans="1:68" ht="14.25" hidden="1" customHeight="1" x14ac:dyDescent="0.25">
      <c r="A192" s="422" t="s">
        <v>63</v>
      </c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05"/>
      <c r="P192" s="405"/>
      <c r="Q192" s="405"/>
      <c r="R192" s="405"/>
      <c r="S192" s="405"/>
      <c r="T192" s="405"/>
      <c r="U192" s="405"/>
      <c r="V192" s="405"/>
      <c r="W192" s="405"/>
      <c r="X192" s="405"/>
      <c r="Y192" s="405"/>
      <c r="Z192" s="405"/>
      <c r="AA192" s="378"/>
      <c r="AB192" s="378"/>
      <c r="AC192" s="378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9">
        <v>4680115880993</v>
      </c>
      <c r="E193" s="400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9">
        <v>4680115881761</v>
      </c>
      <c r="E194" s="400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9">
        <v>4680115881563</v>
      </c>
      <c r="E195" s="400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9">
        <v>4680115880986</v>
      </c>
      <c r="E196" s="400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9">
        <v>4680115881785</v>
      </c>
      <c r="E197" s="400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52.5</v>
      </c>
      <c r="Y197" s="387">
        <f t="shared" si="26"/>
        <v>52.5</v>
      </c>
      <c r="Z197" s="36">
        <f>IFERROR(IF(Y197=0,"",ROUNDUP(Y197/H197,0)*0.00502),"")</f>
        <v>0.1255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55.75</v>
      </c>
      <c r="BN197" s="64">
        <f t="shared" si="28"/>
        <v>55.75</v>
      </c>
      <c r="BO197" s="64">
        <f t="shared" si="29"/>
        <v>0.10683760683760685</v>
      </c>
      <c r="BP197" s="64">
        <f t="shared" si="30"/>
        <v>0.10683760683760685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9">
        <v>4680115881679</v>
      </c>
      <c r="E198" s="400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175</v>
      </c>
      <c r="Y198" s="387">
        <f t="shared" si="26"/>
        <v>176.4</v>
      </c>
      <c r="Z198" s="36">
        <f>IFERROR(IF(Y198=0,"",ROUNDUP(Y198/H198,0)*0.00502),"")</f>
        <v>0.42168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183.33333333333334</v>
      </c>
      <c r="BN198" s="64">
        <f t="shared" si="28"/>
        <v>184.8</v>
      </c>
      <c r="BO198" s="64">
        <f t="shared" si="29"/>
        <v>0.35612535612535612</v>
      </c>
      <c r="BP198" s="64">
        <f t="shared" si="30"/>
        <v>0.35897435897435903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9">
        <v>4680115880191</v>
      </c>
      <c r="E199" s="400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9">
        <v>4680115883963</v>
      </c>
      <c r="E200" s="400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4"/>
      <c r="B201" s="405"/>
      <c r="C201" s="405"/>
      <c r="D201" s="405"/>
      <c r="E201" s="405"/>
      <c r="F201" s="405"/>
      <c r="G201" s="405"/>
      <c r="H201" s="405"/>
      <c r="I201" s="405"/>
      <c r="J201" s="405"/>
      <c r="K201" s="405"/>
      <c r="L201" s="405"/>
      <c r="M201" s="405"/>
      <c r="N201" s="405"/>
      <c r="O201" s="406"/>
      <c r="P201" s="413" t="s">
        <v>69</v>
      </c>
      <c r="Q201" s="414"/>
      <c r="R201" s="414"/>
      <c r="S201" s="414"/>
      <c r="T201" s="414"/>
      <c r="U201" s="414"/>
      <c r="V201" s="415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108.33333333333333</v>
      </c>
      <c r="Y201" s="388">
        <f>IFERROR(Y193/H193,"0")+IFERROR(Y194/H194,"0")+IFERROR(Y195/H195,"0")+IFERROR(Y196/H196,"0")+IFERROR(Y197/H197,"0")+IFERROR(Y198/H198,"0")+IFERROR(Y199/H199,"0")+IFERROR(Y200/H200,"0")</f>
        <v>109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0.54718</v>
      </c>
      <c r="AA201" s="389"/>
      <c r="AB201" s="389"/>
      <c r="AC201" s="389"/>
    </row>
    <row r="202" spans="1:68" x14ac:dyDescent="0.2">
      <c r="A202" s="405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6"/>
      <c r="P202" s="413" t="s">
        <v>69</v>
      </c>
      <c r="Q202" s="414"/>
      <c r="R202" s="414"/>
      <c r="S202" s="414"/>
      <c r="T202" s="414"/>
      <c r="U202" s="414"/>
      <c r="V202" s="415"/>
      <c r="W202" s="37" t="s">
        <v>68</v>
      </c>
      <c r="X202" s="388">
        <f>IFERROR(SUM(X193:X200),"0")</f>
        <v>227.5</v>
      </c>
      <c r="Y202" s="388">
        <f>IFERROR(SUM(Y193:Y200),"0")</f>
        <v>228.9</v>
      </c>
      <c r="Z202" s="37"/>
      <c r="AA202" s="389"/>
      <c r="AB202" s="389"/>
      <c r="AC202" s="389"/>
    </row>
    <row r="203" spans="1:68" ht="16.5" hidden="1" customHeight="1" x14ac:dyDescent="0.25">
      <c r="A203" s="411" t="s">
        <v>290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380"/>
      <c r="AB203" s="380"/>
      <c r="AC203" s="380"/>
    </row>
    <row r="204" spans="1:68" ht="14.25" hidden="1" customHeight="1" x14ac:dyDescent="0.25">
      <c r="A204" s="422" t="s">
        <v>109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9">
        <v>4680115881402</v>
      </c>
      <c r="E205" s="400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7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9">
        <v>4680115881396</v>
      </c>
      <c r="E206" s="400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4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413" t="s">
        <v>69</v>
      </c>
      <c r="Q207" s="414"/>
      <c r="R207" s="414"/>
      <c r="S207" s="414"/>
      <c r="T207" s="414"/>
      <c r="U207" s="414"/>
      <c r="V207" s="415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413" t="s">
        <v>69</v>
      </c>
      <c r="Q208" s="414"/>
      <c r="R208" s="414"/>
      <c r="S208" s="414"/>
      <c r="T208" s="414"/>
      <c r="U208" s="414"/>
      <c r="V208" s="415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422" t="s">
        <v>145</v>
      </c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9">
        <v>4680115882935</v>
      </c>
      <c r="E210" s="400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9">
        <v>4680115880764</v>
      </c>
      <c r="E211" s="400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4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13" t="s">
        <v>69</v>
      </c>
      <c r="Q212" s="414"/>
      <c r="R212" s="414"/>
      <c r="S212" s="414"/>
      <c r="T212" s="414"/>
      <c r="U212" s="414"/>
      <c r="V212" s="415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5"/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6"/>
      <c r="P213" s="413" t="s">
        <v>69</v>
      </c>
      <c r="Q213" s="414"/>
      <c r="R213" s="414"/>
      <c r="S213" s="414"/>
      <c r="T213" s="414"/>
      <c r="U213" s="414"/>
      <c r="V213" s="415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422" t="s">
        <v>63</v>
      </c>
      <c r="B214" s="405"/>
      <c r="C214" s="405"/>
      <c r="D214" s="405"/>
      <c r="E214" s="405"/>
      <c r="F214" s="405"/>
      <c r="G214" s="405"/>
      <c r="H214" s="405"/>
      <c r="I214" s="405"/>
      <c r="J214" s="405"/>
      <c r="K214" s="405"/>
      <c r="L214" s="405"/>
      <c r="M214" s="405"/>
      <c r="N214" s="405"/>
      <c r="O214" s="405"/>
      <c r="P214" s="405"/>
      <c r="Q214" s="405"/>
      <c r="R214" s="405"/>
      <c r="S214" s="405"/>
      <c r="T214" s="405"/>
      <c r="U214" s="405"/>
      <c r="V214" s="405"/>
      <c r="W214" s="405"/>
      <c r="X214" s="405"/>
      <c r="Y214" s="405"/>
      <c r="Z214" s="405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9">
        <v>4680115882683</v>
      </c>
      <c r="E215" s="400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70</v>
      </c>
      <c r="Y215" s="387">
        <f t="shared" ref="Y215:Y222" si="31">IFERROR(IF(X215="",0,CEILING((X215/$H215),1)*$H215),"")</f>
        <v>70.2</v>
      </c>
      <c r="Z215" s="36">
        <f>IFERROR(IF(Y215=0,"",ROUNDUP(Y215/H215,0)*0.00937),"")</f>
        <v>0.12181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72.722222222222229</v>
      </c>
      <c r="BN215" s="64">
        <f t="shared" ref="BN215:BN222" si="33">IFERROR(Y215*I215/H215,"0")</f>
        <v>72.930000000000007</v>
      </c>
      <c r="BO215" s="64">
        <f t="shared" ref="BO215:BO222" si="34">IFERROR(1/J215*(X215/H215),"0")</f>
        <v>0.10802469135802469</v>
      </c>
      <c r="BP215" s="64">
        <f t="shared" ref="BP215:BP222" si="35">IFERROR(1/J215*(Y215/H215),"0")</f>
        <v>0.10833333333333334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9">
        <v>4680115882690</v>
      </c>
      <c r="E216" s="400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30</v>
      </c>
      <c r="Y216" s="387">
        <f t="shared" si="31"/>
        <v>32.400000000000006</v>
      </c>
      <c r="Z216" s="36">
        <f>IFERROR(IF(Y216=0,"",ROUNDUP(Y216/H216,0)*0.00937),"")</f>
        <v>5.6219999999999999E-2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31.166666666666668</v>
      </c>
      <c r="BN216" s="64">
        <f t="shared" si="33"/>
        <v>33.660000000000004</v>
      </c>
      <c r="BO216" s="64">
        <f t="shared" si="34"/>
        <v>4.6296296296296294E-2</v>
      </c>
      <c r="BP216" s="64">
        <f t="shared" si="35"/>
        <v>5.000000000000001E-2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9">
        <v>4680115882669</v>
      </c>
      <c r="E217" s="400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9">
        <v>4680115882676</v>
      </c>
      <c r="E218" s="400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60</v>
      </c>
      <c r="Y218" s="387">
        <f t="shared" si="31"/>
        <v>64.800000000000011</v>
      </c>
      <c r="Z218" s="36">
        <f>IFERROR(IF(Y218=0,"",ROUNDUP(Y218/H218,0)*0.00937),"")</f>
        <v>0.11244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62.333333333333336</v>
      </c>
      <c r="BN218" s="64">
        <f t="shared" si="33"/>
        <v>67.320000000000007</v>
      </c>
      <c r="BO218" s="64">
        <f t="shared" si="34"/>
        <v>9.2592592592592587E-2</v>
      </c>
      <c r="BP218" s="64">
        <f t="shared" si="35"/>
        <v>0.10000000000000002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9">
        <v>4680115884014</v>
      </c>
      <c r="E219" s="400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30</v>
      </c>
      <c r="Y219" s="387">
        <f t="shared" si="31"/>
        <v>30.6</v>
      </c>
      <c r="Z219" s="36">
        <f>IFERROR(IF(Y219=0,"",ROUNDUP(Y219/H219,0)*0.00502),"")</f>
        <v>8.5339999999999999E-2</v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32.166666666666664</v>
      </c>
      <c r="BN219" s="64">
        <f t="shared" si="33"/>
        <v>32.81</v>
      </c>
      <c r="BO219" s="64">
        <f t="shared" si="34"/>
        <v>7.122507122507124E-2</v>
      </c>
      <c r="BP219" s="64">
        <f t="shared" si="35"/>
        <v>7.2649572649572655E-2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9">
        <v>4680115884007</v>
      </c>
      <c r="E220" s="400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30</v>
      </c>
      <c r="Y220" s="387">
        <f t="shared" si="31"/>
        <v>30.6</v>
      </c>
      <c r="Z220" s="36">
        <f>IFERROR(IF(Y220=0,"",ROUNDUP(Y220/H220,0)*0.00502),"")</f>
        <v>8.5339999999999999E-2</v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31.666666666666664</v>
      </c>
      <c r="BN220" s="64">
        <f t="shared" si="33"/>
        <v>32.299999999999997</v>
      </c>
      <c r="BO220" s="64">
        <f t="shared" si="34"/>
        <v>7.122507122507124E-2</v>
      </c>
      <c r="BP220" s="64">
        <f t="shared" si="35"/>
        <v>7.2649572649572655E-2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9">
        <v>4680115884038</v>
      </c>
      <c r="E221" s="400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30</v>
      </c>
      <c r="Y221" s="387">
        <f t="shared" si="31"/>
        <v>30.6</v>
      </c>
      <c r="Z221" s="36">
        <f>IFERROR(IF(Y221=0,"",ROUNDUP(Y221/H221,0)*0.00502),"")</f>
        <v>8.5339999999999999E-2</v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31.666666666666664</v>
      </c>
      <c r="BN221" s="64">
        <f t="shared" si="33"/>
        <v>32.299999999999997</v>
      </c>
      <c r="BO221" s="64">
        <f t="shared" si="34"/>
        <v>7.122507122507124E-2</v>
      </c>
      <c r="BP221" s="64">
        <f t="shared" si="35"/>
        <v>7.2649572649572655E-2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9">
        <v>4680115884021</v>
      </c>
      <c r="E222" s="400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30</v>
      </c>
      <c r="Y222" s="387">
        <f t="shared" si="31"/>
        <v>30.6</v>
      </c>
      <c r="Z222" s="36">
        <f>IFERROR(IF(Y222=0,"",ROUNDUP(Y222/H222,0)*0.00502),"")</f>
        <v>8.5339999999999999E-2</v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31.666666666666664</v>
      </c>
      <c r="BN222" s="64">
        <f t="shared" si="33"/>
        <v>32.299999999999997</v>
      </c>
      <c r="BO222" s="64">
        <f t="shared" si="34"/>
        <v>7.122507122507124E-2</v>
      </c>
      <c r="BP222" s="64">
        <f t="shared" si="35"/>
        <v>7.2649572649572655E-2</v>
      </c>
    </row>
    <row r="223" spans="1:68" x14ac:dyDescent="0.2">
      <c r="A223" s="404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6"/>
      <c r="P223" s="413" t="s">
        <v>69</v>
      </c>
      <c r="Q223" s="414"/>
      <c r="R223" s="414"/>
      <c r="S223" s="414"/>
      <c r="T223" s="414"/>
      <c r="U223" s="414"/>
      <c r="V223" s="415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96.296296296296305</v>
      </c>
      <c r="Y223" s="388">
        <f>IFERROR(Y215/H215,"0")+IFERROR(Y216/H216,"0")+IFERROR(Y217/H217,"0")+IFERROR(Y218/H218,"0")+IFERROR(Y219/H219,"0")+IFERROR(Y220/H220,"0")+IFERROR(Y221/H221,"0")+IFERROR(Y222/H222,"0")</f>
        <v>99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0.63182999999999989</v>
      </c>
      <c r="AA223" s="389"/>
      <c r="AB223" s="389"/>
      <c r="AC223" s="389"/>
    </row>
    <row r="224" spans="1:68" x14ac:dyDescent="0.2">
      <c r="A224" s="405"/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6"/>
      <c r="P224" s="413" t="s">
        <v>69</v>
      </c>
      <c r="Q224" s="414"/>
      <c r="R224" s="414"/>
      <c r="S224" s="414"/>
      <c r="T224" s="414"/>
      <c r="U224" s="414"/>
      <c r="V224" s="415"/>
      <c r="W224" s="37" t="s">
        <v>68</v>
      </c>
      <c r="X224" s="388">
        <f>IFERROR(SUM(X215:X222),"0")</f>
        <v>280</v>
      </c>
      <c r="Y224" s="388">
        <f>IFERROR(SUM(Y215:Y222),"0")</f>
        <v>289.80000000000007</v>
      </c>
      <c r="Z224" s="37"/>
      <c r="AA224" s="389"/>
      <c r="AB224" s="389"/>
      <c r="AC224" s="389"/>
    </row>
    <row r="225" spans="1:68" ht="14.25" hidden="1" customHeight="1" x14ac:dyDescent="0.25">
      <c r="A225" s="422" t="s">
        <v>71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405"/>
      <c r="AA225" s="378"/>
      <c r="AB225" s="378"/>
      <c r="AC225" s="378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9">
        <v>4680115881594</v>
      </c>
      <c r="E226" s="400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9">
        <v>4680115880962</v>
      </c>
      <c r="E227" s="400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3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9">
        <v>4680115881617</v>
      </c>
      <c r="E228" s="400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9">
        <v>4680115880573</v>
      </c>
      <c r="E229" s="400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150</v>
      </c>
      <c r="Y229" s="387">
        <f t="shared" si="36"/>
        <v>156.6</v>
      </c>
      <c r="Z229" s="36">
        <f>IFERROR(IF(Y229=0,"",ROUNDUP(Y229/H229,0)*0.02175),"")</f>
        <v>0.39149999999999996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159.72413793103448</v>
      </c>
      <c r="BN229" s="64">
        <f t="shared" si="38"/>
        <v>166.75200000000001</v>
      </c>
      <c r="BO229" s="64">
        <f t="shared" si="39"/>
        <v>0.30788177339901479</v>
      </c>
      <c r="BP229" s="64">
        <f t="shared" si="40"/>
        <v>0.3214285714285714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9">
        <v>4680115882195</v>
      </c>
      <c r="E230" s="400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240</v>
      </c>
      <c r="Y230" s="387">
        <f t="shared" si="36"/>
        <v>240</v>
      </c>
      <c r="Z230" s="36">
        <f t="shared" ref="Z230:Z236" si="41">IFERROR(IF(Y230=0,"",ROUNDUP(Y230/H230,0)*0.00753),"")</f>
        <v>0.753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269</v>
      </c>
      <c r="BN230" s="64">
        <f t="shared" si="38"/>
        <v>269</v>
      </c>
      <c r="BO230" s="64">
        <f t="shared" si="39"/>
        <v>0.64102564102564097</v>
      </c>
      <c r="BP230" s="64">
        <f t="shared" si="40"/>
        <v>0.64102564102564097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9">
        <v>4680115882607</v>
      </c>
      <c r="E231" s="400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9">
        <v>4680115880092</v>
      </c>
      <c r="E232" s="400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320</v>
      </c>
      <c r="Y232" s="387">
        <f t="shared" si="36"/>
        <v>321.59999999999997</v>
      </c>
      <c r="Z232" s="36">
        <f t="shared" si="41"/>
        <v>1.00902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356.26666666666671</v>
      </c>
      <c r="BN232" s="64">
        <f t="shared" si="38"/>
        <v>358.048</v>
      </c>
      <c r="BO232" s="64">
        <f t="shared" si="39"/>
        <v>0.85470085470085477</v>
      </c>
      <c r="BP232" s="64">
        <f t="shared" si="40"/>
        <v>0.85897435897435892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9">
        <v>4680115880221</v>
      </c>
      <c r="E233" s="400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9">
        <v>4680115882942</v>
      </c>
      <c r="E234" s="400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9">
        <v>4680115880504</v>
      </c>
      <c r="E235" s="400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240</v>
      </c>
      <c r="Y235" s="387">
        <f t="shared" si="36"/>
        <v>240</v>
      </c>
      <c r="Z235" s="36">
        <f t="shared" si="41"/>
        <v>0.753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267.20000000000005</v>
      </c>
      <c r="BN235" s="64">
        <f t="shared" si="38"/>
        <v>267.20000000000005</v>
      </c>
      <c r="BO235" s="64">
        <f t="shared" si="39"/>
        <v>0.64102564102564097</v>
      </c>
      <c r="BP235" s="64">
        <f t="shared" si="40"/>
        <v>0.64102564102564097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9">
        <v>4680115882164</v>
      </c>
      <c r="E236" s="400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320</v>
      </c>
      <c r="Y236" s="387">
        <f t="shared" si="36"/>
        <v>321.59999999999997</v>
      </c>
      <c r="Z236" s="36">
        <f t="shared" si="41"/>
        <v>1.00902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357.06666666666672</v>
      </c>
      <c r="BN236" s="64">
        <f t="shared" si="38"/>
        <v>358.85199999999998</v>
      </c>
      <c r="BO236" s="64">
        <f t="shared" si="39"/>
        <v>0.85470085470085477</v>
      </c>
      <c r="BP236" s="64">
        <f t="shared" si="40"/>
        <v>0.85897435897435892</v>
      </c>
    </row>
    <row r="237" spans="1:68" x14ac:dyDescent="0.2">
      <c r="A237" s="404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5"/>
      <c r="N237" s="405"/>
      <c r="O237" s="406"/>
      <c r="P237" s="413" t="s">
        <v>69</v>
      </c>
      <c r="Q237" s="414"/>
      <c r="R237" s="414"/>
      <c r="S237" s="414"/>
      <c r="T237" s="414"/>
      <c r="U237" s="414"/>
      <c r="V237" s="415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483.90804597701151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3.91554</v>
      </c>
      <c r="AA237" s="389"/>
      <c r="AB237" s="389"/>
      <c r="AC237" s="389"/>
    </row>
    <row r="238" spans="1:68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6"/>
      <c r="P238" s="413" t="s">
        <v>69</v>
      </c>
      <c r="Q238" s="414"/>
      <c r="R238" s="414"/>
      <c r="S238" s="414"/>
      <c r="T238" s="414"/>
      <c r="U238" s="414"/>
      <c r="V238" s="415"/>
      <c r="W238" s="37" t="s">
        <v>68</v>
      </c>
      <c r="X238" s="388">
        <f>IFERROR(SUM(X226:X236),"0")</f>
        <v>1270</v>
      </c>
      <c r="Y238" s="388">
        <f>IFERROR(SUM(Y226:Y236),"0")</f>
        <v>1279.8</v>
      </c>
      <c r="Z238" s="37"/>
      <c r="AA238" s="389"/>
      <c r="AB238" s="389"/>
      <c r="AC238" s="389"/>
    </row>
    <row r="239" spans="1:68" ht="14.25" hidden="1" customHeight="1" x14ac:dyDescent="0.25">
      <c r="A239" s="422" t="s">
        <v>180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9">
        <v>4680115882874</v>
      </c>
      <c r="E240" s="400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9">
        <v>4680115882874</v>
      </c>
      <c r="E241" s="400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9">
        <v>4680115884434</v>
      </c>
      <c r="E242" s="400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9">
        <v>4680115880818</v>
      </c>
      <c r="E243" s="400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100</v>
      </c>
      <c r="Y243" s="387">
        <f>IFERROR(IF(X243="",0,CEILING((X243/$H243),1)*$H243),"")</f>
        <v>100.8</v>
      </c>
      <c r="Z243" s="36">
        <f>IFERROR(IF(Y243=0,"",ROUNDUP(Y243/H243,0)*0.00753),"")</f>
        <v>0.31625999999999999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111.33333333333333</v>
      </c>
      <c r="BN243" s="64">
        <f>IFERROR(Y243*I243/H243,"0")</f>
        <v>112.224</v>
      </c>
      <c r="BO243" s="64">
        <f>IFERROR(1/J243*(X243/H243),"0")</f>
        <v>0.26709401709401709</v>
      </c>
      <c r="BP243" s="64">
        <f>IFERROR(1/J243*(Y243/H243),"0")</f>
        <v>0.26923076923076922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9">
        <v>4680115880801</v>
      </c>
      <c r="E244" s="400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120</v>
      </c>
      <c r="Y244" s="387">
        <f>IFERROR(IF(X244="",0,CEILING((X244/$H244),1)*$H244),"")</f>
        <v>120</v>
      </c>
      <c r="Z244" s="36">
        <f>IFERROR(IF(Y244=0,"",ROUNDUP(Y244/H244,0)*0.00753),"")</f>
        <v>0.3765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133.60000000000002</v>
      </c>
      <c r="BN244" s="64">
        <f>IFERROR(Y244*I244/H244,"0")</f>
        <v>133.60000000000002</v>
      </c>
      <c r="BO244" s="64">
        <f>IFERROR(1/J244*(X244/H244),"0")</f>
        <v>0.32051282051282048</v>
      </c>
      <c r="BP244" s="64">
        <f>IFERROR(1/J244*(Y244/H244),"0")</f>
        <v>0.32051282051282048</v>
      </c>
    </row>
    <row r="245" spans="1:68" x14ac:dyDescent="0.2">
      <c r="A245" s="404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13" t="s">
        <v>69</v>
      </c>
      <c r="Q245" s="414"/>
      <c r="R245" s="414"/>
      <c r="S245" s="414"/>
      <c r="T245" s="414"/>
      <c r="U245" s="414"/>
      <c r="V245" s="415"/>
      <c r="W245" s="37" t="s">
        <v>70</v>
      </c>
      <c r="X245" s="388">
        <f>IFERROR(X240/H240,"0")+IFERROR(X241/H241,"0")+IFERROR(X242/H242,"0")+IFERROR(X243/H243,"0")+IFERROR(X244/H244,"0")</f>
        <v>91.666666666666671</v>
      </c>
      <c r="Y245" s="388">
        <f>IFERROR(Y240/H240,"0")+IFERROR(Y241/H241,"0")+IFERROR(Y242/H242,"0")+IFERROR(Y243/H243,"0")+IFERROR(Y244/H244,"0")</f>
        <v>92</v>
      </c>
      <c r="Z245" s="388">
        <f>IFERROR(IF(Z240="",0,Z240),"0")+IFERROR(IF(Z241="",0,Z241),"0")+IFERROR(IF(Z242="",0,Z242),"0")+IFERROR(IF(Z243="",0,Z243),"0")+IFERROR(IF(Z244="",0,Z244),"0")</f>
        <v>0.69276000000000004</v>
      </c>
      <c r="AA245" s="389"/>
      <c r="AB245" s="389"/>
      <c r="AC245" s="389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13" t="s">
        <v>69</v>
      </c>
      <c r="Q246" s="414"/>
      <c r="R246" s="414"/>
      <c r="S246" s="414"/>
      <c r="T246" s="414"/>
      <c r="U246" s="414"/>
      <c r="V246" s="415"/>
      <c r="W246" s="37" t="s">
        <v>68</v>
      </c>
      <c r="X246" s="388">
        <f>IFERROR(SUM(X240:X244),"0")</f>
        <v>220</v>
      </c>
      <c r="Y246" s="388">
        <f>IFERROR(SUM(Y240:Y244),"0")</f>
        <v>220.8</v>
      </c>
      <c r="Z246" s="37"/>
      <c r="AA246" s="389"/>
      <c r="AB246" s="389"/>
      <c r="AC246" s="389"/>
    </row>
    <row r="247" spans="1:68" ht="16.5" hidden="1" customHeight="1" x14ac:dyDescent="0.25">
      <c r="A247" s="411" t="s">
        <v>346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380"/>
      <c r="AB247" s="380"/>
      <c r="AC247" s="380"/>
    </row>
    <row r="248" spans="1:68" ht="14.25" hidden="1" customHeight="1" x14ac:dyDescent="0.25">
      <c r="A248" s="422" t="s">
        <v>109</v>
      </c>
      <c r="B248" s="405"/>
      <c r="C248" s="405"/>
      <c r="D248" s="405"/>
      <c r="E248" s="405"/>
      <c r="F248" s="405"/>
      <c r="G248" s="405"/>
      <c r="H248" s="405"/>
      <c r="I248" s="405"/>
      <c r="J248" s="405"/>
      <c r="K248" s="405"/>
      <c r="L248" s="405"/>
      <c r="M248" s="405"/>
      <c r="N248" s="405"/>
      <c r="O248" s="405"/>
      <c r="P248" s="405"/>
      <c r="Q248" s="405"/>
      <c r="R248" s="405"/>
      <c r="S248" s="405"/>
      <c r="T248" s="405"/>
      <c r="U248" s="405"/>
      <c r="V248" s="405"/>
      <c r="W248" s="405"/>
      <c r="X248" s="405"/>
      <c r="Y248" s="405"/>
      <c r="Z248" s="405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9">
        <v>4680115884274</v>
      </c>
      <c r="E249" s="400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9">
        <v>4680115884274</v>
      </c>
      <c r="E250" s="400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9">
        <v>4680115884298</v>
      </c>
      <c r="E251" s="400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9">
        <v>4680115884250</v>
      </c>
      <c r="E252" s="400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9">
        <v>4680115884250</v>
      </c>
      <c r="E253" s="400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9">
        <v>4680115884281</v>
      </c>
      <c r="E254" s="400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9">
        <v>4680115884199</v>
      </c>
      <c r="E255" s="400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9">
        <v>4680115884267</v>
      </c>
      <c r="E256" s="400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4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6"/>
      <c r="P257" s="413" t="s">
        <v>69</v>
      </c>
      <c r="Q257" s="414"/>
      <c r="R257" s="414"/>
      <c r="S257" s="414"/>
      <c r="T257" s="414"/>
      <c r="U257" s="414"/>
      <c r="V257" s="415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5"/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6"/>
      <c r="P258" s="413" t="s">
        <v>69</v>
      </c>
      <c r="Q258" s="414"/>
      <c r="R258" s="414"/>
      <c r="S258" s="414"/>
      <c r="T258" s="414"/>
      <c r="U258" s="414"/>
      <c r="V258" s="415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11" t="s">
        <v>361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380"/>
      <c r="AB259" s="380"/>
      <c r="AC259" s="380"/>
    </row>
    <row r="260" spans="1:68" ht="14.25" hidden="1" customHeight="1" x14ac:dyDescent="0.25">
      <c r="A260" s="422" t="s">
        <v>109</v>
      </c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5"/>
      <c r="P260" s="405"/>
      <c r="Q260" s="405"/>
      <c r="R260" s="405"/>
      <c r="S260" s="405"/>
      <c r="T260" s="405"/>
      <c r="U260" s="405"/>
      <c r="V260" s="405"/>
      <c r="W260" s="405"/>
      <c r="X260" s="405"/>
      <c r="Y260" s="405"/>
      <c r="Z260" s="405"/>
      <c r="AA260" s="378"/>
      <c r="AB260" s="378"/>
      <c r="AC260" s="378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9">
        <v>4680115884137</v>
      </c>
      <c r="E261" s="400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9">
        <v>4680115884137</v>
      </c>
      <c r="E262" s="400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9">
        <v>4680115884236</v>
      </c>
      <c r="E263" s="400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9">
        <v>4680115884175</v>
      </c>
      <c r="E264" s="400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9">
        <v>4680115884144</v>
      </c>
      <c r="E265" s="400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40</v>
      </c>
      <c r="Y265" s="387">
        <f t="shared" si="47"/>
        <v>40</v>
      </c>
      <c r="Z265" s="36">
        <f>IFERROR(IF(Y265=0,"",ROUNDUP(Y265/H265,0)*0.00937),"")</f>
        <v>9.3700000000000006E-2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42.400000000000006</v>
      </c>
      <c r="BN265" s="64">
        <f t="shared" si="49"/>
        <v>42.400000000000006</v>
      </c>
      <c r="BO265" s="64">
        <f t="shared" si="50"/>
        <v>8.3333333333333329E-2</v>
      </c>
      <c r="BP265" s="64">
        <f t="shared" si="51"/>
        <v>8.3333333333333329E-2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9">
        <v>4680115885288</v>
      </c>
      <c r="E266" s="400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9">
        <v>4680115884182</v>
      </c>
      <c r="E267" s="400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9">
        <v>4680115884205</v>
      </c>
      <c r="E268" s="400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100</v>
      </c>
      <c r="Y268" s="387">
        <f t="shared" si="47"/>
        <v>100</v>
      </c>
      <c r="Z268" s="36">
        <f>IFERROR(IF(Y268=0,"",ROUNDUP(Y268/H268,0)*0.00937),"")</f>
        <v>0.23424999999999999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106</v>
      </c>
      <c r="BN268" s="64">
        <f t="shared" si="49"/>
        <v>106</v>
      </c>
      <c r="BO268" s="64">
        <f t="shared" si="50"/>
        <v>0.20833333333333334</v>
      </c>
      <c r="BP268" s="64">
        <f t="shared" si="51"/>
        <v>0.20833333333333334</v>
      </c>
    </row>
    <row r="269" spans="1:68" x14ac:dyDescent="0.2">
      <c r="A269" s="404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05"/>
      <c r="O269" s="406"/>
      <c r="P269" s="413" t="s">
        <v>69</v>
      </c>
      <c r="Q269" s="414"/>
      <c r="R269" s="414"/>
      <c r="S269" s="414"/>
      <c r="T269" s="414"/>
      <c r="U269" s="414"/>
      <c r="V269" s="415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35</v>
      </c>
      <c r="Y269" s="388">
        <f>IFERROR(Y261/H261,"0")+IFERROR(Y262/H262,"0")+IFERROR(Y263/H263,"0")+IFERROR(Y264/H264,"0")+IFERROR(Y265/H265,"0")+IFERROR(Y266/H266,"0")+IFERROR(Y267/H267,"0")+IFERROR(Y268/H268,"0")</f>
        <v>35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0.32794999999999996</v>
      </c>
      <c r="AA269" s="389"/>
      <c r="AB269" s="389"/>
      <c r="AC269" s="389"/>
    </row>
    <row r="270" spans="1:68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6"/>
      <c r="P270" s="413" t="s">
        <v>69</v>
      </c>
      <c r="Q270" s="414"/>
      <c r="R270" s="414"/>
      <c r="S270" s="414"/>
      <c r="T270" s="414"/>
      <c r="U270" s="414"/>
      <c r="V270" s="415"/>
      <c r="W270" s="37" t="s">
        <v>68</v>
      </c>
      <c r="X270" s="388">
        <f>IFERROR(SUM(X261:X268),"0")</f>
        <v>140</v>
      </c>
      <c r="Y270" s="388">
        <f>IFERROR(SUM(Y261:Y268),"0")</f>
        <v>140</v>
      </c>
      <c r="Z270" s="37"/>
      <c r="AA270" s="389"/>
      <c r="AB270" s="389"/>
      <c r="AC270" s="389"/>
    </row>
    <row r="271" spans="1:68" ht="16.5" hidden="1" customHeight="1" x14ac:dyDescent="0.25">
      <c r="A271" s="411" t="s">
        <v>377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380"/>
      <c r="AB271" s="380"/>
      <c r="AC271" s="380"/>
    </row>
    <row r="272" spans="1:68" ht="14.25" hidden="1" customHeight="1" x14ac:dyDescent="0.25">
      <c r="A272" s="422" t="s">
        <v>109</v>
      </c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5"/>
      <c r="P272" s="405"/>
      <c r="Q272" s="405"/>
      <c r="R272" s="405"/>
      <c r="S272" s="405"/>
      <c r="T272" s="405"/>
      <c r="U272" s="405"/>
      <c r="V272" s="405"/>
      <c r="W272" s="405"/>
      <c r="X272" s="405"/>
      <c r="Y272" s="405"/>
      <c r="Z272" s="405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9">
        <v>4680115885837</v>
      </c>
      <c r="E273" s="400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9">
        <v>4680115885806</v>
      </c>
      <c r="E274" s="400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9">
        <v>4680115885806</v>
      </c>
      <c r="E275" s="400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5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9">
        <v>4680115885851</v>
      </c>
      <c r="E276" s="400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9">
        <v>4680115885844</v>
      </c>
      <c r="E277" s="400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9">
        <v>4680115885820</v>
      </c>
      <c r="E278" s="400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4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413" t="s">
        <v>69</v>
      </c>
      <c r="Q279" s="414"/>
      <c r="R279" s="414"/>
      <c r="S279" s="414"/>
      <c r="T279" s="414"/>
      <c r="U279" s="414"/>
      <c r="V279" s="415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6"/>
      <c r="P280" s="413" t="s">
        <v>69</v>
      </c>
      <c r="Q280" s="414"/>
      <c r="R280" s="414"/>
      <c r="S280" s="414"/>
      <c r="T280" s="414"/>
      <c r="U280" s="414"/>
      <c r="V280" s="415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11" t="s">
        <v>390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380"/>
      <c r="AB281" s="380"/>
      <c r="AC281" s="380"/>
    </row>
    <row r="282" spans="1:68" ht="14.25" hidden="1" customHeight="1" x14ac:dyDescent="0.25">
      <c r="A282" s="422" t="s">
        <v>109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9">
        <v>4680115885707</v>
      </c>
      <c r="E283" s="400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4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6"/>
      <c r="P284" s="413" t="s">
        <v>69</v>
      </c>
      <c r="Q284" s="414"/>
      <c r="R284" s="414"/>
      <c r="S284" s="414"/>
      <c r="T284" s="414"/>
      <c r="U284" s="414"/>
      <c r="V284" s="415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406"/>
      <c r="P285" s="413" t="s">
        <v>69</v>
      </c>
      <c r="Q285" s="414"/>
      <c r="R285" s="414"/>
      <c r="S285" s="414"/>
      <c r="T285" s="414"/>
      <c r="U285" s="414"/>
      <c r="V285" s="415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11" t="s">
        <v>393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380"/>
      <c r="AB286" s="380"/>
      <c r="AC286" s="380"/>
    </row>
    <row r="287" spans="1:68" ht="14.25" hidden="1" customHeight="1" x14ac:dyDescent="0.25">
      <c r="A287" s="422" t="s">
        <v>109</v>
      </c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5"/>
      <c r="P287" s="405"/>
      <c r="Q287" s="405"/>
      <c r="R287" s="405"/>
      <c r="S287" s="405"/>
      <c r="T287" s="405"/>
      <c r="U287" s="405"/>
      <c r="V287" s="405"/>
      <c r="W287" s="405"/>
      <c r="X287" s="405"/>
      <c r="Y287" s="405"/>
      <c r="Z287" s="405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9">
        <v>4607091383423</v>
      </c>
      <c r="E288" s="400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9">
        <v>4680115885691</v>
      </c>
      <c r="E289" s="400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7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9">
        <v>4680115885660</v>
      </c>
      <c r="E290" s="400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4"/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6"/>
      <c r="P291" s="413" t="s">
        <v>69</v>
      </c>
      <c r="Q291" s="414"/>
      <c r="R291" s="414"/>
      <c r="S291" s="414"/>
      <c r="T291" s="414"/>
      <c r="U291" s="414"/>
      <c r="V291" s="415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5"/>
      <c r="B292" s="405"/>
      <c r="C292" s="405"/>
      <c r="D292" s="405"/>
      <c r="E292" s="405"/>
      <c r="F292" s="405"/>
      <c r="G292" s="405"/>
      <c r="H292" s="405"/>
      <c r="I292" s="405"/>
      <c r="J292" s="405"/>
      <c r="K292" s="405"/>
      <c r="L292" s="405"/>
      <c r="M292" s="405"/>
      <c r="N292" s="405"/>
      <c r="O292" s="406"/>
      <c r="P292" s="413" t="s">
        <v>69</v>
      </c>
      <c r="Q292" s="414"/>
      <c r="R292" s="414"/>
      <c r="S292" s="414"/>
      <c r="T292" s="414"/>
      <c r="U292" s="414"/>
      <c r="V292" s="415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11" t="s">
        <v>400</v>
      </c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5"/>
      <c r="S293" s="405"/>
      <c r="T293" s="405"/>
      <c r="U293" s="405"/>
      <c r="V293" s="405"/>
      <c r="W293" s="405"/>
      <c r="X293" s="405"/>
      <c r="Y293" s="405"/>
      <c r="Z293" s="405"/>
      <c r="AA293" s="380"/>
      <c r="AB293" s="380"/>
      <c r="AC293" s="380"/>
    </row>
    <row r="294" spans="1:68" ht="14.25" hidden="1" customHeight="1" x14ac:dyDescent="0.25">
      <c r="A294" s="422" t="s">
        <v>71</v>
      </c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5"/>
      <c r="N294" s="405"/>
      <c r="O294" s="405"/>
      <c r="P294" s="405"/>
      <c r="Q294" s="405"/>
      <c r="R294" s="405"/>
      <c r="S294" s="405"/>
      <c r="T294" s="405"/>
      <c r="U294" s="405"/>
      <c r="V294" s="405"/>
      <c r="W294" s="405"/>
      <c r="X294" s="405"/>
      <c r="Y294" s="405"/>
      <c r="Z294" s="405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9">
        <v>4680115881556</v>
      </c>
      <c r="E295" s="400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9">
        <v>4680115881037</v>
      </c>
      <c r="E296" s="400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9">
        <v>4680115881228</v>
      </c>
      <c r="E297" s="400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280</v>
      </c>
      <c r="Y297" s="387">
        <f>IFERROR(IF(X297="",0,CEILING((X297/$H297),1)*$H297),"")</f>
        <v>280.8</v>
      </c>
      <c r="Z297" s="36">
        <f>IFERROR(IF(Y297=0,"",ROUNDUP(Y297/H297,0)*0.00753),"")</f>
        <v>0.88101000000000007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311.73333333333341</v>
      </c>
      <c r="BN297" s="64">
        <f>IFERROR(Y297*I297/H297,"0")</f>
        <v>312.62400000000008</v>
      </c>
      <c r="BO297" s="64">
        <f>IFERROR(1/J297*(X297/H297),"0")</f>
        <v>0.74786324786324787</v>
      </c>
      <c r="BP297" s="64">
        <f>IFERROR(1/J297*(Y297/H297),"0")</f>
        <v>0.75000000000000011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9">
        <v>4680115881211</v>
      </c>
      <c r="E298" s="400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9">
        <v>4680115881020</v>
      </c>
      <c r="E299" s="400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4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6"/>
      <c r="P300" s="413" t="s">
        <v>69</v>
      </c>
      <c r="Q300" s="414"/>
      <c r="R300" s="414"/>
      <c r="S300" s="414"/>
      <c r="T300" s="414"/>
      <c r="U300" s="414"/>
      <c r="V300" s="415"/>
      <c r="W300" s="37" t="s">
        <v>70</v>
      </c>
      <c r="X300" s="388">
        <f>IFERROR(X295/H295,"0")+IFERROR(X296/H296,"0")+IFERROR(X297/H297,"0")+IFERROR(X298/H298,"0")+IFERROR(X299/H299,"0")</f>
        <v>250</v>
      </c>
      <c r="Y300" s="388">
        <f>IFERROR(Y295/H295,"0")+IFERROR(Y296/H296,"0")+IFERROR(Y297/H297,"0")+IFERROR(Y298/H298,"0")+IFERROR(Y299/H299,"0")</f>
        <v>251</v>
      </c>
      <c r="Z300" s="388">
        <f>IFERROR(IF(Z295="",0,Z295),"0")+IFERROR(IF(Z296="",0,Z296),"0")+IFERROR(IF(Z297="",0,Z297),"0")+IFERROR(IF(Z298="",0,Z298),"0")+IFERROR(IF(Z299="",0,Z299),"0")</f>
        <v>1.8900300000000001</v>
      </c>
      <c r="AA300" s="389"/>
      <c r="AB300" s="389"/>
      <c r="AC300" s="389"/>
    </row>
    <row r="301" spans="1:68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6"/>
      <c r="P301" s="413" t="s">
        <v>69</v>
      </c>
      <c r="Q301" s="414"/>
      <c r="R301" s="414"/>
      <c r="S301" s="414"/>
      <c r="T301" s="414"/>
      <c r="U301" s="414"/>
      <c r="V301" s="415"/>
      <c r="W301" s="37" t="s">
        <v>68</v>
      </c>
      <c r="X301" s="388">
        <f>IFERROR(SUM(X295:X299),"0")</f>
        <v>600</v>
      </c>
      <c r="Y301" s="388">
        <f>IFERROR(SUM(Y295:Y299),"0")</f>
        <v>602.4</v>
      </c>
      <c r="Z301" s="37"/>
      <c r="AA301" s="389"/>
      <c r="AB301" s="389"/>
      <c r="AC301" s="389"/>
    </row>
    <row r="302" spans="1:68" ht="16.5" hidden="1" customHeight="1" x14ac:dyDescent="0.25">
      <c r="A302" s="411" t="s">
        <v>411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380"/>
      <c r="AB302" s="380"/>
      <c r="AC302" s="380"/>
    </row>
    <row r="303" spans="1:68" ht="14.25" hidden="1" customHeight="1" x14ac:dyDescent="0.25">
      <c r="A303" s="422" t="s">
        <v>71</v>
      </c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5"/>
      <c r="S303" s="405"/>
      <c r="T303" s="405"/>
      <c r="U303" s="405"/>
      <c r="V303" s="405"/>
      <c r="W303" s="405"/>
      <c r="X303" s="405"/>
      <c r="Y303" s="405"/>
      <c r="Z303" s="405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9">
        <v>4680115884618</v>
      </c>
      <c r="E304" s="400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4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406"/>
      <c r="P305" s="413" t="s">
        <v>69</v>
      </c>
      <c r="Q305" s="414"/>
      <c r="R305" s="414"/>
      <c r="S305" s="414"/>
      <c r="T305" s="414"/>
      <c r="U305" s="414"/>
      <c r="V305" s="415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6"/>
      <c r="P306" s="413" t="s">
        <v>69</v>
      </c>
      <c r="Q306" s="414"/>
      <c r="R306" s="414"/>
      <c r="S306" s="414"/>
      <c r="T306" s="414"/>
      <c r="U306" s="414"/>
      <c r="V306" s="415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11" t="s">
        <v>414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380"/>
      <c r="AB307" s="380"/>
      <c r="AC307" s="380"/>
    </row>
    <row r="308" spans="1:68" ht="14.25" hidden="1" customHeight="1" x14ac:dyDescent="0.25">
      <c r="A308" s="422" t="s">
        <v>109</v>
      </c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405"/>
      <c r="P308" s="405"/>
      <c r="Q308" s="405"/>
      <c r="R308" s="405"/>
      <c r="S308" s="405"/>
      <c r="T308" s="405"/>
      <c r="U308" s="405"/>
      <c r="V308" s="405"/>
      <c r="W308" s="405"/>
      <c r="X308" s="405"/>
      <c r="Y308" s="405"/>
      <c r="Z308" s="405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9">
        <v>4680115882973</v>
      </c>
      <c r="E309" s="400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4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5"/>
      <c r="O310" s="406"/>
      <c r="P310" s="413" t="s">
        <v>69</v>
      </c>
      <c r="Q310" s="414"/>
      <c r="R310" s="414"/>
      <c r="S310" s="414"/>
      <c r="T310" s="414"/>
      <c r="U310" s="414"/>
      <c r="V310" s="415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6"/>
      <c r="P311" s="413" t="s">
        <v>69</v>
      </c>
      <c r="Q311" s="414"/>
      <c r="R311" s="414"/>
      <c r="S311" s="414"/>
      <c r="T311" s="414"/>
      <c r="U311" s="414"/>
      <c r="V311" s="415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422" t="s">
        <v>63</v>
      </c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05"/>
      <c r="P312" s="405"/>
      <c r="Q312" s="405"/>
      <c r="R312" s="405"/>
      <c r="S312" s="405"/>
      <c r="T312" s="405"/>
      <c r="U312" s="405"/>
      <c r="V312" s="405"/>
      <c r="W312" s="405"/>
      <c r="X312" s="405"/>
      <c r="Y312" s="405"/>
      <c r="Z312" s="405"/>
      <c r="AA312" s="378"/>
      <c r="AB312" s="378"/>
      <c r="AC312" s="378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9">
        <v>4607091389845</v>
      </c>
      <c r="E313" s="400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140</v>
      </c>
      <c r="Y313" s="387">
        <f>IFERROR(IF(X313="",0,CEILING((X313/$H313),1)*$H313),"")</f>
        <v>140.70000000000002</v>
      </c>
      <c r="Z313" s="36">
        <f>IFERROR(IF(Y313=0,"",ROUNDUP(Y313/H313,0)*0.00502),"")</f>
        <v>0.33634000000000003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146.66666666666666</v>
      </c>
      <c r="BN313" s="64">
        <f>IFERROR(Y313*I313/H313,"0")</f>
        <v>147.40000000000003</v>
      </c>
      <c r="BO313" s="64">
        <f>IFERROR(1/J313*(X313/H313),"0")</f>
        <v>0.28490028490028491</v>
      </c>
      <c r="BP313" s="64">
        <f>IFERROR(1/J313*(Y313/H313),"0")</f>
        <v>0.28632478632478636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9">
        <v>4680115882881</v>
      </c>
      <c r="E314" s="400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6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4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05"/>
      <c r="O315" s="406"/>
      <c r="P315" s="413" t="s">
        <v>69</v>
      </c>
      <c r="Q315" s="414"/>
      <c r="R315" s="414"/>
      <c r="S315" s="414"/>
      <c r="T315" s="414"/>
      <c r="U315" s="414"/>
      <c r="V315" s="415"/>
      <c r="W315" s="37" t="s">
        <v>70</v>
      </c>
      <c r="X315" s="388">
        <f>IFERROR(X313/H313,"0")+IFERROR(X314/H314,"0")</f>
        <v>66.666666666666657</v>
      </c>
      <c r="Y315" s="388">
        <f>IFERROR(Y313/H313,"0")+IFERROR(Y314/H314,"0")</f>
        <v>67</v>
      </c>
      <c r="Z315" s="388">
        <f>IFERROR(IF(Z313="",0,Z313),"0")+IFERROR(IF(Z314="",0,Z314),"0")</f>
        <v>0.33634000000000003</v>
      </c>
      <c r="AA315" s="389"/>
      <c r="AB315" s="389"/>
      <c r="AC315" s="389"/>
    </row>
    <row r="316" spans="1:68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05"/>
      <c r="O316" s="406"/>
      <c r="P316" s="413" t="s">
        <v>69</v>
      </c>
      <c r="Q316" s="414"/>
      <c r="R316" s="414"/>
      <c r="S316" s="414"/>
      <c r="T316" s="414"/>
      <c r="U316" s="414"/>
      <c r="V316" s="415"/>
      <c r="W316" s="37" t="s">
        <v>68</v>
      </c>
      <c r="X316" s="388">
        <f>IFERROR(SUM(X313:X314),"0")</f>
        <v>140</v>
      </c>
      <c r="Y316" s="388">
        <f>IFERROR(SUM(Y313:Y314),"0")</f>
        <v>140.70000000000002</v>
      </c>
      <c r="Z316" s="37"/>
      <c r="AA316" s="389"/>
      <c r="AB316" s="389"/>
      <c r="AC316" s="389"/>
    </row>
    <row r="317" spans="1:68" ht="16.5" hidden="1" customHeight="1" x14ac:dyDescent="0.25">
      <c r="A317" s="411" t="s">
        <v>421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380"/>
      <c r="AB317" s="380"/>
      <c r="AC317" s="380"/>
    </row>
    <row r="318" spans="1:68" ht="14.25" hidden="1" customHeight="1" x14ac:dyDescent="0.25">
      <c r="A318" s="422" t="s">
        <v>109</v>
      </c>
      <c r="B318" s="405"/>
      <c r="C318" s="405"/>
      <c r="D318" s="405"/>
      <c r="E318" s="405"/>
      <c r="F318" s="405"/>
      <c r="G318" s="405"/>
      <c r="H318" s="405"/>
      <c r="I318" s="405"/>
      <c r="J318" s="405"/>
      <c r="K318" s="405"/>
      <c r="L318" s="405"/>
      <c r="M318" s="405"/>
      <c r="N318" s="405"/>
      <c r="O318" s="405"/>
      <c r="P318" s="405"/>
      <c r="Q318" s="405"/>
      <c r="R318" s="405"/>
      <c r="S318" s="405"/>
      <c r="T318" s="405"/>
      <c r="U318" s="405"/>
      <c r="V318" s="405"/>
      <c r="W318" s="405"/>
      <c r="X318" s="405"/>
      <c r="Y318" s="405"/>
      <c r="Z318" s="405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9">
        <v>4680115885615</v>
      </c>
      <c r="E319" s="400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9">
        <v>4680115885646</v>
      </c>
      <c r="E320" s="400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9">
        <v>4680115885554</v>
      </c>
      <c r="E321" s="400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9">
        <v>4680115885554</v>
      </c>
      <c r="E322" s="400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1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9">
        <v>4680115885622</v>
      </c>
      <c r="E323" s="400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9">
        <v>4680115881938</v>
      </c>
      <c r="E324" s="400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9">
        <v>4607091387346</v>
      </c>
      <c r="E325" s="400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9">
        <v>4680115885608</v>
      </c>
      <c r="E326" s="400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4"/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6"/>
      <c r="P327" s="413" t="s">
        <v>69</v>
      </c>
      <c r="Q327" s="414"/>
      <c r="R327" s="414"/>
      <c r="S327" s="414"/>
      <c r="T327" s="414"/>
      <c r="U327" s="414"/>
      <c r="V327" s="415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5"/>
      <c r="B328" s="405"/>
      <c r="C328" s="405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6"/>
      <c r="P328" s="413" t="s">
        <v>69</v>
      </c>
      <c r="Q328" s="414"/>
      <c r="R328" s="414"/>
      <c r="S328" s="414"/>
      <c r="T328" s="414"/>
      <c r="U328" s="414"/>
      <c r="V328" s="415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422" t="s">
        <v>63</v>
      </c>
      <c r="B329" s="405"/>
      <c r="C329" s="405"/>
      <c r="D329" s="405"/>
      <c r="E329" s="405"/>
      <c r="F329" s="405"/>
      <c r="G329" s="405"/>
      <c r="H329" s="405"/>
      <c r="I329" s="405"/>
      <c r="J329" s="405"/>
      <c r="K329" s="405"/>
      <c r="L329" s="405"/>
      <c r="M329" s="405"/>
      <c r="N329" s="405"/>
      <c r="O329" s="405"/>
      <c r="P329" s="405"/>
      <c r="Q329" s="405"/>
      <c r="R329" s="405"/>
      <c r="S329" s="405"/>
      <c r="T329" s="405"/>
      <c r="U329" s="405"/>
      <c r="V329" s="405"/>
      <c r="W329" s="405"/>
      <c r="X329" s="405"/>
      <c r="Y329" s="405"/>
      <c r="Z329" s="405"/>
      <c r="AA329" s="378"/>
      <c r="AB329" s="378"/>
      <c r="AC329" s="378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9">
        <v>4607091387193</v>
      </c>
      <c r="E330" s="400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9">
        <v>4607091387230</v>
      </c>
      <c r="E331" s="400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9">
        <v>4607091387292</v>
      </c>
      <c r="E332" s="400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9">
        <v>4607091387285</v>
      </c>
      <c r="E333" s="400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4"/>
      <c r="B334" s="405"/>
      <c r="C334" s="405"/>
      <c r="D334" s="405"/>
      <c r="E334" s="405"/>
      <c r="F334" s="405"/>
      <c r="G334" s="405"/>
      <c r="H334" s="405"/>
      <c r="I334" s="405"/>
      <c r="J334" s="405"/>
      <c r="K334" s="405"/>
      <c r="L334" s="405"/>
      <c r="M334" s="405"/>
      <c r="N334" s="405"/>
      <c r="O334" s="406"/>
      <c r="P334" s="413" t="s">
        <v>69</v>
      </c>
      <c r="Q334" s="414"/>
      <c r="R334" s="414"/>
      <c r="S334" s="414"/>
      <c r="T334" s="414"/>
      <c r="U334" s="414"/>
      <c r="V334" s="415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5"/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06"/>
      <c r="P335" s="413" t="s">
        <v>69</v>
      </c>
      <c r="Q335" s="414"/>
      <c r="R335" s="414"/>
      <c r="S335" s="414"/>
      <c r="T335" s="414"/>
      <c r="U335" s="414"/>
      <c r="V335" s="415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422" t="s">
        <v>71</v>
      </c>
      <c r="B336" s="405"/>
      <c r="C336" s="405"/>
      <c r="D336" s="405"/>
      <c r="E336" s="405"/>
      <c r="F336" s="405"/>
      <c r="G336" s="405"/>
      <c r="H336" s="405"/>
      <c r="I336" s="405"/>
      <c r="J336" s="405"/>
      <c r="K336" s="405"/>
      <c r="L336" s="405"/>
      <c r="M336" s="405"/>
      <c r="N336" s="405"/>
      <c r="O336" s="405"/>
      <c r="P336" s="405"/>
      <c r="Q336" s="405"/>
      <c r="R336" s="405"/>
      <c r="S336" s="405"/>
      <c r="T336" s="405"/>
      <c r="U336" s="405"/>
      <c r="V336" s="405"/>
      <c r="W336" s="405"/>
      <c r="X336" s="405"/>
      <c r="Y336" s="405"/>
      <c r="Z336" s="405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9">
        <v>4607091387766</v>
      </c>
      <c r="E337" s="400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9">
        <v>4607091387957</v>
      </c>
      <c r="E338" s="400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3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9">
        <v>4607091387964</v>
      </c>
      <c r="E339" s="400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9">
        <v>4680115884588</v>
      </c>
      <c r="E340" s="400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9">
        <v>4607091387537</v>
      </c>
      <c r="E341" s="400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9">
        <v>4607091387513</v>
      </c>
      <c r="E342" s="400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4"/>
      <c r="B343" s="405"/>
      <c r="C343" s="405"/>
      <c r="D343" s="405"/>
      <c r="E343" s="405"/>
      <c r="F343" s="405"/>
      <c r="G343" s="405"/>
      <c r="H343" s="405"/>
      <c r="I343" s="405"/>
      <c r="J343" s="405"/>
      <c r="K343" s="405"/>
      <c r="L343" s="405"/>
      <c r="M343" s="405"/>
      <c r="N343" s="405"/>
      <c r="O343" s="406"/>
      <c r="P343" s="413" t="s">
        <v>69</v>
      </c>
      <c r="Q343" s="414"/>
      <c r="R343" s="414"/>
      <c r="S343" s="414"/>
      <c r="T343" s="414"/>
      <c r="U343" s="414"/>
      <c r="V343" s="415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5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6"/>
      <c r="P344" s="413" t="s">
        <v>69</v>
      </c>
      <c r="Q344" s="414"/>
      <c r="R344" s="414"/>
      <c r="S344" s="414"/>
      <c r="T344" s="414"/>
      <c r="U344" s="414"/>
      <c r="V344" s="415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422" t="s">
        <v>180</v>
      </c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5"/>
      <c r="N345" s="405"/>
      <c r="O345" s="405"/>
      <c r="P345" s="405"/>
      <c r="Q345" s="405"/>
      <c r="R345" s="405"/>
      <c r="S345" s="405"/>
      <c r="T345" s="405"/>
      <c r="U345" s="405"/>
      <c r="V345" s="405"/>
      <c r="W345" s="405"/>
      <c r="X345" s="405"/>
      <c r="Y345" s="405"/>
      <c r="Z345" s="405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9">
        <v>4607091380880</v>
      </c>
      <c r="E346" s="400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30</v>
      </c>
      <c r="Y346" s="387">
        <f>IFERROR(IF(X346="",0,CEILING((X346/$H346),1)*$H346),"")</f>
        <v>33.6</v>
      </c>
      <c r="Z346" s="36">
        <f>IFERROR(IF(Y346=0,"",ROUNDUP(Y346/H346,0)*0.02175),"")</f>
        <v>8.6999999999999994E-2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32.014285714285712</v>
      </c>
      <c r="BN346" s="64">
        <f>IFERROR(Y346*I346/H346,"0")</f>
        <v>35.856000000000002</v>
      </c>
      <c r="BO346" s="64">
        <f>IFERROR(1/J346*(X346/H346),"0")</f>
        <v>6.377551020408162E-2</v>
      </c>
      <c r="BP346" s="64">
        <f>IFERROR(1/J346*(Y346/H346),"0")</f>
        <v>7.1428571428571425E-2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9">
        <v>4607091384482</v>
      </c>
      <c r="E347" s="400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9">
        <v>4607091380897</v>
      </c>
      <c r="E348" s="400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4"/>
      <c r="B349" s="405"/>
      <c r="C349" s="405"/>
      <c r="D349" s="405"/>
      <c r="E349" s="405"/>
      <c r="F349" s="405"/>
      <c r="G349" s="405"/>
      <c r="H349" s="405"/>
      <c r="I349" s="405"/>
      <c r="J349" s="405"/>
      <c r="K349" s="405"/>
      <c r="L349" s="405"/>
      <c r="M349" s="405"/>
      <c r="N349" s="405"/>
      <c r="O349" s="406"/>
      <c r="P349" s="413" t="s">
        <v>69</v>
      </c>
      <c r="Q349" s="414"/>
      <c r="R349" s="414"/>
      <c r="S349" s="414"/>
      <c r="T349" s="414"/>
      <c r="U349" s="414"/>
      <c r="V349" s="415"/>
      <c r="W349" s="37" t="s">
        <v>70</v>
      </c>
      <c r="X349" s="388">
        <f>IFERROR(X346/H346,"0")+IFERROR(X347/H347,"0")+IFERROR(X348/H348,"0")</f>
        <v>67.673992673992672</v>
      </c>
      <c r="Y349" s="388">
        <f>IFERROR(Y346/H346,"0")+IFERROR(Y347/H347,"0")+IFERROR(Y348/H348,"0")</f>
        <v>69</v>
      </c>
      <c r="Z349" s="388">
        <f>IFERROR(IF(Z346="",0,Z346),"0")+IFERROR(IF(Z347="",0,Z347),"0")+IFERROR(IF(Z348="",0,Z348),"0")</f>
        <v>1.5007499999999998</v>
      </c>
      <c r="AA349" s="389"/>
      <c r="AB349" s="389"/>
      <c r="AC349" s="389"/>
    </row>
    <row r="350" spans="1:68" x14ac:dyDescent="0.2">
      <c r="A350" s="405"/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6"/>
      <c r="P350" s="413" t="s">
        <v>69</v>
      </c>
      <c r="Q350" s="414"/>
      <c r="R350" s="414"/>
      <c r="S350" s="414"/>
      <c r="T350" s="414"/>
      <c r="U350" s="414"/>
      <c r="V350" s="415"/>
      <c r="W350" s="37" t="s">
        <v>68</v>
      </c>
      <c r="X350" s="388">
        <f>IFERROR(SUM(X346:X348),"0")</f>
        <v>530</v>
      </c>
      <c r="Y350" s="388">
        <f>IFERROR(SUM(Y346:Y348),"0")</f>
        <v>540.6</v>
      </c>
      <c r="Z350" s="37"/>
      <c r="AA350" s="389"/>
      <c r="AB350" s="389"/>
      <c r="AC350" s="389"/>
    </row>
    <row r="351" spans="1:68" ht="14.25" hidden="1" customHeight="1" x14ac:dyDescent="0.25">
      <c r="A351" s="422" t="s">
        <v>95</v>
      </c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5"/>
      <c r="P351" s="405"/>
      <c r="Q351" s="405"/>
      <c r="R351" s="405"/>
      <c r="S351" s="405"/>
      <c r="T351" s="405"/>
      <c r="U351" s="405"/>
      <c r="V351" s="405"/>
      <c r="W351" s="405"/>
      <c r="X351" s="405"/>
      <c r="Y351" s="405"/>
      <c r="Z351" s="405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9">
        <v>4607091388374</v>
      </c>
      <c r="E352" s="400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5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9">
        <v>4607091388381</v>
      </c>
      <c r="E353" s="400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7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9">
        <v>4607091383102</v>
      </c>
      <c r="E354" s="400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9">
        <v>4607091388404</v>
      </c>
      <c r="E355" s="400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4"/>
      <c r="B356" s="405"/>
      <c r="C356" s="405"/>
      <c r="D356" s="405"/>
      <c r="E356" s="405"/>
      <c r="F356" s="405"/>
      <c r="G356" s="405"/>
      <c r="H356" s="405"/>
      <c r="I356" s="405"/>
      <c r="J356" s="405"/>
      <c r="K356" s="405"/>
      <c r="L356" s="405"/>
      <c r="M356" s="405"/>
      <c r="N356" s="405"/>
      <c r="O356" s="406"/>
      <c r="P356" s="413" t="s">
        <v>69</v>
      </c>
      <c r="Q356" s="414"/>
      <c r="R356" s="414"/>
      <c r="S356" s="414"/>
      <c r="T356" s="414"/>
      <c r="U356" s="414"/>
      <c r="V356" s="415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5"/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6"/>
      <c r="P357" s="413" t="s">
        <v>69</v>
      </c>
      <c r="Q357" s="414"/>
      <c r="R357" s="414"/>
      <c r="S357" s="414"/>
      <c r="T357" s="414"/>
      <c r="U357" s="414"/>
      <c r="V357" s="415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422" t="s">
        <v>474</v>
      </c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5"/>
      <c r="S358" s="405"/>
      <c r="T358" s="405"/>
      <c r="U358" s="405"/>
      <c r="V358" s="405"/>
      <c r="W358" s="405"/>
      <c r="X358" s="405"/>
      <c r="Y358" s="405"/>
      <c r="Z358" s="405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9">
        <v>4680115881808</v>
      </c>
      <c r="E359" s="400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9">
        <v>4680115881822</v>
      </c>
      <c r="E360" s="400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9">
        <v>4680115880016</v>
      </c>
      <c r="E361" s="400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4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06"/>
      <c r="P362" s="413" t="s">
        <v>69</v>
      </c>
      <c r="Q362" s="414"/>
      <c r="R362" s="414"/>
      <c r="S362" s="414"/>
      <c r="T362" s="414"/>
      <c r="U362" s="414"/>
      <c r="V362" s="415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6"/>
      <c r="P363" s="413" t="s">
        <v>69</v>
      </c>
      <c r="Q363" s="414"/>
      <c r="R363" s="414"/>
      <c r="S363" s="414"/>
      <c r="T363" s="414"/>
      <c r="U363" s="414"/>
      <c r="V363" s="415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11" t="s">
        <v>483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380"/>
      <c r="AB364" s="380"/>
      <c r="AC364" s="380"/>
    </row>
    <row r="365" spans="1:68" ht="14.25" hidden="1" customHeight="1" x14ac:dyDescent="0.25">
      <c r="A365" s="422" t="s">
        <v>63</v>
      </c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05"/>
      <c r="O365" s="405"/>
      <c r="P365" s="405"/>
      <c r="Q365" s="405"/>
      <c r="R365" s="405"/>
      <c r="S365" s="405"/>
      <c r="T365" s="405"/>
      <c r="U365" s="405"/>
      <c r="V365" s="405"/>
      <c r="W365" s="405"/>
      <c r="X365" s="405"/>
      <c r="Y365" s="405"/>
      <c r="Z365" s="405"/>
      <c r="AA365" s="378"/>
      <c r="AB365" s="378"/>
      <c r="AC365" s="378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9">
        <v>4607091383836</v>
      </c>
      <c r="E366" s="400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36</v>
      </c>
      <c r="Y366" s="387">
        <f>IFERROR(IF(X366="",0,CEILING((X366/$H366),1)*$H366),"")</f>
        <v>36</v>
      </c>
      <c r="Z366" s="36">
        <f>IFERROR(IF(Y366=0,"",ROUNDUP(Y366/H366,0)*0.00753),"")</f>
        <v>0.15060000000000001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40.96</v>
      </c>
      <c r="BN366" s="64">
        <f>IFERROR(Y366*I366/H366,"0")</f>
        <v>40.96</v>
      </c>
      <c r="BO366" s="64">
        <f>IFERROR(1/J366*(X366/H366),"0")</f>
        <v>0.12820512820512819</v>
      </c>
      <c r="BP366" s="64">
        <f>IFERROR(1/J366*(Y366/H366),"0")</f>
        <v>0.12820512820512819</v>
      </c>
    </row>
    <row r="367" spans="1:68" x14ac:dyDescent="0.2">
      <c r="A367" s="404"/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6"/>
      <c r="P367" s="413" t="s">
        <v>69</v>
      </c>
      <c r="Q367" s="414"/>
      <c r="R367" s="414"/>
      <c r="S367" s="414"/>
      <c r="T367" s="414"/>
      <c r="U367" s="414"/>
      <c r="V367" s="415"/>
      <c r="W367" s="37" t="s">
        <v>70</v>
      </c>
      <c r="X367" s="388">
        <f>IFERROR(X366/H366,"0")</f>
        <v>20</v>
      </c>
      <c r="Y367" s="388">
        <f>IFERROR(Y366/H366,"0")</f>
        <v>20</v>
      </c>
      <c r="Z367" s="388">
        <f>IFERROR(IF(Z366="",0,Z366),"0")</f>
        <v>0.15060000000000001</v>
      </c>
      <c r="AA367" s="389"/>
      <c r="AB367" s="389"/>
      <c r="AC367" s="389"/>
    </row>
    <row r="368" spans="1:68" x14ac:dyDescent="0.2">
      <c r="A368" s="405"/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6"/>
      <c r="P368" s="413" t="s">
        <v>69</v>
      </c>
      <c r="Q368" s="414"/>
      <c r="R368" s="414"/>
      <c r="S368" s="414"/>
      <c r="T368" s="414"/>
      <c r="U368" s="414"/>
      <c r="V368" s="415"/>
      <c r="W368" s="37" t="s">
        <v>68</v>
      </c>
      <c r="X368" s="388">
        <f>IFERROR(SUM(X366:X366),"0")</f>
        <v>36</v>
      </c>
      <c r="Y368" s="388">
        <f>IFERROR(SUM(Y366:Y366),"0")</f>
        <v>36</v>
      </c>
      <c r="Z368" s="37"/>
      <c r="AA368" s="389"/>
      <c r="AB368" s="389"/>
      <c r="AC368" s="389"/>
    </row>
    <row r="369" spans="1:68" ht="14.25" hidden="1" customHeight="1" x14ac:dyDescent="0.25">
      <c r="A369" s="422" t="s">
        <v>71</v>
      </c>
      <c r="B369" s="405"/>
      <c r="C369" s="405"/>
      <c r="D369" s="405"/>
      <c r="E369" s="405"/>
      <c r="F369" s="405"/>
      <c r="G369" s="405"/>
      <c r="H369" s="405"/>
      <c r="I369" s="405"/>
      <c r="J369" s="405"/>
      <c r="K369" s="405"/>
      <c r="L369" s="405"/>
      <c r="M369" s="405"/>
      <c r="N369" s="405"/>
      <c r="O369" s="405"/>
      <c r="P369" s="405"/>
      <c r="Q369" s="405"/>
      <c r="R369" s="405"/>
      <c r="S369" s="405"/>
      <c r="T369" s="405"/>
      <c r="U369" s="405"/>
      <c r="V369" s="405"/>
      <c r="W369" s="405"/>
      <c r="X369" s="405"/>
      <c r="Y369" s="405"/>
      <c r="Z369" s="405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9">
        <v>4607091387919</v>
      </c>
      <c r="E370" s="400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9">
        <v>4680115883604</v>
      </c>
      <c r="E371" s="400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735</v>
      </c>
      <c r="Y371" s="387">
        <f>IFERROR(IF(X371="",0,CEILING((X371/$H371),1)*$H371),"")</f>
        <v>735</v>
      </c>
      <c r="Z371" s="36">
        <f>IFERROR(IF(Y371=0,"",ROUNDUP(Y371/H371,0)*0.00753),"")</f>
        <v>2.6355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830.19999999999993</v>
      </c>
      <c r="BN371" s="64">
        <f>IFERROR(Y371*I371/H371,"0")</f>
        <v>830.19999999999993</v>
      </c>
      <c r="BO371" s="64">
        <f>IFERROR(1/J371*(X371/H371),"0")</f>
        <v>2.2435897435897436</v>
      </c>
      <c r="BP371" s="64">
        <f>IFERROR(1/J371*(Y371/H371),"0")</f>
        <v>2.2435897435897436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9">
        <v>4680115883567</v>
      </c>
      <c r="E372" s="400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04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05"/>
      <c r="O373" s="406"/>
      <c r="P373" s="413" t="s">
        <v>69</v>
      </c>
      <c r="Q373" s="414"/>
      <c r="R373" s="414"/>
      <c r="S373" s="414"/>
      <c r="T373" s="414"/>
      <c r="U373" s="414"/>
      <c r="V373" s="415"/>
      <c r="W373" s="37" t="s">
        <v>70</v>
      </c>
      <c r="X373" s="388">
        <f>IFERROR(X370/H370,"0")+IFERROR(X371/H371,"0")+IFERROR(X372/H372,"0")</f>
        <v>350</v>
      </c>
      <c r="Y373" s="388">
        <f>IFERROR(Y370/H370,"0")+IFERROR(Y371/H371,"0")+IFERROR(Y372/H372,"0")</f>
        <v>350</v>
      </c>
      <c r="Z373" s="388">
        <f>IFERROR(IF(Z370="",0,Z370),"0")+IFERROR(IF(Z371="",0,Z371),"0")+IFERROR(IF(Z372="",0,Z372),"0")</f>
        <v>2.6355</v>
      </c>
      <c r="AA373" s="389"/>
      <c r="AB373" s="389"/>
      <c r="AC373" s="389"/>
    </row>
    <row r="374" spans="1:68" x14ac:dyDescent="0.2">
      <c r="A374" s="405"/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6"/>
      <c r="P374" s="413" t="s">
        <v>69</v>
      </c>
      <c r="Q374" s="414"/>
      <c r="R374" s="414"/>
      <c r="S374" s="414"/>
      <c r="T374" s="414"/>
      <c r="U374" s="414"/>
      <c r="V374" s="415"/>
      <c r="W374" s="37" t="s">
        <v>68</v>
      </c>
      <c r="X374" s="388">
        <f>IFERROR(SUM(X370:X372),"0")</f>
        <v>735</v>
      </c>
      <c r="Y374" s="388">
        <f>IFERROR(SUM(Y370:Y372),"0")</f>
        <v>735</v>
      </c>
      <c r="Z374" s="37"/>
      <c r="AA374" s="389"/>
      <c r="AB374" s="389"/>
      <c r="AC374" s="389"/>
    </row>
    <row r="375" spans="1:68" ht="27.75" hidden="1" customHeight="1" x14ac:dyDescent="0.2">
      <c r="A375" s="427" t="s">
        <v>492</v>
      </c>
      <c r="B375" s="428"/>
      <c r="C375" s="428"/>
      <c r="D375" s="428"/>
      <c r="E375" s="428"/>
      <c r="F375" s="428"/>
      <c r="G375" s="428"/>
      <c r="H375" s="428"/>
      <c r="I375" s="428"/>
      <c r="J375" s="428"/>
      <c r="K375" s="428"/>
      <c r="L375" s="428"/>
      <c r="M375" s="428"/>
      <c r="N375" s="428"/>
      <c r="O375" s="428"/>
      <c r="P375" s="428"/>
      <c r="Q375" s="428"/>
      <c r="R375" s="428"/>
      <c r="S375" s="428"/>
      <c r="T375" s="428"/>
      <c r="U375" s="428"/>
      <c r="V375" s="428"/>
      <c r="W375" s="428"/>
      <c r="X375" s="428"/>
      <c r="Y375" s="428"/>
      <c r="Z375" s="428"/>
      <c r="AA375" s="48"/>
      <c r="AB375" s="48"/>
      <c r="AC375" s="48"/>
    </row>
    <row r="376" spans="1:68" ht="16.5" hidden="1" customHeight="1" x14ac:dyDescent="0.25">
      <c r="A376" s="411" t="s">
        <v>493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405"/>
      <c r="Z376" s="405"/>
      <c r="AA376" s="380"/>
      <c r="AB376" s="380"/>
      <c r="AC376" s="380"/>
    </row>
    <row r="377" spans="1:68" ht="14.25" hidden="1" customHeight="1" x14ac:dyDescent="0.25">
      <c r="A377" s="422" t="s">
        <v>109</v>
      </c>
      <c r="B377" s="405"/>
      <c r="C377" s="405"/>
      <c r="D377" s="405"/>
      <c r="E377" s="405"/>
      <c r="F377" s="405"/>
      <c r="G377" s="405"/>
      <c r="H377" s="405"/>
      <c r="I377" s="405"/>
      <c r="J377" s="405"/>
      <c r="K377" s="405"/>
      <c r="L377" s="405"/>
      <c r="M377" s="405"/>
      <c r="N377" s="405"/>
      <c r="O377" s="405"/>
      <c r="P377" s="405"/>
      <c r="Q377" s="405"/>
      <c r="R377" s="405"/>
      <c r="S377" s="405"/>
      <c r="T377" s="405"/>
      <c r="U377" s="405"/>
      <c r="V377" s="405"/>
      <c r="W377" s="405"/>
      <c r="X377" s="405"/>
      <c r="Y377" s="405"/>
      <c r="Z377" s="405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9">
        <v>4680115884847</v>
      </c>
      <c r="E378" s="400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9">
        <v>4680115884847</v>
      </c>
      <c r="E379" s="400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1600</v>
      </c>
      <c r="Y379" s="387">
        <f t="shared" si="67"/>
        <v>1605</v>
      </c>
      <c r="Z379" s="36">
        <f>IFERROR(IF(Y379=0,"",ROUNDUP(Y379/H379,0)*0.02175),"")</f>
        <v>2.3272499999999998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1651.2</v>
      </c>
      <c r="BN379" s="64">
        <f t="shared" si="69"/>
        <v>1656.3600000000001</v>
      </c>
      <c r="BO379" s="64">
        <f t="shared" si="70"/>
        <v>2.2222222222222223</v>
      </c>
      <c r="BP379" s="64">
        <f t="shared" si="71"/>
        <v>2.2291666666666665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9">
        <v>4680115884854</v>
      </c>
      <c r="E380" s="400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5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9">
        <v>4680115884854</v>
      </c>
      <c r="E381" s="400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1200</v>
      </c>
      <c r="Y381" s="387">
        <f t="shared" si="67"/>
        <v>1200</v>
      </c>
      <c r="Z381" s="36">
        <f>IFERROR(IF(Y381=0,"",ROUNDUP(Y381/H381,0)*0.02175),"")</f>
        <v>1.7399999999999998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1238.4000000000001</v>
      </c>
      <c r="BN381" s="64">
        <f t="shared" si="69"/>
        <v>1238.4000000000001</v>
      </c>
      <c r="BO381" s="64">
        <f t="shared" si="70"/>
        <v>1.6666666666666665</v>
      </c>
      <c r="BP381" s="64">
        <f t="shared" si="71"/>
        <v>1.6666666666666665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9">
        <v>4680115884830</v>
      </c>
      <c r="E382" s="400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9">
        <v>4680115884830</v>
      </c>
      <c r="E383" s="400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9">
        <v>4680115882638</v>
      </c>
      <c r="E384" s="400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9">
        <v>4680115884922</v>
      </c>
      <c r="E385" s="400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9">
        <v>4680115884861</v>
      </c>
      <c r="E386" s="400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30</v>
      </c>
      <c r="Y386" s="387">
        <f t="shared" si="67"/>
        <v>30</v>
      </c>
      <c r="Z386" s="36">
        <f>IFERROR(IF(Y386=0,"",ROUNDUP(Y386/H386,0)*0.00937),"")</f>
        <v>5.6219999999999999E-2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31.26</v>
      </c>
      <c r="BN386" s="64">
        <f t="shared" si="69"/>
        <v>31.26</v>
      </c>
      <c r="BO386" s="64">
        <f t="shared" si="70"/>
        <v>0.05</v>
      </c>
      <c r="BP386" s="64">
        <f t="shared" si="71"/>
        <v>0.05</v>
      </c>
    </row>
    <row r="387" spans="1:68" x14ac:dyDescent="0.2">
      <c r="A387" s="404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6"/>
      <c r="P387" s="413" t="s">
        <v>69</v>
      </c>
      <c r="Q387" s="414"/>
      <c r="R387" s="414"/>
      <c r="S387" s="414"/>
      <c r="T387" s="414"/>
      <c r="U387" s="414"/>
      <c r="V387" s="415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192.66666666666669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193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4.1234699999999993</v>
      </c>
      <c r="AA387" s="389"/>
      <c r="AB387" s="389"/>
      <c r="AC387" s="389"/>
    </row>
    <row r="388" spans="1:68" x14ac:dyDescent="0.2">
      <c r="A388" s="405"/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6"/>
      <c r="P388" s="413" t="s">
        <v>69</v>
      </c>
      <c r="Q388" s="414"/>
      <c r="R388" s="414"/>
      <c r="S388" s="414"/>
      <c r="T388" s="414"/>
      <c r="U388" s="414"/>
      <c r="V388" s="415"/>
      <c r="W388" s="37" t="s">
        <v>68</v>
      </c>
      <c r="X388" s="388">
        <f>IFERROR(SUM(X378:X386),"0")</f>
        <v>2830</v>
      </c>
      <c r="Y388" s="388">
        <f>IFERROR(SUM(Y378:Y386),"0")</f>
        <v>2835</v>
      </c>
      <c r="Z388" s="37"/>
      <c r="AA388" s="389"/>
      <c r="AB388" s="389"/>
      <c r="AC388" s="389"/>
    </row>
    <row r="389" spans="1:68" ht="14.25" hidden="1" customHeight="1" x14ac:dyDescent="0.25">
      <c r="A389" s="422" t="s">
        <v>145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405"/>
      <c r="AA389" s="378"/>
      <c r="AB389" s="378"/>
      <c r="AC389" s="378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9">
        <v>4607091383980</v>
      </c>
      <c r="E390" s="400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9">
        <v>4607091384178</v>
      </c>
      <c r="E391" s="400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20</v>
      </c>
      <c r="Y391" s="387">
        <f>IFERROR(IF(X391="",0,CEILING((X391/$H391),1)*$H391),"")</f>
        <v>20</v>
      </c>
      <c r="Z391" s="36">
        <f>IFERROR(IF(Y391=0,"",ROUNDUP(Y391/H391,0)*0.00937),"")</f>
        <v>4.6850000000000003E-2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21.200000000000003</v>
      </c>
      <c r="BN391" s="64">
        <f>IFERROR(Y391*I391/H391,"0")</f>
        <v>21.200000000000003</v>
      </c>
      <c r="BO391" s="64">
        <f>IFERROR(1/J391*(X391/H391),"0")</f>
        <v>4.1666666666666664E-2</v>
      </c>
      <c r="BP391" s="64">
        <f>IFERROR(1/J391*(Y391/H391),"0")</f>
        <v>4.1666666666666664E-2</v>
      </c>
    </row>
    <row r="392" spans="1:68" x14ac:dyDescent="0.2">
      <c r="A392" s="404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05"/>
      <c r="O392" s="406"/>
      <c r="P392" s="413" t="s">
        <v>69</v>
      </c>
      <c r="Q392" s="414"/>
      <c r="R392" s="414"/>
      <c r="S392" s="414"/>
      <c r="T392" s="414"/>
      <c r="U392" s="414"/>
      <c r="V392" s="415"/>
      <c r="W392" s="37" t="s">
        <v>70</v>
      </c>
      <c r="X392" s="388">
        <f>IFERROR(X390/H390,"0")+IFERROR(X391/H391,"0")</f>
        <v>5</v>
      </c>
      <c r="Y392" s="388">
        <f>IFERROR(Y390/H390,"0")+IFERROR(Y391/H391,"0")</f>
        <v>5</v>
      </c>
      <c r="Z392" s="388">
        <f>IFERROR(IF(Z390="",0,Z390),"0")+IFERROR(IF(Z391="",0,Z391),"0")</f>
        <v>4.6850000000000003E-2</v>
      </c>
      <c r="AA392" s="389"/>
      <c r="AB392" s="389"/>
      <c r="AC392" s="389"/>
    </row>
    <row r="393" spans="1:68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6"/>
      <c r="P393" s="413" t="s">
        <v>69</v>
      </c>
      <c r="Q393" s="414"/>
      <c r="R393" s="414"/>
      <c r="S393" s="414"/>
      <c r="T393" s="414"/>
      <c r="U393" s="414"/>
      <c r="V393" s="415"/>
      <c r="W393" s="37" t="s">
        <v>68</v>
      </c>
      <c r="X393" s="388">
        <f>IFERROR(SUM(X390:X391),"0")</f>
        <v>20</v>
      </c>
      <c r="Y393" s="388">
        <f>IFERROR(SUM(Y390:Y391),"0")</f>
        <v>20</v>
      </c>
      <c r="Z393" s="37"/>
      <c r="AA393" s="389"/>
      <c r="AB393" s="389"/>
      <c r="AC393" s="389"/>
    </row>
    <row r="394" spans="1:68" ht="14.25" hidden="1" customHeight="1" x14ac:dyDescent="0.25">
      <c r="A394" s="422" t="s">
        <v>71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405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9">
        <v>4607091383928</v>
      </c>
      <c r="E395" s="400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9">
        <v>4607091383928</v>
      </c>
      <c r="E396" s="400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9">
        <v>4607091384260</v>
      </c>
      <c r="E397" s="400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4"/>
      <c r="B398" s="405"/>
      <c r="C398" s="405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6"/>
      <c r="P398" s="413" t="s">
        <v>69</v>
      </c>
      <c r="Q398" s="414"/>
      <c r="R398" s="414"/>
      <c r="S398" s="414"/>
      <c r="T398" s="414"/>
      <c r="U398" s="414"/>
      <c r="V398" s="415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5"/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6"/>
      <c r="P399" s="413" t="s">
        <v>69</v>
      </c>
      <c r="Q399" s="414"/>
      <c r="R399" s="414"/>
      <c r="S399" s="414"/>
      <c r="T399" s="414"/>
      <c r="U399" s="414"/>
      <c r="V399" s="415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422" t="s">
        <v>180</v>
      </c>
      <c r="B400" s="405"/>
      <c r="C400" s="405"/>
      <c r="D400" s="405"/>
      <c r="E400" s="405"/>
      <c r="F400" s="405"/>
      <c r="G400" s="405"/>
      <c r="H400" s="405"/>
      <c r="I400" s="405"/>
      <c r="J400" s="405"/>
      <c r="K400" s="405"/>
      <c r="L400" s="405"/>
      <c r="M400" s="405"/>
      <c r="N400" s="405"/>
      <c r="O400" s="405"/>
      <c r="P400" s="405"/>
      <c r="Q400" s="405"/>
      <c r="R400" s="405"/>
      <c r="S400" s="405"/>
      <c r="T400" s="405"/>
      <c r="U400" s="405"/>
      <c r="V400" s="405"/>
      <c r="W400" s="405"/>
      <c r="X400" s="405"/>
      <c r="Y400" s="405"/>
      <c r="Z400" s="405"/>
      <c r="AA400" s="378"/>
      <c r="AB400" s="378"/>
      <c r="AC400" s="378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9">
        <v>4607091384673</v>
      </c>
      <c r="E401" s="400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9">
        <v>4607091384673</v>
      </c>
      <c r="E402" s="400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6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4"/>
      <c r="B403" s="405"/>
      <c r="C403" s="405"/>
      <c r="D403" s="405"/>
      <c r="E403" s="405"/>
      <c r="F403" s="405"/>
      <c r="G403" s="405"/>
      <c r="H403" s="405"/>
      <c r="I403" s="405"/>
      <c r="J403" s="405"/>
      <c r="K403" s="405"/>
      <c r="L403" s="405"/>
      <c r="M403" s="405"/>
      <c r="N403" s="405"/>
      <c r="O403" s="406"/>
      <c r="P403" s="413" t="s">
        <v>69</v>
      </c>
      <c r="Q403" s="414"/>
      <c r="R403" s="414"/>
      <c r="S403" s="414"/>
      <c r="T403" s="414"/>
      <c r="U403" s="414"/>
      <c r="V403" s="415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405"/>
      <c r="B404" s="405"/>
      <c r="C404" s="405"/>
      <c r="D404" s="405"/>
      <c r="E404" s="405"/>
      <c r="F404" s="405"/>
      <c r="G404" s="405"/>
      <c r="H404" s="405"/>
      <c r="I404" s="405"/>
      <c r="J404" s="405"/>
      <c r="K404" s="405"/>
      <c r="L404" s="405"/>
      <c r="M404" s="405"/>
      <c r="N404" s="405"/>
      <c r="O404" s="406"/>
      <c r="P404" s="413" t="s">
        <v>69</v>
      </c>
      <c r="Q404" s="414"/>
      <c r="R404" s="414"/>
      <c r="S404" s="414"/>
      <c r="T404" s="414"/>
      <c r="U404" s="414"/>
      <c r="V404" s="415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11" t="s">
        <v>521</v>
      </c>
      <c r="B405" s="405"/>
      <c r="C405" s="405"/>
      <c r="D405" s="405"/>
      <c r="E405" s="405"/>
      <c r="F405" s="405"/>
      <c r="G405" s="405"/>
      <c r="H405" s="405"/>
      <c r="I405" s="405"/>
      <c r="J405" s="405"/>
      <c r="K405" s="405"/>
      <c r="L405" s="405"/>
      <c r="M405" s="405"/>
      <c r="N405" s="405"/>
      <c r="O405" s="405"/>
      <c r="P405" s="405"/>
      <c r="Q405" s="405"/>
      <c r="R405" s="405"/>
      <c r="S405" s="405"/>
      <c r="T405" s="405"/>
      <c r="U405" s="405"/>
      <c r="V405" s="405"/>
      <c r="W405" s="405"/>
      <c r="X405" s="405"/>
      <c r="Y405" s="405"/>
      <c r="Z405" s="405"/>
      <c r="AA405" s="380"/>
      <c r="AB405" s="380"/>
      <c r="AC405" s="380"/>
    </row>
    <row r="406" spans="1:68" ht="14.25" hidden="1" customHeight="1" x14ac:dyDescent="0.25">
      <c r="A406" s="422" t="s">
        <v>109</v>
      </c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5"/>
      <c r="P406" s="405"/>
      <c r="Q406" s="405"/>
      <c r="R406" s="405"/>
      <c r="S406" s="405"/>
      <c r="T406" s="405"/>
      <c r="U406" s="405"/>
      <c r="V406" s="405"/>
      <c r="W406" s="405"/>
      <c r="X406" s="405"/>
      <c r="Y406" s="405"/>
      <c r="Z406" s="405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9">
        <v>4680115881907</v>
      </c>
      <c r="E407" s="400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24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9">
        <v>4680115884892</v>
      </c>
      <c r="E408" s="400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9">
        <v>4680115884885</v>
      </c>
      <c r="E409" s="400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2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50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52</v>
      </c>
      <c r="BN409" s="64">
        <f>IFERROR(Y409*I409/H409,"0")</f>
        <v>62.400000000000006</v>
      </c>
      <c r="BO409" s="64">
        <f>IFERROR(1/J409*(X409/H409),"0")</f>
        <v>7.4404761904761904E-2</v>
      </c>
      <c r="BP409" s="64">
        <f>IFERROR(1/J409*(Y409/H409),"0")</f>
        <v>8.9285714285714274E-2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9">
        <v>4680115884908</v>
      </c>
      <c r="E410" s="400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4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4"/>
      <c r="B411" s="405"/>
      <c r="C411" s="405"/>
      <c r="D411" s="405"/>
      <c r="E411" s="405"/>
      <c r="F411" s="405"/>
      <c r="G411" s="405"/>
      <c r="H411" s="405"/>
      <c r="I411" s="405"/>
      <c r="J411" s="405"/>
      <c r="K411" s="405"/>
      <c r="L411" s="405"/>
      <c r="M411" s="405"/>
      <c r="N411" s="405"/>
      <c r="O411" s="406"/>
      <c r="P411" s="413" t="s">
        <v>69</v>
      </c>
      <c r="Q411" s="414"/>
      <c r="R411" s="414"/>
      <c r="S411" s="414"/>
      <c r="T411" s="414"/>
      <c r="U411" s="414"/>
      <c r="V411" s="415"/>
      <c r="W411" s="37" t="s">
        <v>70</v>
      </c>
      <c r="X411" s="388">
        <f>IFERROR(X407/H407,"0")+IFERROR(X408/H408,"0")+IFERROR(X409/H409,"0")+IFERROR(X410/H410,"0")</f>
        <v>4.166666666666667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6"/>
      <c r="P412" s="413" t="s">
        <v>69</v>
      </c>
      <c r="Q412" s="414"/>
      <c r="R412" s="414"/>
      <c r="S412" s="414"/>
      <c r="T412" s="414"/>
      <c r="U412" s="414"/>
      <c r="V412" s="415"/>
      <c r="W412" s="37" t="s">
        <v>68</v>
      </c>
      <c r="X412" s="388">
        <f>IFERROR(SUM(X407:X410),"0")</f>
        <v>50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hidden="1" customHeight="1" x14ac:dyDescent="0.25">
      <c r="A413" s="422" t="s">
        <v>63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378"/>
      <c r="AB413" s="378"/>
      <c r="AC413" s="378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9">
        <v>4607091384802</v>
      </c>
      <c r="E414" s="400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9">
        <v>4607091384826</v>
      </c>
      <c r="E415" s="400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4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6"/>
      <c r="P416" s="413" t="s">
        <v>69</v>
      </c>
      <c r="Q416" s="414"/>
      <c r="R416" s="414"/>
      <c r="S416" s="414"/>
      <c r="T416" s="414"/>
      <c r="U416" s="414"/>
      <c r="V416" s="415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5"/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6"/>
      <c r="P417" s="413" t="s">
        <v>69</v>
      </c>
      <c r="Q417" s="414"/>
      <c r="R417" s="414"/>
      <c r="S417" s="414"/>
      <c r="T417" s="414"/>
      <c r="U417" s="414"/>
      <c r="V417" s="415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422" t="s">
        <v>71</v>
      </c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05"/>
      <c r="O418" s="405"/>
      <c r="P418" s="405"/>
      <c r="Q418" s="405"/>
      <c r="R418" s="405"/>
      <c r="S418" s="405"/>
      <c r="T418" s="405"/>
      <c r="U418" s="405"/>
      <c r="V418" s="405"/>
      <c r="W418" s="405"/>
      <c r="X418" s="405"/>
      <c r="Y418" s="405"/>
      <c r="Z418" s="405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9">
        <v>4607091384246</v>
      </c>
      <c r="E419" s="400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150</v>
      </c>
      <c r="Y419" s="387">
        <f>IFERROR(IF(X419="",0,CEILING((X419/$H419),1)*$H419),"")</f>
        <v>156</v>
      </c>
      <c r="Z419" s="36">
        <f>IFERROR(IF(Y419=0,"",ROUNDUP(Y419/H419,0)*0.02175),"")</f>
        <v>0.43499999999999994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160.84615384615387</v>
      </c>
      <c r="BN419" s="64">
        <f>IFERROR(Y419*I419/H419,"0")</f>
        <v>167.28000000000003</v>
      </c>
      <c r="BO419" s="64">
        <f>IFERROR(1/J419*(X419/H419),"0")</f>
        <v>0.34340659340659335</v>
      </c>
      <c r="BP419" s="64">
        <f>IFERROR(1/J419*(Y419/H419),"0")</f>
        <v>0.3571428571428571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9">
        <v>4680115881976</v>
      </c>
      <c r="E420" s="400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9">
        <v>4607091384253</v>
      </c>
      <c r="E421" s="400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9">
        <v>4607091384253</v>
      </c>
      <c r="E422" s="400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9">
        <v>4680115881969</v>
      </c>
      <c r="E423" s="400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4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6"/>
      <c r="P424" s="413" t="s">
        <v>69</v>
      </c>
      <c r="Q424" s="414"/>
      <c r="R424" s="414"/>
      <c r="S424" s="414"/>
      <c r="T424" s="414"/>
      <c r="U424" s="414"/>
      <c r="V424" s="415"/>
      <c r="W424" s="37" t="s">
        <v>70</v>
      </c>
      <c r="X424" s="388">
        <f>IFERROR(X419/H419,"0")+IFERROR(X420/H420,"0")+IFERROR(X421/H421,"0")+IFERROR(X422/H422,"0")+IFERROR(X423/H423,"0")</f>
        <v>19.23076923076923</v>
      </c>
      <c r="Y424" s="388">
        <f>IFERROR(Y419/H419,"0")+IFERROR(Y420/H420,"0")+IFERROR(Y421/H421,"0")+IFERROR(Y422/H422,"0")+IFERROR(Y423/H423,"0")</f>
        <v>20</v>
      </c>
      <c r="Z424" s="388">
        <f>IFERROR(IF(Z419="",0,Z419),"0")+IFERROR(IF(Z420="",0,Z420),"0")+IFERROR(IF(Z421="",0,Z421),"0")+IFERROR(IF(Z422="",0,Z422),"0")+IFERROR(IF(Z423="",0,Z423),"0")</f>
        <v>0.43499999999999994</v>
      </c>
      <c r="AA424" s="389"/>
      <c r="AB424" s="389"/>
      <c r="AC424" s="389"/>
    </row>
    <row r="425" spans="1:68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6"/>
      <c r="P425" s="413" t="s">
        <v>69</v>
      </c>
      <c r="Q425" s="414"/>
      <c r="R425" s="414"/>
      <c r="S425" s="414"/>
      <c r="T425" s="414"/>
      <c r="U425" s="414"/>
      <c r="V425" s="415"/>
      <c r="W425" s="37" t="s">
        <v>68</v>
      </c>
      <c r="X425" s="388">
        <f>IFERROR(SUM(X419:X423),"0")</f>
        <v>150</v>
      </c>
      <c r="Y425" s="388">
        <f>IFERROR(SUM(Y419:Y423),"0")</f>
        <v>156</v>
      </c>
      <c r="Z425" s="37"/>
      <c r="AA425" s="389"/>
      <c r="AB425" s="389"/>
      <c r="AC425" s="389"/>
    </row>
    <row r="426" spans="1:68" ht="14.25" hidden="1" customHeight="1" x14ac:dyDescent="0.25">
      <c r="A426" s="422" t="s">
        <v>180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405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9">
        <v>4607091389357</v>
      </c>
      <c r="E427" s="400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4"/>
      <c r="B428" s="405"/>
      <c r="C428" s="405"/>
      <c r="D428" s="405"/>
      <c r="E428" s="405"/>
      <c r="F428" s="405"/>
      <c r="G428" s="405"/>
      <c r="H428" s="405"/>
      <c r="I428" s="405"/>
      <c r="J428" s="405"/>
      <c r="K428" s="405"/>
      <c r="L428" s="405"/>
      <c r="M428" s="405"/>
      <c r="N428" s="405"/>
      <c r="O428" s="406"/>
      <c r="P428" s="413" t="s">
        <v>69</v>
      </c>
      <c r="Q428" s="414"/>
      <c r="R428" s="414"/>
      <c r="S428" s="414"/>
      <c r="T428" s="414"/>
      <c r="U428" s="414"/>
      <c r="V428" s="415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5"/>
      <c r="B429" s="405"/>
      <c r="C429" s="405"/>
      <c r="D429" s="405"/>
      <c r="E429" s="405"/>
      <c r="F429" s="405"/>
      <c r="G429" s="405"/>
      <c r="H429" s="405"/>
      <c r="I429" s="405"/>
      <c r="J429" s="405"/>
      <c r="K429" s="405"/>
      <c r="L429" s="405"/>
      <c r="M429" s="405"/>
      <c r="N429" s="405"/>
      <c r="O429" s="406"/>
      <c r="P429" s="413" t="s">
        <v>69</v>
      </c>
      <c r="Q429" s="414"/>
      <c r="R429" s="414"/>
      <c r="S429" s="414"/>
      <c r="T429" s="414"/>
      <c r="U429" s="414"/>
      <c r="V429" s="415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27" t="s">
        <v>546</v>
      </c>
      <c r="B430" s="428"/>
      <c r="C430" s="428"/>
      <c r="D430" s="428"/>
      <c r="E430" s="428"/>
      <c r="F430" s="428"/>
      <c r="G430" s="428"/>
      <c r="H430" s="428"/>
      <c r="I430" s="428"/>
      <c r="J430" s="428"/>
      <c r="K430" s="428"/>
      <c r="L430" s="428"/>
      <c r="M430" s="428"/>
      <c r="N430" s="428"/>
      <c r="O430" s="428"/>
      <c r="P430" s="428"/>
      <c r="Q430" s="428"/>
      <c r="R430" s="428"/>
      <c r="S430" s="428"/>
      <c r="T430" s="428"/>
      <c r="U430" s="428"/>
      <c r="V430" s="428"/>
      <c r="W430" s="428"/>
      <c r="X430" s="428"/>
      <c r="Y430" s="428"/>
      <c r="Z430" s="428"/>
      <c r="AA430" s="48"/>
      <c r="AB430" s="48"/>
      <c r="AC430" s="48"/>
    </row>
    <row r="431" spans="1:68" ht="16.5" hidden="1" customHeight="1" x14ac:dyDescent="0.25">
      <c r="A431" s="411" t="s">
        <v>547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380"/>
      <c r="AB431" s="380"/>
      <c r="AC431" s="380"/>
    </row>
    <row r="432" spans="1:68" ht="14.25" hidden="1" customHeight="1" x14ac:dyDescent="0.25">
      <c r="A432" s="422" t="s">
        <v>109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405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9">
        <v>4607091389708</v>
      </c>
      <c r="E433" s="400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4"/>
      <c r="B434" s="405"/>
      <c r="C434" s="405"/>
      <c r="D434" s="405"/>
      <c r="E434" s="405"/>
      <c r="F434" s="405"/>
      <c r="G434" s="405"/>
      <c r="H434" s="405"/>
      <c r="I434" s="405"/>
      <c r="J434" s="405"/>
      <c r="K434" s="405"/>
      <c r="L434" s="405"/>
      <c r="M434" s="405"/>
      <c r="N434" s="405"/>
      <c r="O434" s="406"/>
      <c r="P434" s="413" t="s">
        <v>69</v>
      </c>
      <c r="Q434" s="414"/>
      <c r="R434" s="414"/>
      <c r="S434" s="414"/>
      <c r="T434" s="414"/>
      <c r="U434" s="414"/>
      <c r="V434" s="415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5"/>
      <c r="B435" s="405"/>
      <c r="C435" s="405"/>
      <c r="D435" s="405"/>
      <c r="E435" s="405"/>
      <c r="F435" s="405"/>
      <c r="G435" s="405"/>
      <c r="H435" s="405"/>
      <c r="I435" s="405"/>
      <c r="J435" s="405"/>
      <c r="K435" s="405"/>
      <c r="L435" s="405"/>
      <c r="M435" s="405"/>
      <c r="N435" s="405"/>
      <c r="O435" s="406"/>
      <c r="P435" s="413" t="s">
        <v>69</v>
      </c>
      <c r="Q435" s="414"/>
      <c r="R435" s="414"/>
      <c r="S435" s="414"/>
      <c r="T435" s="414"/>
      <c r="U435" s="414"/>
      <c r="V435" s="415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422" t="s">
        <v>63</v>
      </c>
      <c r="B436" s="405"/>
      <c r="C436" s="405"/>
      <c r="D436" s="405"/>
      <c r="E436" s="405"/>
      <c r="F436" s="405"/>
      <c r="G436" s="405"/>
      <c r="H436" s="405"/>
      <c r="I436" s="405"/>
      <c r="J436" s="405"/>
      <c r="K436" s="405"/>
      <c r="L436" s="405"/>
      <c r="M436" s="405"/>
      <c r="N436" s="405"/>
      <c r="O436" s="405"/>
      <c r="P436" s="405"/>
      <c r="Q436" s="405"/>
      <c r="R436" s="405"/>
      <c r="S436" s="405"/>
      <c r="T436" s="405"/>
      <c r="U436" s="405"/>
      <c r="V436" s="405"/>
      <c r="W436" s="405"/>
      <c r="X436" s="405"/>
      <c r="Y436" s="405"/>
      <c r="Z436" s="405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9">
        <v>4607091389753</v>
      </c>
      <c r="E437" s="400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9">
        <v>4607091389753</v>
      </c>
      <c r="E438" s="400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9">
        <v>4607091389760</v>
      </c>
      <c r="E439" s="400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6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9">
        <v>4607091389746</v>
      </c>
      <c r="E440" s="400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9">
        <v>4607091389746</v>
      </c>
      <c r="E441" s="400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9">
        <v>4680115883147</v>
      </c>
      <c r="E442" s="400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9">
        <v>4680115883147</v>
      </c>
      <c r="E443" s="400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9">
        <v>4607091384338</v>
      </c>
      <c r="E444" s="400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42</v>
      </c>
      <c r="Y444" s="387">
        <f t="shared" si="72"/>
        <v>42</v>
      </c>
      <c r="Z444" s="36">
        <f t="shared" si="77"/>
        <v>0.1004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44.599999999999994</v>
      </c>
      <c r="BN444" s="64">
        <f t="shared" si="74"/>
        <v>44.599999999999994</v>
      </c>
      <c r="BO444" s="64">
        <f t="shared" si="75"/>
        <v>8.5470085470085472E-2</v>
      </c>
      <c r="BP444" s="64">
        <f t="shared" si="76"/>
        <v>8.5470085470085472E-2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9">
        <v>4607091384338</v>
      </c>
      <c r="E445" s="400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9">
        <v>4680115883154</v>
      </c>
      <c r="E446" s="400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9">
        <v>4680115883154</v>
      </c>
      <c r="E447" s="400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9">
        <v>4607091389524</v>
      </c>
      <c r="E448" s="400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14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14.866666666666665</v>
      </c>
      <c r="BN448" s="64">
        <f t="shared" si="74"/>
        <v>15.61</v>
      </c>
      <c r="BO448" s="64">
        <f t="shared" si="75"/>
        <v>2.8490028490028491E-2</v>
      </c>
      <c r="BP448" s="64">
        <f t="shared" si="76"/>
        <v>2.9914529914529919E-2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9">
        <v>4607091389524</v>
      </c>
      <c r="E449" s="400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19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9">
        <v>4680115883161</v>
      </c>
      <c r="E450" s="400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9">
        <v>4680115883161</v>
      </c>
      <c r="E451" s="400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9">
        <v>4607091389531</v>
      </c>
      <c r="E452" s="400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9">
        <v>4607091389531</v>
      </c>
      <c r="E453" s="400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35</v>
      </c>
      <c r="Y453" s="387">
        <f t="shared" si="72"/>
        <v>35.700000000000003</v>
      </c>
      <c r="Z453" s="36">
        <f t="shared" si="77"/>
        <v>8.5339999999999999E-2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37.166666666666664</v>
      </c>
      <c r="BN453" s="64">
        <f t="shared" si="74"/>
        <v>37.910000000000004</v>
      </c>
      <c r="BO453" s="64">
        <f t="shared" si="75"/>
        <v>7.1225071225071226E-2</v>
      </c>
      <c r="BP453" s="64">
        <f t="shared" si="76"/>
        <v>7.2649572649572655E-2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9">
        <v>4607091384345</v>
      </c>
      <c r="E454" s="400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9">
        <v>4680115883185</v>
      </c>
      <c r="E455" s="400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9">
        <v>4680115883185</v>
      </c>
      <c r="E456" s="400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9">
        <v>4680115882928</v>
      </c>
      <c r="E457" s="400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56.000000000000007</v>
      </c>
      <c r="Y457" s="387">
        <f t="shared" si="72"/>
        <v>57.12</v>
      </c>
      <c r="Z457" s="36">
        <f>IFERROR(IF(Y457=0,"",ROUNDUP(Y457/H457,0)*0.00753),"")</f>
        <v>0.25602000000000003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86.666666666666686</v>
      </c>
      <c r="BN457" s="64">
        <f t="shared" si="74"/>
        <v>88.4</v>
      </c>
      <c r="BO457" s="64">
        <f t="shared" si="75"/>
        <v>0.21367521367521369</v>
      </c>
      <c r="BP457" s="64">
        <f t="shared" si="76"/>
        <v>0.21794871794871795</v>
      </c>
    </row>
    <row r="458" spans="1:68" x14ac:dyDescent="0.2">
      <c r="A458" s="404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6"/>
      <c r="P458" s="413" t="s">
        <v>69</v>
      </c>
      <c r="Q458" s="414"/>
      <c r="R458" s="414"/>
      <c r="S458" s="414"/>
      <c r="T458" s="414"/>
      <c r="U458" s="414"/>
      <c r="V458" s="415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76.666666666666657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0.47689999999999999</v>
      </c>
      <c r="AA458" s="389"/>
      <c r="AB458" s="389"/>
      <c r="AC458" s="389"/>
    </row>
    <row r="459" spans="1:68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6"/>
      <c r="P459" s="413" t="s">
        <v>69</v>
      </c>
      <c r="Q459" s="414"/>
      <c r="R459" s="414"/>
      <c r="S459" s="414"/>
      <c r="T459" s="414"/>
      <c r="U459" s="414"/>
      <c r="V459" s="415"/>
      <c r="W459" s="37" t="s">
        <v>68</v>
      </c>
      <c r="X459" s="388">
        <f>IFERROR(SUM(X437:X457),"0")</f>
        <v>147</v>
      </c>
      <c r="Y459" s="388">
        <f>IFERROR(SUM(Y437:Y457),"0")</f>
        <v>149.52000000000001</v>
      </c>
      <c r="Z459" s="37"/>
      <c r="AA459" s="389"/>
      <c r="AB459" s="389"/>
      <c r="AC459" s="389"/>
    </row>
    <row r="460" spans="1:68" ht="14.25" hidden="1" customHeight="1" x14ac:dyDescent="0.25">
      <c r="A460" s="422" t="s">
        <v>71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9">
        <v>4607091384352</v>
      </c>
      <c r="E461" s="400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9">
        <v>4607091389654</v>
      </c>
      <c r="E462" s="400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4"/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6"/>
      <c r="P463" s="413" t="s">
        <v>69</v>
      </c>
      <c r="Q463" s="414"/>
      <c r="R463" s="414"/>
      <c r="S463" s="414"/>
      <c r="T463" s="414"/>
      <c r="U463" s="414"/>
      <c r="V463" s="415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5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05"/>
      <c r="O464" s="406"/>
      <c r="P464" s="413" t="s">
        <v>69</v>
      </c>
      <c r="Q464" s="414"/>
      <c r="R464" s="414"/>
      <c r="S464" s="414"/>
      <c r="T464" s="414"/>
      <c r="U464" s="414"/>
      <c r="V464" s="415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422" t="s">
        <v>95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378"/>
      <c r="AB465" s="378"/>
      <c r="AC465" s="378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9">
        <v>4680115884342</v>
      </c>
      <c r="E466" s="400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04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5"/>
      <c r="O467" s="406"/>
      <c r="P467" s="413" t="s">
        <v>69</v>
      </c>
      <c r="Q467" s="414"/>
      <c r="R467" s="414"/>
      <c r="S467" s="414"/>
      <c r="T467" s="414"/>
      <c r="U467" s="414"/>
      <c r="V467" s="415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5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6"/>
      <c r="P468" s="413" t="s">
        <v>69</v>
      </c>
      <c r="Q468" s="414"/>
      <c r="R468" s="414"/>
      <c r="S468" s="414"/>
      <c r="T468" s="414"/>
      <c r="U468" s="414"/>
      <c r="V468" s="415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411" t="s">
        <v>592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380"/>
      <c r="AB469" s="380"/>
      <c r="AC469" s="380"/>
    </row>
    <row r="470" spans="1:68" ht="14.25" hidden="1" customHeight="1" x14ac:dyDescent="0.25">
      <c r="A470" s="422" t="s">
        <v>145</v>
      </c>
      <c r="B470" s="405"/>
      <c r="C470" s="405"/>
      <c r="D470" s="405"/>
      <c r="E470" s="405"/>
      <c r="F470" s="405"/>
      <c r="G470" s="405"/>
      <c r="H470" s="405"/>
      <c r="I470" s="405"/>
      <c r="J470" s="405"/>
      <c r="K470" s="405"/>
      <c r="L470" s="405"/>
      <c r="M470" s="405"/>
      <c r="N470" s="405"/>
      <c r="O470" s="405"/>
      <c r="P470" s="405"/>
      <c r="Q470" s="405"/>
      <c r="R470" s="405"/>
      <c r="S470" s="405"/>
      <c r="T470" s="405"/>
      <c r="U470" s="405"/>
      <c r="V470" s="405"/>
      <c r="W470" s="405"/>
      <c r="X470" s="405"/>
      <c r="Y470" s="405"/>
      <c r="Z470" s="405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9">
        <v>4607091389364</v>
      </c>
      <c r="E471" s="400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4"/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6"/>
      <c r="P472" s="413" t="s">
        <v>69</v>
      </c>
      <c r="Q472" s="414"/>
      <c r="R472" s="414"/>
      <c r="S472" s="414"/>
      <c r="T472" s="414"/>
      <c r="U472" s="414"/>
      <c r="V472" s="415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5"/>
      <c r="B473" s="405"/>
      <c r="C473" s="405"/>
      <c r="D473" s="405"/>
      <c r="E473" s="405"/>
      <c r="F473" s="405"/>
      <c r="G473" s="405"/>
      <c r="H473" s="405"/>
      <c r="I473" s="405"/>
      <c r="J473" s="405"/>
      <c r="K473" s="405"/>
      <c r="L473" s="405"/>
      <c r="M473" s="405"/>
      <c r="N473" s="405"/>
      <c r="O473" s="406"/>
      <c r="P473" s="413" t="s">
        <v>69</v>
      </c>
      <c r="Q473" s="414"/>
      <c r="R473" s="414"/>
      <c r="S473" s="414"/>
      <c r="T473" s="414"/>
      <c r="U473" s="414"/>
      <c r="V473" s="415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422" t="s">
        <v>63</v>
      </c>
      <c r="B474" s="405"/>
      <c r="C474" s="405"/>
      <c r="D474" s="405"/>
      <c r="E474" s="405"/>
      <c r="F474" s="405"/>
      <c r="G474" s="405"/>
      <c r="H474" s="405"/>
      <c r="I474" s="405"/>
      <c r="J474" s="405"/>
      <c r="K474" s="405"/>
      <c r="L474" s="405"/>
      <c r="M474" s="405"/>
      <c r="N474" s="405"/>
      <c r="O474" s="405"/>
      <c r="P474" s="405"/>
      <c r="Q474" s="405"/>
      <c r="R474" s="405"/>
      <c r="S474" s="405"/>
      <c r="T474" s="405"/>
      <c r="U474" s="405"/>
      <c r="V474" s="405"/>
      <c r="W474" s="405"/>
      <c r="X474" s="405"/>
      <c r="Y474" s="405"/>
      <c r="Z474" s="405"/>
      <c r="AA474" s="378"/>
      <c r="AB474" s="378"/>
      <c r="AC474" s="378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9">
        <v>4607091389739</v>
      </c>
      <c r="E475" s="400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9">
        <v>4607091389739</v>
      </c>
      <c r="E476" s="400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9">
        <v>4607091389425</v>
      </c>
      <c r="E477" s="400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9">
        <v>4680115880771</v>
      </c>
      <c r="E478" s="400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9">
        <v>4607091389500</v>
      </c>
      <c r="E479" s="400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9">
        <v>4607091389500</v>
      </c>
      <c r="E480" s="400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4"/>
      <c r="B481" s="405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405"/>
      <c r="N481" s="405"/>
      <c r="O481" s="406"/>
      <c r="P481" s="413" t="s">
        <v>69</v>
      </c>
      <c r="Q481" s="414"/>
      <c r="R481" s="414"/>
      <c r="S481" s="414"/>
      <c r="T481" s="414"/>
      <c r="U481" s="414"/>
      <c r="V481" s="415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405"/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6"/>
      <c r="P482" s="413" t="s">
        <v>69</v>
      </c>
      <c r="Q482" s="414"/>
      <c r="R482" s="414"/>
      <c r="S482" s="414"/>
      <c r="T482" s="414"/>
      <c r="U482" s="414"/>
      <c r="V482" s="415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422" t="s">
        <v>104</v>
      </c>
      <c r="B483" s="405"/>
      <c r="C483" s="405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378"/>
      <c r="AB483" s="378"/>
      <c r="AC483" s="378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9">
        <v>4680115884090</v>
      </c>
      <c r="E484" s="400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04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6"/>
      <c r="P485" s="413" t="s">
        <v>69</v>
      </c>
      <c r="Q485" s="414"/>
      <c r="R485" s="414"/>
      <c r="S485" s="414"/>
      <c r="T485" s="414"/>
      <c r="U485" s="414"/>
      <c r="V485" s="415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05"/>
      <c r="O486" s="406"/>
      <c r="P486" s="413" t="s">
        <v>69</v>
      </c>
      <c r="Q486" s="414"/>
      <c r="R486" s="414"/>
      <c r="S486" s="414"/>
      <c r="T486" s="414"/>
      <c r="U486" s="414"/>
      <c r="V486" s="415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411" t="s">
        <v>607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405"/>
      <c r="AA487" s="380"/>
      <c r="AB487" s="380"/>
      <c r="AC487" s="380"/>
    </row>
    <row r="488" spans="1:68" ht="14.25" hidden="1" customHeight="1" x14ac:dyDescent="0.25">
      <c r="A488" s="422" t="s">
        <v>63</v>
      </c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5"/>
      <c r="P488" s="405"/>
      <c r="Q488" s="405"/>
      <c r="R488" s="405"/>
      <c r="S488" s="405"/>
      <c r="T488" s="405"/>
      <c r="U488" s="405"/>
      <c r="V488" s="405"/>
      <c r="W488" s="405"/>
      <c r="X488" s="405"/>
      <c r="Y488" s="405"/>
      <c r="Z488" s="405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9">
        <v>4680115885189</v>
      </c>
      <c r="E489" s="400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9">
        <v>4680115885172</v>
      </c>
      <c r="E490" s="400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9">
        <v>4680115885110</v>
      </c>
      <c r="E491" s="400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30</v>
      </c>
      <c r="Y491" s="387">
        <f>IFERROR(IF(X491="",0,CEILING((X491/$H491),1)*$H491),"")</f>
        <v>30</v>
      </c>
      <c r="Z491" s="36">
        <f>IFERROR(IF(Y491=0,"",ROUNDUP(Y491/H491,0)*0.00502),"")</f>
        <v>0.1255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50.5</v>
      </c>
      <c r="BN491" s="64">
        <f>IFERROR(Y491*I491/H491,"0")</f>
        <v>50.5</v>
      </c>
      <c r="BO491" s="64">
        <f>IFERROR(1/J491*(X491/H491),"0")</f>
        <v>0.10683760683760685</v>
      </c>
      <c r="BP491" s="64">
        <f>IFERROR(1/J491*(Y491/H491),"0")</f>
        <v>0.10683760683760685</v>
      </c>
    </row>
    <row r="492" spans="1:68" x14ac:dyDescent="0.2">
      <c r="A492" s="404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6"/>
      <c r="P492" s="413" t="s">
        <v>69</v>
      </c>
      <c r="Q492" s="414"/>
      <c r="R492" s="414"/>
      <c r="S492" s="414"/>
      <c r="T492" s="414"/>
      <c r="U492" s="414"/>
      <c r="V492" s="415"/>
      <c r="W492" s="37" t="s">
        <v>70</v>
      </c>
      <c r="X492" s="388">
        <f>IFERROR(X489/H489,"0")+IFERROR(X490/H490,"0")+IFERROR(X491/H491,"0")</f>
        <v>25</v>
      </c>
      <c r="Y492" s="388">
        <f>IFERROR(Y489/H489,"0")+IFERROR(Y490/H490,"0")+IFERROR(Y491/H491,"0")</f>
        <v>25</v>
      </c>
      <c r="Z492" s="388">
        <f>IFERROR(IF(Z489="",0,Z489),"0")+IFERROR(IF(Z490="",0,Z490),"0")+IFERROR(IF(Z491="",0,Z491),"0")</f>
        <v>0.1255</v>
      </c>
      <c r="AA492" s="389"/>
      <c r="AB492" s="389"/>
      <c r="AC492" s="389"/>
    </row>
    <row r="493" spans="1:68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6"/>
      <c r="P493" s="413" t="s">
        <v>69</v>
      </c>
      <c r="Q493" s="414"/>
      <c r="R493" s="414"/>
      <c r="S493" s="414"/>
      <c r="T493" s="414"/>
      <c r="U493" s="414"/>
      <c r="V493" s="415"/>
      <c r="W493" s="37" t="s">
        <v>68</v>
      </c>
      <c r="X493" s="388">
        <f>IFERROR(SUM(X489:X491),"0")</f>
        <v>30</v>
      </c>
      <c r="Y493" s="388">
        <f>IFERROR(SUM(Y489:Y491),"0")</f>
        <v>30</v>
      </c>
      <c r="Z493" s="37"/>
      <c r="AA493" s="389"/>
      <c r="AB493" s="389"/>
      <c r="AC493" s="389"/>
    </row>
    <row r="494" spans="1:68" ht="16.5" hidden="1" customHeight="1" x14ac:dyDescent="0.25">
      <c r="A494" s="411" t="s">
        <v>614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380"/>
      <c r="AB494" s="380"/>
      <c r="AC494" s="380"/>
    </row>
    <row r="495" spans="1:68" ht="14.25" hidden="1" customHeight="1" x14ac:dyDescent="0.25">
      <c r="A495" s="422" t="s">
        <v>63</v>
      </c>
      <c r="B495" s="405"/>
      <c r="C495" s="405"/>
      <c r="D495" s="405"/>
      <c r="E495" s="405"/>
      <c r="F495" s="405"/>
      <c r="G495" s="405"/>
      <c r="H495" s="405"/>
      <c r="I495" s="405"/>
      <c r="J495" s="405"/>
      <c r="K495" s="405"/>
      <c r="L495" s="405"/>
      <c r="M495" s="405"/>
      <c r="N495" s="405"/>
      <c r="O495" s="405"/>
      <c r="P495" s="405"/>
      <c r="Q495" s="405"/>
      <c r="R495" s="405"/>
      <c r="S495" s="405"/>
      <c r="T495" s="405"/>
      <c r="U495" s="405"/>
      <c r="V495" s="405"/>
      <c r="W495" s="405"/>
      <c r="X495" s="405"/>
      <c r="Y495" s="405"/>
      <c r="Z495" s="405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9">
        <v>4680115885103</v>
      </c>
      <c r="E496" s="400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4"/>
      <c r="B497" s="405"/>
      <c r="C497" s="405"/>
      <c r="D497" s="405"/>
      <c r="E497" s="405"/>
      <c r="F497" s="405"/>
      <c r="G497" s="405"/>
      <c r="H497" s="405"/>
      <c r="I497" s="405"/>
      <c r="J497" s="405"/>
      <c r="K497" s="405"/>
      <c r="L497" s="405"/>
      <c r="M497" s="405"/>
      <c r="N497" s="405"/>
      <c r="O497" s="406"/>
      <c r="P497" s="413" t="s">
        <v>69</v>
      </c>
      <c r="Q497" s="414"/>
      <c r="R497" s="414"/>
      <c r="S497" s="414"/>
      <c r="T497" s="414"/>
      <c r="U497" s="414"/>
      <c r="V497" s="415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5"/>
      <c r="B498" s="405"/>
      <c r="C498" s="405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6"/>
      <c r="P498" s="413" t="s">
        <v>69</v>
      </c>
      <c r="Q498" s="414"/>
      <c r="R498" s="414"/>
      <c r="S498" s="414"/>
      <c r="T498" s="414"/>
      <c r="U498" s="414"/>
      <c r="V498" s="415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27" t="s">
        <v>617</v>
      </c>
      <c r="B499" s="428"/>
      <c r="C499" s="428"/>
      <c r="D499" s="428"/>
      <c r="E499" s="428"/>
      <c r="F499" s="428"/>
      <c r="G499" s="428"/>
      <c r="H499" s="428"/>
      <c r="I499" s="428"/>
      <c r="J499" s="428"/>
      <c r="K499" s="428"/>
      <c r="L499" s="428"/>
      <c r="M499" s="428"/>
      <c r="N499" s="428"/>
      <c r="O499" s="428"/>
      <c r="P499" s="428"/>
      <c r="Q499" s="428"/>
      <c r="R499" s="428"/>
      <c r="S499" s="428"/>
      <c r="T499" s="428"/>
      <c r="U499" s="428"/>
      <c r="V499" s="428"/>
      <c r="W499" s="428"/>
      <c r="X499" s="428"/>
      <c r="Y499" s="428"/>
      <c r="Z499" s="428"/>
      <c r="AA499" s="48"/>
      <c r="AB499" s="48"/>
      <c r="AC499" s="48"/>
    </row>
    <row r="500" spans="1:68" ht="16.5" hidden="1" customHeight="1" x14ac:dyDescent="0.25">
      <c r="A500" s="411" t="s">
        <v>617</v>
      </c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05"/>
      <c r="O500" s="405"/>
      <c r="P500" s="405"/>
      <c r="Q500" s="405"/>
      <c r="R500" s="405"/>
      <c r="S500" s="405"/>
      <c r="T500" s="405"/>
      <c r="U500" s="405"/>
      <c r="V500" s="405"/>
      <c r="W500" s="405"/>
      <c r="X500" s="405"/>
      <c r="Y500" s="405"/>
      <c r="Z500" s="405"/>
      <c r="AA500" s="380"/>
      <c r="AB500" s="380"/>
      <c r="AC500" s="380"/>
    </row>
    <row r="501" spans="1:68" ht="14.25" hidden="1" customHeight="1" x14ac:dyDescent="0.25">
      <c r="A501" s="422" t="s">
        <v>109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405"/>
      <c r="AA501" s="378"/>
      <c r="AB501" s="378"/>
      <c r="AC501" s="378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9">
        <v>4607091389067</v>
      </c>
      <c r="E502" s="400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80</v>
      </c>
      <c r="Y502" s="387">
        <f t="shared" ref="Y502:Y509" si="83">IFERROR(IF(X502="",0,CEILING((X502/$H502),1)*$H502),"")</f>
        <v>84.48</v>
      </c>
      <c r="Z502" s="36">
        <f t="shared" ref="Z502:Z507" si="84">IFERROR(IF(Y502=0,"",ROUNDUP(Y502/H502,0)*0.01196),"")</f>
        <v>0.19136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85.454545454545453</v>
      </c>
      <c r="BN502" s="64">
        <f t="shared" ref="BN502:BN509" si="86">IFERROR(Y502*I502/H502,"0")</f>
        <v>90.24</v>
      </c>
      <c r="BO502" s="64">
        <f t="shared" ref="BO502:BO509" si="87">IFERROR(1/J502*(X502/H502),"0")</f>
        <v>0.14568764568764569</v>
      </c>
      <c r="BP502" s="64">
        <f t="shared" ref="BP502:BP509" si="88">IFERROR(1/J502*(Y502/H502),"0")</f>
        <v>0.15384615384615385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9">
        <v>4680115885271</v>
      </c>
      <c r="E503" s="400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9">
        <v>4680115884502</v>
      </c>
      <c r="E504" s="400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9">
        <v>4607091389104</v>
      </c>
      <c r="E505" s="400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100</v>
      </c>
      <c r="Y505" s="387">
        <f t="shared" si="83"/>
        <v>100.32000000000001</v>
      </c>
      <c r="Z505" s="36">
        <f t="shared" si="84"/>
        <v>0.22724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106.81818181818181</v>
      </c>
      <c r="BN505" s="64">
        <f t="shared" si="86"/>
        <v>107.16</v>
      </c>
      <c r="BO505" s="64">
        <f t="shared" si="87"/>
        <v>0.18210955710955709</v>
      </c>
      <c r="BP505" s="64">
        <f t="shared" si="88"/>
        <v>0.18269230769230771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9">
        <v>4680115884519</v>
      </c>
      <c r="E506" s="400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9">
        <v>4680115885226</v>
      </c>
      <c r="E507" s="400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3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150</v>
      </c>
      <c r="Y507" s="387">
        <f t="shared" si="83"/>
        <v>153.12</v>
      </c>
      <c r="Z507" s="36">
        <f t="shared" si="84"/>
        <v>0.34683999999999998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160.22727272727272</v>
      </c>
      <c r="BN507" s="64">
        <f t="shared" si="86"/>
        <v>163.56</v>
      </c>
      <c r="BO507" s="64">
        <f t="shared" si="87"/>
        <v>0.27316433566433568</v>
      </c>
      <c r="BP507" s="64">
        <f t="shared" si="88"/>
        <v>0.27884615384615385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9">
        <v>4680115880603</v>
      </c>
      <c r="E508" s="400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48</v>
      </c>
      <c r="Y508" s="387">
        <f t="shared" si="83"/>
        <v>50.4</v>
      </c>
      <c r="Z508" s="36">
        <f>IFERROR(IF(Y508=0,"",ROUNDUP(Y508/H508,0)*0.00937),"")</f>
        <v>0.13117999999999999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51.199999999999996</v>
      </c>
      <c r="BN508" s="64">
        <f t="shared" si="86"/>
        <v>53.76</v>
      </c>
      <c r="BO508" s="64">
        <f t="shared" si="87"/>
        <v>0.1111111111111111</v>
      </c>
      <c r="BP508" s="64">
        <f t="shared" si="88"/>
        <v>0.11666666666666667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9">
        <v>4607091389982</v>
      </c>
      <c r="E509" s="400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4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05"/>
      <c r="O510" s="406"/>
      <c r="P510" s="413" t="s">
        <v>69</v>
      </c>
      <c r="Q510" s="414"/>
      <c r="R510" s="414"/>
      <c r="S510" s="414"/>
      <c r="T510" s="414"/>
      <c r="U510" s="414"/>
      <c r="V510" s="415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75.833333333333329</v>
      </c>
      <c r="Y510" s="388">
        <f>IFERROR(Y502/H502,"0")+IFERROR(Y503/H503,"0")+IFERROR(Y504/H504,"0")+IFERROR(Y505/H505,"0")+IFERROR(Y506/H506,"0")+IFERROR(Y507/H507,"0")+IFERROR(Y508/H508,"0")+IFERROR(Y509/H509,"0")</f>
        <v>78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0.89661999999999986</v>
      </c>
      <c r="AA510" s="389"/>
      <c r="AB510" s="389"/>
      <c r="AC510" s="389"/>
    </row>
    <row r="511" spans="1:68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5"/>
      <c r="O511" s="406"/>
      <c r="P511" s="413" t="s">
        <v>69</v>
      </c>
      <c r="Q511" s="414"/>
      <c r="R511" s="414"/>
      <c r="S511" s="414"/>
      <c r="T511" s="414"/>
      <c r="U511" s="414"/>
      <c r="V511" s="415"/>
      <c r="W511" s="37" t="s">
        <v>68</v>
      </c>
      <c r="X511" s="388">
        <f>IFERROR(SUM(X502:X509),"0")</f>
        <v>378</v>
      </c>
      <c r="Y511" s="388">
        <f>IFERROR(SUM(Y502:Y509),"0")</f>
        <v>388.32</v>
      </c>
      <c r="Z511" s="37"/>
      <c r="AA511" s="389"/>
      <c r="AB511" s="389"/>
      <c r="AC511" s="389"/>
    </row>
    <row r="512" spans="1:68" ht="14.25" hidden="1" customHeight="1" x14ac:dyDescent="0.25">
      <c r="A512" s="422" t="s">
        <v>145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9">
        <v>4607091388930</v>
      </c>
      <c r="E513" s="400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100</v>
      </c>
      <c r="Y513" s="387">
        <f>IFERROR(IF(X513="",0,CEILING((X513/$H513),1)*$H513),"")</f>
        <v>100.32000000000001</v>
      </c>
      <c r="Z513" s="36">
        <f>IFERROR(IF(Y513=0,"",ROUNDUP(Y513/H513,0)*0.01196),"")</f>
        <v>0.22724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106.81818181818181</v>
      </c>
      <c r="BN513" s="64">
        <f>IFERROR(Y513*I513/H513,"0")</f>
        <v>107.16</v>
      </c>
      <c r="BO513" s="64">
        <f>IFERROR(1/J513*(X513/H513),"0")</f>
        <v>0.18210955710955709</v>
      </c>
      <c r="BP513" s="64">
        <f>IFERROR(1/J513*(Y513/H513),"0")</f>
        <v>0.18269230769230771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9">
        <v>4680115880054</v>
      </c>
      <c r="E514" s="400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4"/>
      <c r="B515" s="405"/>
      <c r="C515" s="405"/>
      <c r="D515" s="405"/>
      <c r="E515" s="405"/>
      <c r="F515" s="405"/>
      <c r="G515" s="405"/>
      <c r="H515" s="405"/>
      <c r="I515" s="405"/>
      <c r="J515" s="405"/>
      <c r="K515" s="405"/>
      <c r="L515" s="405"/>
      <c r="M515" s="405"/>
      <c r="N515" s="405"/>
      <c r="O515" s="406"/>
      <c r="P515" s="413" t="s">
        <v>69</v>
      </c>
      <c r="Q515" s="414"/>
      <c r="R515" s="414"/>
      <c r="S515" s="414"/>
      <c r="T515" s="414"/>
      <c r="U515" s="414"/>
      <c r="V515" s="415"/>
      <c r="W515" s="37" t="s">
        <v>70</v>
      </c>
      <c r="X515" s="388">
        <f>IFERROR(X513/H513,"0")+IFERROR(X514/H514,"0")</f>
        <v>18.939393939393938</v>
      </c>
      <c r="Y515" s="388">
        <f>IFERROR(Y513/H513,"0")+IFERROR(Y514/H514,"0")</f>
        <v>19</v>
      </c>
      <c r="Z515" s="388">
        <f>IFERROR(IF(Z513="",0,Z513),"0")+IFERROR(IF(Z514="",0,Z514),"0")</f>
        <v>0.22724</v>
      </c>
      <c r="AA515" s="389"/>
      <c r="AB515" s="389"/>
      <c r="AC515" s="389"/>
    </row>
    <row r="516" spans="1:68" x14ac:dyDescent="0.2">
      <c r="A516" s="405"/>
      <c r="B516" s="405"/>
      <c r="C516" s="405"/>
      <c r="D516" s="405"/>
      <c r="E516" s="405"/>
      <c r="F516" s="405"/>
      <c r="G516" s="405"/>
      <c r="H516" s="405"/>
      <c r="I516" s="405"/>
      <c r="J516" s="405"/>
      <c r="K516" s="405"/>
      <c r="L516" s="405"/>
      <c r="M516" s="405"/>
      <c r="N516" s="405"/>
      <c r="O516" s="406"/>
      <c r="P516" s="413" t="s">
        <v>69</v>
      </c>
      <c r="Q516" s="414"/>
      <c r="R516" s="414"/>
      <c r="S516" s="414"/>
      <c r="T516" s="414"/>
      <c r="U516" s="414"/>
      <c r="V516" s="415"/>
      <c r="W516" s="37" t="s">
        <v>68</v>
      </c>
      <c r="X516" s="388">
        <f>IFERROR(SUM(X513:X514),"0")</f>
        <v>100</v>
      </c>
      <c r="Y516" s="388">
        <f>IFERROR(SUM(Y513:Y514),"0")</f>
        <v>100.32000000000001</v>
      </c>
      <c r="Z516" s="37"/>
      <c r="AA516" s="389"/>
      <c r="AB516" s="389"/>
      <c r="AC516" s="389"/>
    </row>
    <row r="517" spans="1:68" ht="14.25" hidden="1" customHeight="1" x14ac:dyDescent="0.25">
      <c r="A517" s="422" t="s">
        <v>63</v>
      </c>
      <c r="B517" s="405"/>
      <c r="C517" s="405"/>
      <c r="D517" s="405"/>
      <c r="E517" s="405"/>
      <c r="F517" s="405"/>
      <c r="G517" s="405"/>
      <c r="H517" s="405"/>
      <c r="I517" s="405"/>
      <c r="J517" s="405"/>
      <c r="K517" s="405"/>
      <c r="L517" s="405"/>
      <c r="M517" s="405"/>
      <c r="N517" s="405"/>
      <c r="O517" s="405"/>
      <c r="P517" s="405"/>
      <c r="Q517" s="405"/>
      <c r="R517" s="405"/>
      <c r="S517" s="405"/>
      <c r="T517" s="405"/>
      <c r="U517" s="405"/>
      <c r="V517" s="405"/>
      <c r="W517" s="405"/>
      <c r="X517" s="405"/>
      <c r="Y517" s="405"/>
      <c r="Z517" s="405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9">
        <v>4680115883116</v>
      </c>
      <c r="E518" s="400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30</v>
      </c>
      <c r="Y518" s="387">
        <f t="shared" ref="Y518:Y523" si="89">IFERROR(IF(X518="",0,CEILING((X518/$H518),1)*$H518),"")</f>
        <v>31.68</v>
      </c>
      <c r="Z518" s="36">
        <f>IFERROR(IF(Y518=0,"",ROUNDUP(Y518/H518,0)*0.01196),"")</f>
        <v>7.1760000000000004E-2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32.04545454545454</v>
      </c>
      <c r="BN518" s="64">
        <f t="shared" ref="BN518:BN523" si="91">IFERROR(Y518*I518/H518,"0")</f>
        <v>33.839999999999996</v>
      </c>
      <c r="BO518" s="64">
        <f t="shared" ref="BO518:BO523" si="92">IFERROR(1/J518*(X518/H518),"0")</f>
        <v>5.4632867132867136E-2</v>
      </c>
      <c r="BP518" s="64">
        <f t="shared" ref="BP518:BP523" si="93">IFERROR(1/J518*(Y518/H518),"0")</f>
        <v>5.7692307692307696E-2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9">
        <v>4680115883093</v>
      </c>
      <c r="E519" s="400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40</v>
      </c>
      <c r="Y519" s="387">
        <f t="shared" si="89"/>
        <v>42.24</v>
      </c>
      <c r="Z519" s="36">
        <f>IFERROR(IF(Y519=0,"",ROUNDUP(Y519/H519,0)*0.01196),"")</f>
        <v>9.5680000000000001E-2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42.727272727272727</v>
      </c>
      <c r="BN519" s="64">
        <f t="shared" si="91"/>
        <v>45.12</v>
      </c>
      <c r="BO519" s="64">
        <f t="shared" si="92"/>
        <v>7.2843822843822847E-2</v>
      </c>
      <c r="BP519" s="64">
        <f t="shared" si="93"/>
        <v>7.6923076923076927E-2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9">
        <v>4680115883109</v>
      </c>
      <c r="E520" s="400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</v>
      </c>
      <c r="Y520" s="387">
        <f t="shared" si="89"/>
        <v>100.32000000000001</v>
      </c>
      <c r="Z520" s="36">
        <f>IFERROR(IF(Y520=0,"",ROUNDUP(Y520/H520,0)*0.01196),"")</f>
        <v>0.22724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106.81818181818181</v>
      </c>
      <c r="BN520" s="64">
        <f t="shared" si="91"/>
        <v>107.16</v>
      </c>
      <c r="BO520" s="64">
        <f t="shared" si="92"/>
        <v>0.18210955710955709</v>
      </c>
      <c r="BP520" s="64">
        <f t="shared" si="93"/>
        <v>0.18269230769230771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9">
        <v>4680115882072</v>
      </c>
      <c r="E521" s="400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18</v>
      </c>
      <c r="Y521" s="387">
        <f t="shared" si="89"/>
        <v>18</v>
      </c>
      <c r="Z521" s="36">
        <f>IFERROR(IF(Y521=0,"",ROUNDUP(Y521/H521,0)*0.00937),"")</f>
        <v>4.6850000000000003E-2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19.2</v>
      </c>
      <c r="BN521" s="64">
        <f t="shared" si="91"/>
        <v>19.2</v>
      </c>
      <c r="BO521" s="64">
        <f t="shared" si="92"/>
        <v>4.1666666666666664E-2</v>
      </c>
      <c r="BP521" s="64">
        <f t="shared" si="93"/>
        <v>4.1666666666666664E-2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9">
        <v>4680115882102</v>
      </c>
      <c r="E522" s="400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30</v>
      </c>
      <c r="Y522" s="387">
        <f t="shared" si="89"/>
        <v>32.4</v>
      </c>
      <c r="Z522" s="36">
        <f>IFERROR(IF(Y522=0,"",ROUNDUP(Y522/H522,0)*0.00937),"")</f>
        <v>8.4330000000000002E-2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31.75</v>
      </c>
      <c r="BN522" s="64">
        <f t="shared" si="91"/>
        <v>34.29</v>
      </c>
      <c r="BO522" s="64">
        <f t="shared" si="92"/>
        <v>6.9444444444444448E-2</v>
      </c>
      <c r="BP522" s="64">
        <f t="shared" si="93"/>
        <v>7.4999999999999997E-2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9">
        <v>4680115882096</v>
      </c>
      <c r="E523" s="400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4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05"/>
      <c r="O524" s="406"/>
      <c r="P524" s="413" t="s">
        <v>69</v>
      </c>
      <c r="Q524" s="414"/>
      <c r="R524" s="414"/>
      <c r="S524" s="414"/>
      <c r="T524" s="414"/>
      <c r="U524" s="414"/>
      <c r="V524" s="415"/>
      <c r="W524" s="37" t="s">
        <v>70</v>
      </c>
      <c r="X524" s="388">
        <f>IFERROR(X518/H518,"0")+IFERROR(X519/H519,"0")+IFERROR(X520/H520,"0")+IFERROR(X521/H521,"0")+IFERROR(X522/H522,"0")+IFERROR(X523/H523,"0")</f>
        <v>45.530303030303031</v>
      </c>
      <c r="Y524" s="388">
        <f>IFERROR(Y518/H518,"0")+IFERROR(Y519/H519,"0")+IFERROR(Y520/H520,"0")+IFERROR(Y521/H521,"0")+IFERROR(Y522/H522,"0")+IFERROR(Y523/H523,"0")</f>
        <v>47</v>
      </c>
      <c r="Z524" s="388">
        <f>IFERROR(IF(Z518="",0,Z518),"0")+IFERROR(IF(Z519="",0,Z519),"0")+IFERROR(IF(Z520="",0,Z520),"0")+IFERROR(IF(Z521="",0,Z521),"0")+IFERROR(IF(Z522="",0,Z522),"0")+IFERROR(IF(Z523="",0,Z523),"0")</f>
        <v>0.52585999999999999</v>
      </c>
      <c r="AA524" s="389"/>
      <c r="AB524" s="389"/>
      <c r="AC524" s="389"/>
    </row>
    <row r="525" spans="1:68" x14ac:dyDescent="0.2">
      <c r="A525" s="405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6"/>
      <c r="P525" s="413" t="s">
        <v>69</v>
      </c>
      <c r="Q525" s="414"/>
      <c r="R525" s="414"/>
      <c r="S525" s="414"/>
      <c r="T525" s="414"/>
      <c r="U525" s="414"/>
      <c r="V525" s="415"/>
      <c r="W525" s="37" t="s">
        <v>68</v>
      </c>
      <c r="X525" s="388">
        <f>IFERROR(SUM(X518:X523),"0")</f>
        <v>218</v>
      </c>
      <c r="Y525" s="388">
        <f>IFERROR(SUM(Y518:Y523),"0")</f>
        <v>224.64000000000001</v>
      </c>
      <c r="Z525" s="37"/>
      <c r="AA525" s="389"/>
      <c r="AB525" s="389"/>
      <c r="AC525" s="389"/>
    </row>
    <row r="526" spans="1:68" ht="14.25" hidden="1" customHeight="1" x14ac:dyDescent="0.25">
      <c r="A526" s="422" t="s">
        <v>71</v>
      </c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5"/>
      <c r="O526" s="405"/>
      <c r="P526" s="405"/>
      <c r="Q526" s="405"/>
      <c r="R526" s="405"/>
      <c r="S526" s="405"/>
      <c r="T526" s="405"/>
      <c r="U526" s="405"/>
      <c r="V526" s="405"/>
      <c r="W526" s="405"/>
      <c r="X526" s="405"/>
      <c r="Y526" s="405"/>
      <c r="Z526" s="405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9">
        <v>4607091383409</v>
      </c>
      <c r="E527" s="400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9">
        <v>4607091383416</v>
      </c>
      <c r="E528" s="400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9">
        <v>4680115883536</v>
      </c>
      <c r="E529" s="400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4"/>
      <c r="B530" s="405"/>
      <c r="C530" s="405"/>
      <c r="D530" s="405"/>
      <c r="E530" s="405"/>
      <c r="F530" s="405"/>
      <c r="G530" s="405"/>
      <c r="H530" s="405"/>
      <c r="I530" s="405"/>
      <c r="J530" s="405"/>
      <c r="K530" s="405"/>
      <c r="L530" s="405"/>
      <c r="M530" s="405"/>
      <c r="N530" s="405"/>
      <c r="O530" s="406"/>
      <c r="P530" s="413" t="s">
        <v>69</v>
      </c>
      <c r="Q530" s="414"/>
      <c r="R530" s="414"/>
      <c r="S530" s="414"/>
      <c r="T530" s="414"/>
      <c r="U530" s="414"/>
      <c r="V530" s="415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5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6"/>
      <c r="P531" s="413" t="s">
        <v>69</v>
      </c>
      <c r="Q531" s="414"/>
      <c r="R531" s="414"/>
      <c r="S531" s="414"/>
      <c r="T531" s="414"/>
      <c r="U531" s="414"/>
      <c r="V531" s="415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422" t="s">
        <v>180</v>
      </c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05"/>
      <c r="O532" s="405"/>
      <c r="P532" s="405"/>
      <c r="Q532" s="405"/>
      <c r="R532" s="405"/>
      <c r="S532" s="405"/>
      <c r="T532" s="405"/>
      <c r="U532" s="405"/>
      <c r="V532" s="405"/>
      <c r="W532" s="405"/>
      <c r="X532" s="405"/>
      <c r="Y532" s="405"/>
      <c r="Z532" s="405"/>
      <c r="AA532" s="378"/>
      <c r="AB532" s="378"/>
      <c r="AC532" s="378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9">
        <v>4680115885936</v>
      </c>
      <c r="E533" s="400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8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30</v>
      </c>
      <c r="Y533" s="387">
        <f>IFERROR(IF(X533="",0,CEILING((X533/$H533),1)*$H533),"")</f>
        <v>31.2</v>
      </c>
      <c r="Z533" s="36">
        <f>IFERROR(IF(Y533=0,"",ROUNDUP(Y533/H533,0)*0.02175),"")</f>
        <v>8.6999999999999994E-2</v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31.846153846153843</v>
      </c>
      <c r="BN533" s="64">
        <f>IFERROR(Y533*I533/H533,"0")</f>
        <v>33.119999999999997</v>
      </c>
      <c r="BO533" s="64">
        <f>IFERROR(1/J533*(X533/H533),"0")</f>
        <v>6.8681318681318673E-2</v>
      </c>
      <c r="BP533" s="64">
        <f>IFERROR(1/J533*(Y533/H533),"0")</f>
        <v>7.1428571428571425E-2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9">
        <v>4680115885035</v>
      </c>
      <c r="E534" s="400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3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4"/>
      <c r="B535" s="405"/>
      <c r="C535" s="405"/>
      <c r="D535" s="405"/>
      <c r="E535" s="405"/>
      <c r="F535" s="405"/>
      <c r="G535" s="405"/>
      <c r="H535" s="405"/>
      <c r="I535" s="405"/>
      <c r="J535" s="405"/>
      <c r="K535" s="405"/>
      <c r="L535" s="405"/>
      <c r="M535" s="405"/>
      <c r="N535" s="405"/>
      <c r="O535" s="406"/>
      <c r="P535" s="413" t="s">
        <v>69</v>
      </c>
      <c r="Q535" s="414"/>
      <c r="R535" s="414"/>
      <c r="S535" s="414"/>
      <c r="T535" s="414"/>
      <c r="U535" s="414"/>
      <c r="V535" s="415"/>
      <c r="W535" s="37" t="s">
        <v>70</v>
      </c>
      <c r="X535" s="388">
        <f>IFERROR(X533/H533,"0")+IFERROR(X534/H534,"0")</f>
        <v>3.8461538461538463</v>
      </c>
      <c r="Y535" s="388">
        <f>IFERROR(Y533/H533,"0")+IFERROR(Y534/H534,"0")</f>
        <v>4</v>
      </c>
      <c r="Z535" s="388">
        <f>IFERROR(IF(Z533="",0,Z533),"0")+IFERROR(IF(Z534="",0,Z534),"0")</f>
        <v>8.6999999999999994E-2</v>
      </c>
      <c r="AA535" s="389"/>
      <c r="AB535" s="389"/>
      <c r="AC535" s="389"/>
    </row>
    <row r="536" spans="1:68" x14ac:dyDescent="0.2">
      <c r="A536" s="405"/>
      <c r="B536" s="405"/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405"/>
      <c r="N536" s="405"/>
      <c r="O536" s="406"/>
      <c r="P536" s="413" t="s">
        <v>69</v>
      </c>
      <c r="Q536" s="414"/>
      <c r="R536" s="414"/>
      <c r="S536" s="414"/>
      <c r="T536" s="414"/>
      <c r="U536" s="414"/>
      <c r="V536" s="415"/>
      <c r="W536" s="37" t="s">
        <v>68</v>
      </c>
      <c r="X536" s="388">
        <f>IFERROR(SUM(X533:X534),"0")</f>
        <v>30</v>
      </c>
      <c r="Y536" s="388">
        <f>IFERROR(SUM(Y533:Y534),"0")</f>
        <v>31.2</v>
      </c>
      <c r="Z536" s="37"/>
      <c r="AA536" s="389"/>
      <c r="AB536" s="389"/>
      <c r="AC536" s="389"/>
    </row>
    <row r="537" spans="1:68" ht="27.75" hidden="1" customHeight="1" x14ac:dyDescent="0.2">
      <c r="A537" s="427" t="s">
        <v>661</v>
      </c>
      <c r="B537" s="428"/>
      <c r="C537" s="428"/>
      <c r="D537" s="428"/>
      <c r="E537" s="428"/>
      <c r="F537" s="428"/>
      <c r="G537" s="428"/>
      <c r="H537" s="428"/>
      <c r="I537" s="428"/>
      <c r="J537" s="428"/>
      <c r="K537" s="428"/>
      <c r="L537" s="428"/>
      <c r="M537" s="428"/>
      <c r="N537" s="428"/>
      <c r="O537" s="428"/>
      <c r="P537" s="428"/>
      <c r="Q537" s="428"/>
      <c r="R537" s="428"/>
      <c r="S537" s="428"/>
      <c r="T537" s="428"/>
      <c r="U537" s="428"/>
      <c r="V537" s="428"/>
      <c r="W537" s="428"/>
      <c r="X537" s="428"/>
      <c r="Y537" s="428"/>
      <c r="Z537" s="428"/>
      <c r="AA537" s="48"/>
      <c r="AB537" s="48"/>
      <c r="AC537" s="48"/>
    </row>
    <row r="538" spans="1:68" ht="16.5" hidden="1" customHeight="1" x14ac:dyDescent="0.25">
      <c r="A538" s="411" t="s">
        <v>661</v>
      </c>
      <c r="B538" s="405"/>
      <c r="C538" s="405"/>
      <c r="D538" s="405"/>
      <c r="E538" s="405"/>
      <c r="F538" s="405"/>
      <c r="G538" s="405"/>
      <c r="H538" s="405"/>
      <c r="I538" s="405"/>
      <c r="J538" s="405"/>
      <c r="K538" s="405"/>
      <c r="L538" s="405"/>
      <c r="M538" s="405"/>
      <c r="N538" s="405"/>
      <c r="O538" s="405"/>
      <c r="P538" s="405"/>
      <c r="Q538" s="405"/>
      <c r="R538" s="405"/>
      <c r="S538" s="405"/>
      <c r="T538" s="405"/>
      <c r="U538" s="405"/>
      <c r="V538" s="405"/>
      <c r="W538" s="405"/>
      <c r="X538" s="405"/>
      <c r="Y538" s="405"/>
      <c r="Z538" s="405"/>
      <c r="AA538" s="380"/>
      <c r="AB538" s="380"/>
      <c r="AC538" s="380"/>
    </row>
    <row r="539" spans="1:68" ht="14.25" hidden="1" customHeight="1" x14ac:dyDescent="0.25">
      <c r="A539" s="422" t="s">
        <v>109</v>
      </c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05"/>
      <c r="O539" s="405"/>
      <c r="P539" s="405"/>
      <c r="Q539" s="405"/>
      <c r="R539" s="405"/>
      <c r="S539" s="405"/>
      <c r="T539" s="405"/>
      <c r="U539" s="405"/>
      <c r="V539" s="405"/>
      <c r="W539" s="405"/>
      <c r="X539" s="405"/>
      <c r="Y539" s="405"/>
      <c r="Z539" s="405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9">
        <v>4640242181011</v>
      </c>
      <c r="E540" s="400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05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9">
        <v>4640242180441</v>
      </c>
      <c r="E541" s="400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9">
        <v>4640242180564</v>
      </c>
      <c r="E542" s="400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7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30</v>
      </c>
      <c r="Y542" s="387">
        <f t="shared" si="94"/>
        <v>36</v>
      </c>
      <c r="Z542" s="36">
        <f>IFERROR(IF(Y542=0,"",ROUNDUP(Y542/H542,0)*0.02175),"")</f>
        <v>6.5250000000000002E-2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31.200000000000003</v>
      </c>
      <c r="BN542" s="64">
        <f t="shared" si="96"/>
        <v>37.440000000000005</v>
      </c>
      <c r="BO542" s="64">
        <f t="shared" si="97"/>
        <v>4.4642857142857137E-2</v>
      </c>
      <c r="BP542" s="64">
        <f t="shared" si="98"/>
        <v>5.3571428571428568E-2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9">
        <v>4640242180922</v>
      </c>
      <c r="E543" s="400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9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9">
        <v>4640242181189</v>
      </c>
      <c r="E544" s="400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9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9">
        <v>4640242180038</v>
      </c>
      <c r="E545" s="400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6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9">
        <v>4640242181172</v>
      </c>
      <c r="E546" s="400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681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04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05"/>
      <c r="O547" s="406"/>
      <c r="P547" s="413" t="s">
        <v>69</v>
      </c>
      <c r="Q547" s="414"/>
      <c r="R547" s="414"/>
      <c r="S547" s="414"/>
      <c r="T547" s="414"/>
      <c r="U547" s="414"/>
      <c r="V547" s="415"/>
      <c r="W547" s="37" t="s">
        <v>70</v>
      </c>
      <c r="X547" s="388">
        <f>IFERROR(X540/H540,"0")+IFERROR(X541/H541,"0")+IFERROR(X542/H542,"0")+IFERROR(X543/H543,"0")+IFERROR(X544/H544,"0")+IFERROR(X545/H545,"0")+IFERROR(X546/H546,"0")</f>
        <v>2.5</v>
      </c>
      <c r="Y547" s="388">
        <f>IFERROR(Y540/H540,"0")+IFERROR(Y541/H541,"0")+IFERROR(Y542/H542,"0")+IFERROR(Y543/H543,"0")+IFERROR(Y544/H544,"0")+IFERROR(Y545/H545,"0")+IFERROR(Y546/H546,"0")</f>
        <v>3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6.5250000000000002E-2</v>
      </c>
      <c r="AA547" s="389"/>
      <c r="AB547" s="389"/>
      <c r="AC547" s="389"/>
    </row>
    <row r="548" spans="1:68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6"/>
      <c r="P548" s="413" t="s">
        <v>69</v>
      </c>
      <c r="Q548" s="414"/>
      <c r="R548" s="414"/>
      <c r="S548" s="414"/>
      <c r="T548" s="414"/>
      <c r="U548" s="414"/>
      <c r="V548" s="415"/>
      <c r="W548" s="37" t="s">
        <v>68</v>
      </c>
      <c r="X548" s="388">
        <f>IFERROR(SUM(X540:X546),"0")</f>
        <v>30</v>
      </c>
      <c r="Y548" s="388">
        <f>IFERROR(SUM(Y540:Y546),"0")</f>
        <v>36</v>
      </c>
      <c r="Z548" s="37"/>
      <c r="AA548" s="389"/>
      <c r="AB548" s="389"/>
      <c r="AC548" s="389"/>
    </row>
    <row r="549" spans="1:68" ht="14.25" hidden="1" customHeight="1" x14ac:dyDescent="0.25">
      <c r="A549" s="422" t="s">
        <v>145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405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9">
        <v>4640242180519</v>
      </c>
      <c r="E550" s="400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9">
        <v>4640242180526</v>
      </c>
      <c r="E551" s="400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2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9">
        <v>4640242180090</v>
      </c>
      <c r="E552" s="400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5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9">
        <v>4640242181363</v>
      </c>
      <c r="E553" s="400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3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4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05"/>
      <c r="O554" s="406"/>
      <c r="P554" s="413" t="s">
        <v>69</v>
      </c>
      <c r="Q554" s="414"/>
      <c r="R554" s="414"/>
      <c r="S554" s="414"/>
      <c r="T554" s="414"/>
      <c r="U554" s="414"/>
      <c r="V554" s="415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05"/>
      <c r="O555" s="406"/>
      <c r="P555" s="413" t="s">
        <v>69</v>
      </c>
      <c r="Q555" s="414"/>
      <c r="R555" s="414"/>
      <c r="S555" s="414"/>
      <c r="T555" s="414"/>
      <c r="U555" s="414"/>
      <c r="V555" s="415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422" t="s">
        <v>63</v>
      </c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05"/>
      <c r="O556" s="405"/>
      <c r="P556" s="405"/>
      <c r="Q556" s="405"/>
      <c r="R556" s="405"/>
      <c r="S556" s="405"/>
      <c r="T556" s="405"/>
      <c r="U556" s="405"/>
      <c r="V556" s="405"/>
      <c r="W556" s="405"/>
      <c r="X556" s="405"/>
      <c r="Y556" s="405"/>
      <c r="Z556" s="405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9">
        <v>4640242180816</v>
      </c>
      <c r="E557" s="400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9">
        <v>4640242180595</v>
      </c>
      <c r="E558" s="400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4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9">
        <v>4640242181615</v>
      </c>
      <c r="E559" s="400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7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9">
        <v>4640242181639</v>
      </c>
      <c r="E560" s="400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9">
        <v>4640242181622</v>
      </c>
      <c r="E561" s="400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8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9">
        <v>4640242180908</v>
      </c>
      <c r="E562" s="400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7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9">
        <v>4640242180489</v>
      </c>
      <c r="E563" s="400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8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4"/>
      <c r="B564" s="405"/>
      <c r="C564" s="405"/>
      <c r="D564" s="405"/>
      <c r="E564" s="405"/>
      <c r="F564" s="405"/>
      <c r="G564" s="405"/>
      <c r="H564" s="405"/>
      <c r="I564" s="405"/>
      <c r="J564" s="405"/>
      <c r="K564" s="405"/>
      <c r="L564" s="405"/>
      <c r="M564" s="405"/>
      <c r="N564" s="405"/>
      <c r="O564" s="406"/>
      <c r="P564" s="413" t="s">
        <v>69</v>
      </c>
      <c r="Q564" s="414"/>
      <c r="R564" s="414"/>
      <c r="S564" s="414"/>
      <c r="T564" s="414"/>
      <c r="U564" s="414"/>
      <c r="V564" s="415"/>
      <c r="W564" s="37" t="s">
        <v>70</v>
      </c>
      <c r="X564" s="388">
        <f>IFERROR(X557/H557,"0")+IFERROR(X558/H558,"0")+IFERROR(X559/H559,"0")+IFERROR(X560/H560,"0")+IFERROR(X561/H561,"0")+IFERROR(X562/H562,"0")+IFERROR(X563/H563,"0")</f>
        <v>2.3809523809523809</v>
      </c>
      <c r="Y564" s="388">
        <f>IFERROR(Y557/H557,"0")+IFERROR(Y558/H558,"0")+IFERROR(Y559/H559,"0")+IFERROR(Y560/H560,"0")+IFERROR(Y561/H561,"0")+IFERROR(Y562/H562,"0")+IFERROR(Y563/H563,"0")</f>
        <v>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2.2589999999999999E-2</v>
      </c>
      <c r="AA564" s="389"/>
      <c r="AB564" s="389"/>
      <c r="AC564" s="389"/>
    </row>
    <row r="565" spans="1:68" x14ac:dyDescent="0.2">
      <c r="A565" s="405"/>
      <c r="B565" s="405"/>
      <c r="C565" s="405"/>
      <c r="D565" s="405"/>
      <c r="E565" s="405"/>
      <c r="F565" s="405"/>
      <c r="G565" s="405"/>
      <c r="H565" s="405"/>
      <c r="I565" s="405"/>
      <c r="J565" s="405"/>
      <c r="K565" s="405"/>
      <c r="L565" s="405"/>
      <c r="M565" s="405"/>
      <c r="N565" s="405"/>
      <c r="O565" s="406"/>
      <c r="P565" s="413" t="s">
        <v>69</v>
      </c>
      <c r="Q565" s="414"/>
      <c r="R565" s="414"/>
      <c r="S565" s="414"/>
      <c r="T565" s="414"/>
      <c r="U565" s="414"/>
      <c r="V565" s="415"/>
      <c r="W565" s="37" t="s">
        <v>68</v>
      </c>
      <c r="X565" s="388">
        <f>IFERROR(SUM(X557:X563),"0")</f>
        <v>10</v>
      </c>
      <c r="Y565" s="388">
        <f>IFERROR(SUM(Y557:Y563),"0")</f>
        <v>12.600000000000001</v>
      </c>
      <c r="Z565" s="37"/>
      <c r="AA565" s="389"/>
      <c r="AB565" s="389"/>
      <c r="AC565" s="389"/>
    </row>
    <row r="566" spans="1:68" ht="14.25" hidden="1" customHeight="1" x14ac:dyDescent="0.25">
      <c r="A566" s="422" t="s">
        <v>71</v>
      </c>
      <c r="B566" s="405"/>
      <c r="C566" s="405"/>
      <c r="D566" s="405"/>
      <c r="E566" s="405"/>
      <c r="F566" s="405"/>
      <c r="G566" s="405"/>
      <c r="H566" s="405"/>
      <c r="I566" s="405"/>
      <c r="J566" s="405"/>
      <c r="K566" s="405"/>
      <c r="L566" s="405"/>
      <c r="M566" s="405"/>
      <c r="N566" s="405"/>
      <c r="O566" s="405"/>
      <c r="P566" s="405"/>
      <c r="Q566" s="405"/>
      <c r="R566" s="405"/>
      <c r="S566" s="405"/>
      <c r="T566" s="405"/>
      <c r="U566" s="405"/>
      <c r="V566" s="405"/>
      <c r="W566" s="405"/>
      <c r="X566" s="405"/>
      <c r="Y566" s="405"/>
      <c r="Z566" s="405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9">
        <v>4640242180533</v>
      </c>
      <c r="E567" s="400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7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650</v>
      </c>
      <c r="Y567" s="387">
        <f>IFERROR(IF(X567="",0,CEILING((X567/$H567),1)*$H567),"")</f>
        <v>655.19999999999993</v>
      </c>
      <c r="Z567" s="36">
        <f>IFERROR(IF(Y567=0,"",ROUNDUP(Y567/H567,0)*0.02175),"")</f>
        <v>1.827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697.00000000000011</v>
      </c>
      <c r="BN567" s="64">
        <f>IFERROR(Y567*I567/H567,"0")</f>
        <v>702.57600000000002</v>
      </c>
      <c r="BO567" s="64">
        <f>IFERROR(1/J567*(X567/H567),"0")</f>
        <v>1.4880952380952379</v>
      </c>
      <c r="BP567" s="64">
        <f>IFERROR(1/J567*(Y567/H567),"0")</f>
        <v>1.5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9">
        <v>4640242180540</v>
      </c>
      <c r="E568" s="400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5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9">
        <v>4640242181233</v>
      </c>
      <c r="E569" s="400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3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9">
        <v>4640242181226</v>
      </c>
      <c r="E570" s="400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3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4"/>
      <c r="B571" s="405"/>
      <c r="C571" s="405"/>
      <c r="D571" s="405"/>
      <c r="E571" s="405"/>
      <c r="F571" s="405"/>
      <c r="G571" s="405"/>
      <c r="H571" s="405"/>
      <c r="I571" s="405"/>
      <c r="J571" s="405"/>
      <c r="K571" s="405"/>
      <c r="L571" s="405"/>
      <c r="M571" s="405"/>
      <c r="N571" s="405"/>
      <c r="O571" s="406"/>
      <c r="P571" s="413" t="s">
        <v>69</v>
      </c>
      <c r="Q571" s="414"/>
      <c r="R571" s="414"/>
      <c r="S571" s="414"/>
      <c r="T571" s="414"/>
      <c r="U571" s="414"/>
      <c r="V571" s="415"/>
      <c r="W571" s="37" t="s">
        <v>70</v>
      </c>
      <c r="X571" s="388">
        <f>IFERROR(X567/H567,"0")+IFERROR(X568/H568,"0")+IFERROR(X569/H569,"0")+IFERROR(X570/H570,"0")</f>
        <v>83.333333333333329</v>
      </c>
      <c r="Y571" s="388">
        <f>IFERROR(Y567/H567,"0")+IFERROR(Y568/H568,"0")+IFERROR(Y569/H569,"0")+IFERROR(Y570/H570,"0")</f>
        <v>84</v>
      </c>
      <c r="Z571" s="388">
        <f>IFERROR(IF(Z567="",0,Z567),"0")+IFERROR(IF(Z568="",0,Z568),"0")+IFERROR(IF(Z569="",0,Z569),"0")+IFERROR(IF(Z570="",0,Z570),"0")</f>
        <v>1.827</v>
      </c>
      <c r="AA571" s="389"/>
      <c r="AB571" s="389"/>
      <c r="AC571" s="389"/>
    </row>
    <row r="572" spans="1:68" x14ac:dyDescent="0.2">
      <c r="A572" s="405"/>
      <c r="B572" s="405"/>
      <c r="C572" s="405"/>
      <c r="D572" s="405"/>
      <c r="E572" s="405"/>
      <c r="F572" s="405"/>
      <c r="G572" s="405"/>
      <c r="H572" s="405"/>
      <c r="I572" s="405"/>
      <c r="J572" s="405"/>
      <c r="K572" s="405"/>
      <c r="L572" s="405"/>
      <c r="M572" s="405"/>
      <c r="N572" s="405"/>
      <c r="O572" s="406"/>
      <c r="P572" s="413" t="s">
        <v>69</v>
      </c>
      <c r="Q572" s="414"/>
      <c r="R572" s="414"/>
      <c r="S572" s="414"/>
      <c r="T572" s="414"/>
      <c r="U572" s="414"/>
      <c r="V572" s="415"/>
      <c r="W572" s="37" t="s">
        <v>68</v>
      </c>
      <c r="X572" s="388">
        <f>IFERROR(SUM(X567:X570),"0")</f>
        <v>650</v>
      </c>
      <c r="Y572" s="388">
        <f>IFERROR(SUM(Y567:Y570),"0")</f>
        <v>655.19999999999993</v>
      </c>
      <c r="Z572" s="37"/>
      <c r="AA572" s="389"/>
      <c r="AB572" s="389"/>
      <c r="AC572" s="389"/>
    </row>
    <row r="573" spans="1:68" ht="14.25" hidden="1" customHeight="1" x14ac:dyDescent="0.25">
      <c r="A573" s="422" t="s">
        <v>180</v>
      </c>
      <c r="B573" s="405"/>
      <c r="C573" s="405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5"/>
      <c r="P573" s="405"/>
      <c r="Q573" s="405"/>
      <c r="R573" s="405"/>
      <c r="S573" s="405"/>
      <c r="T573" s="405"/>
      <c r="U573" s="405"/>
      <c r="V573" s="405"/>
      <c r="W573" s="405"/>
      <c r="X573" s="405"/>
      <c r="Y573" s="405"/>
      <c r="Z573" s="405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9">
        <v>4640242180120</v>
      </c>
      <c r="E574" s="400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7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9">
        <v>4640242180120</v>
      </c>
      <c r="E575" s="400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9">
        <v>4640242180137</v>
      </c>
      <c r="E576" s="400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52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9">
        <v>4640242180137</v>
      </c>
      <c r="E577" s="400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4"/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6"/>
      <c r="P578" s="413" t="s">
        <v>69</v>
      </c>
      <c r="Q578" s="414"/>
      <c r="R578" s="414"/>
      <c r="S578" s="414"/>
      <c r="T578" s="414"/>
      <c r="U578" s="414"/>
      <c r="V578" s="415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5"/>
      <c r="B579" s="405"/>
      <c r="C579" s="405"/>
      <c r="D579" s="405"/>
      <c r="E579" s="405"/>
      <c r="F579" s="405"/>
      <c r="G579" s="405"/>
      <c r="H579" s="405"/>
      <c r="I579" s="405"/>
      <c r="J579" s="405"/>
      <c r="K579" s="405"/>
      <c r="L579" s="405"/>
      <c r="M579" s="405"/>
      <c r="N579" s="405"/>
      <c r="O579" s="406"/>
      <c r="P579" s="413" t="s">
        <v>69</v>
      </c>
      <c r="Q579" s="414"/>
      <c r="R579" s="414"/>
      <c r="S579" s="414"/>
      <c r="T579" s="414"/>
      <c r="U579" s="414"/>
      <c r="V579" s="415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11" t="s">
        <v>738</v>
      </c>
      <c r="B580" s="405"/>
      <c r="C580" s="405"/>
      <c r="D580" s="405"/>
      <c r="E580" s="405"/>
      <c r="F580" s="405"/>
      <c r="G580" s="405"/>
      <c r="H580" s="405"/>
      <c r="I580" s="405"/>
      <c r="J580" s="405"/>
      <c r="K580" s="405"/>
      <c r="L580" s="405"/>
      <c r="M580" s="405"/>
      <c r="N580" s="405"/>
      <c r="O580" s="405"/>
      <c r="P580" s="405"/>
      <c r="Q580" s="405"/>
      <c r="R580" s="405"/>
      <c r="S580" s="405"/>
      <c r="T580" s="405"/>
      <c r="U580" s="405"/>
      <c r="V580" s="405"/>
      <c r="W580" s="405"/>
      <c r="X580" s="405"/>
      <c r="Y580" s="405"/>
      <c r="Z580" s="405"/>
      <c r="AA580" s="380"/>
      <c r="AB580" s="380"/>
      <c r="AC580" s="380"/>
    </row>
    <row r="581" spans="1:68" ht="14.25" hidden="1" customHeight="1" x14ac:dyDescent="0.25">
      <c r="A581" s="422" t="s">
        <v>109</v>
      </c>
      <c r="B581" s="405"/>
      <c r="C581" s="405"/>
      <c r="D581" s="405"/>
      <c r="E581" s="405"/>
      <c r="F581" s="405"/>
      <c r="G581" s="405"/>
      <c r="H581" s="405"/>
      <c r="I581" s="405"/>
      <c r="J581" s="405"/>
      <c r="K581" s="405"/>
      <c r="L581" s="405"/>
      <c r="M581" s="405"/>
      <c r="N581" s="405"/>
      <c r="O581" s="405"/>
      <c r="P581" s="405"/>
      <c r="Q581" s="405"/>
      <c r="R581" s="405"/>
      <c r="S581" s="405"/>
      <c r="T581" s="405"/>
      <c r="U581" s="405"/>
      <c r="V581" s="405"/>
      <c r="W581" s="405"/>
      <c r="X581" s="405"/>
      <c r="Y581" s="405"/>
      <c r="Z581" s="405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9">
        <v>4640242180045</v>
      </c>
      <c r="E582" s="400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9">
        <v>4640242180601</v>
      </c>
      <c r="E583" s="400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500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4"/>
      <c r="B584" s="405"/>
      <c r="C584" s="405"/>
      <c r="D584" s="405"/>
      <c r="E584" s="405"/>
      <c r="F584" s="405"/>
      <c r="G584" s="405"/>
      <c r="H584" s="405"/>
      <c r="I584" s="405"/>
      <c r="J584" s="405"/>
      <c r="K584" s="405"/>
      <c r="L584" s="405"/>
      <c r="M584" s="405"/>
      <c r="N584" s="405"/>
      <c r="O584" s="406"/>
      <c r="P584" s="413" t="s">
        <v>69</v>
      </c>
      <c r="Q584" s="414"/>
      <c r="R584" s="414"/>
      <c r="S584" s="414"/>
      <c r="T584" s="414"/>
      <c r="U584" s="414"/>
      <c r="V584" s="415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5"/>
      <c r="B585" s="405"/>
      <c r="C585" s="405"/>
      <c r="D585" s="405"/>
      <c r="E585" s="405"/>
      <c r="F585" s="405"/>
      <c r="G585" s="405"/>
      <c r="H585" s="405"/>
      <c r="I585" s="405"/>
      <c r="J585" s="405"/>
      <c r="K585" s="405"/>
      <c r="L585" s="405"/>
      <c r="M585" s="405"/>
      <c r="N585" s="405"/>
      <c r="O585" s="406"/>
      <c r="P585" s="413" t="s">
        <v>69</v>
      </c>
      <c r="Q585" s="414"/>
      <c r="R585" s="414"/>
      <c r="S585" s="414"/>
      <c r="T585" s="414"/>
      <c r="U585" s="414"/>
      <c r="V585" s="415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422" t="s">
        <v>145</v>
      </c>
      <c r="B586" s="405"/>
      <c r="C586" s="405"/>
      <c r="D586" s="405"/>
      <c r="E586" s="405"/>
      <c r="F586" s="405"/>
      <c r="G586" s="405"/>
      <c r="H586" s="405"/>
      <c r="I586" s="405"/>
      <c r="J586" s="405"/>
      <c r="K586" s="405"/>
      <c r="L586" s="405"/>
      <c r="M586" s="405"/>
      <c r="N586" s="405"/>
      <c r="O586" s="405"/>
      <c r="P586" s="405"/>
      <c r="Q586" s="405"/>
      <c r="R586" s="405"/>
      <c r="S586" s="405"/>
      <c r="T586" s="405"/>
      <c r="U586" s="405"/>
      <c r="V586" s="405"/>
      <c r="W586" s="405"/>
      <c r="X586" s="405"/>
      <c r="Y586" s="405"/>
      <c r="Z586" s="405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9">
        <v>4640242180090</v>
      </c>
      <c r="E587" s="400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654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4"/>
      <c r="B588" s="405"/>
      <c r="C588" s="405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6"/>
      <c r="P588" s="413" t="s">
        <v>69</v>
      </c>
      <c r="Q588" s="414"/>
      <c r="R588" s="414"/>
      <c r="S588" s="414"/>
      <c r="T588" s="414"/>
      <c r="U588" s="414"/>
      <c r="V588" s="415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5"/>
      <c r="B589" s="405"/>
      <c r="C589" s="405"/>
      <c r="D589" s="405"/>
      <c r="E589" s="405"/>
      <c r="F589" s="405"/>
      <c r="G589" s="405"/>
      <c r="H589" s="405"/>
      <c r="I589" s="405"/>
      <c r="J589" s="405"/>
      <c r="K589" s="405"/>
      <c r="L589" s="405"/>
      <c r="M589" s="405"/>
      <c r="N589" s="405"/>
      <c r="O589" s="406"/>
      <c r="P589" s="413" t="s">
        <v>69</v>
      </c>
      <c r="Q589" s="414"/>
      <c r="R589" s="414"/>
      <c r="S589" s="414"/>
      <c r="T589" s="414"/>
      <c r="U589" s="414"/>
      <c r="V589" s="415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422" t="s">
        <v>63</v>
      </c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405"/>
      <c r="M590" s="405"/>
      <c r="N590" s="405"/>
      <c r="O590" s="405"/>
      <c r="P590" s="405"/>
      <c r="Q590" s="405"/>
      <c r="R590" s="405"/>
      <c r="S590" s="405"/>
      <c r="T590" s="405"/>
      <c r="U590" s="405"/>
      <c r="V590" s="405"/>
      <c r="W590" s="405"/>
      <c r="X590" s="405"/>
      <c r="Y590" s="405"/>
      <c r="Z590" s="405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9">
        <v>4640242180076</v>
      </c>
      <c r="E591" s="400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97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4"/>
      <c r="B592" s="405"/>
      <c r="C592" s="405"/>
      <c r="D592" s="405"/>
      <c r="E592" s="405"/>
      <c r="F592" s="405"/>
      <c r="G592" s="405"/>
      <c r="H592" s="405"/>
      <c r="I592" s="405"/>
      <c r="J592" s="405"/>
      <c r="K592" s="405"/>
      <c r="L592" s="405"/>
      <c r="M592" s="405"/>
      <c r="N592" s="405"/>
      <c r="O592" s="406"/>
      <c r="P592" s="413" t="s">
        <v>69</v>
      </c>
      <c r="Q592" s="414"/>
      <c r="R592" s="414"/>
      <c r="S592" s="414"/>
      <c r="T592" s="414"/>
      <c r="U592" s="414"/>
      <c r="V592" s="415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5"/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06"/>
      <c r="P593" s="413" t="s">
        <v>69</v>
      </c>
      <c r="Q593" s="414"/>
      <c r="R593" s="414"/>
      <c r="S593" s="414"/>
      <c r="T593" s="414"/>
      <c r="U593" s="414"/>
      <c r="V593" s="415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422" t="s">
        <v>71</v>
      </c>
      <c r="B594" s="405"/>
      <c r="C594" s="405"/>
      <c r="D594" s="405"/>
      <c r="E594" s="405"/>
      <c r="F594" s="405"/>
      <c r="G594" s="405"/>
      <c r="H594" s="405"/>
      <c r="I594" s="405"/>
      <c r="J594" s="405"/>
      <c r="K594" s="405"/>
      <c r="L594" s="405"/>
      <c r="M594" s="405"/>
      <c r="N594" s="405"/>
      <c r="O594" s="405"/>
      <c r="P594" s="405"/>
      <c r="Q594" s="405"/>
      <c r="R594" s="405"/>
      <c r="S594" s="405"/>
      <c r="T594" s="405"/>
      <c r="U594" s="405"/>
      <c r="V594" s="405"/>
      <c r="W594" s="405"/>
      <c r="X594" s="405"/>
      <c r="Y594" s="405"/>
      <c r="Z594" s="405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9">
        <v>4640242180106</v>
      </c>
      <c r="E595" s="400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1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4"/>
      <c r="B596" s="405"/>
      <c r="C596" s="405"/>
      <c r="D596" s="405"/>
      <c r="E596" s="405"/>
      <c r="F596" s="405"/>
      <c r="G596" s="405"/>
      <c r="H596" s="405"/>
      <c r="I596" s="405"/>
      <c r="J596" s="405"/>
      <c r="K596" s="405"/>
      <c r="L596" s="405"/>
      <c r="M596" s="405"/>
      <c r="N596" s="405"/>
      <c r="O596" s="406"/>
      <c r="P596" s="413" t="s">
        <v>69</v>
      </c>
      <c r="Q596" s="414"/>
      <c r="R596" s="414"/>
      <c r="S596" s="414"/>
      <c r="T596" s="414"/>
      <c r="U596" s="414"/>
      <c r="V596" s="415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5"/>
      <c r="B597" s="405"/>
      <c r="C597" s="405"/>
      <c r="D597" s="405"/>
      <c r="E597" s="405"/>
      <c r="F597" s="405"/>
      <c r="G597" s="405"/>
      <c r="H597" s="405"/>
      <c r="I597" s="405"/>
      <c r="J597" s="405"/>
      <c r="K597" s="405"/>
      <c r="L597" s="405"/>
      <c r="M597" s="405"/>
      <c r="N597" s="405"/>
      <c r="O597" s="406"/>
      <c r="P597" s="413" t="s">
        <v>69</v>
      </c>
      <c r="Q597" s="414"/>
      <c r="R597" s="414"/>
      <c r="S597" s="414"/>
      <c r="T597" s="414"/>
      <c r="U597" s="414"/>
      <c r="V597" s="415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34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405"/>
      <c r="M598" s="405"/>
      <c r="N598" s="405"/>
      <c r="O598" s="435"/>
      <c r="P598" s="401" t="s">
        <v>754</v>
      </c>
      <c r="Q598" s="402"/>
      <c r="R598" s="402"/>
      <c r="S598" s="402"/>
      <c r="T598" s="402"/>
      <c r="U598" s="402"/>
      <c r="V598" s="403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12012.599999999999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12132.779999999999</v>
      </c>
      <c r="Z598" s="37"/>
      <c r="AA598" s="389"/>
      <c r="AB598" s="389"/>
      <c r="AC598" s="389"/>
    </row>
    <row r="599" spans="1:68" x14ac:dyDescent="0.2">
      <c r="A599" s="405"/>
      <c r="B599" s="405"/>
      <c r="C599" s="405"/>
      <c r="D599" s="405"/>
      <c r="E599" s="405"/>
      <c r="F599" s="405"/>
      <c r="G599" s="405"/>
      <c r="H599" s="405"/>
      <c r="I599" s="405"/>
      <c r="J599" s="405"/>
      <c r="K599" s="405"/>
      <c r="L599" s="405"/>
      <c r="M599" s="405"/>
      <c r="N599" s="405"/>
      <c r="O599" s="435"/>
      <c r="P599" s="401" t="s">
        <v>755</v>
      </c>
      <c r="Q599" s="402"/>
      <c r="R599" s="402"/>
      <c r="S599" s="402"/>
      <c r="T599" s="402"/>
      <c r="U599" s="402"/>
      <c r="V599" s="403"/>
      <c r="W599" s="37" t="s">
        <v>68</v>
      </c>
      <c r="X599" s="388">
        <f>IFERROR(SUM(BM22:BM595),"0")</f>
        <v>12876.726366813267</v>
      </c>
      <c r="Y599" s="388">
        <f>IFERROR(SUM(BN22:BN595),"0")</f>
        <v>13005.112000000001</v>
      </c>
      <c r="Z599" s="37"/>
      <c r="AA599" s="389"/>
      <c r="AB599" s="389"/>
      <c r="AC599" s="389"/>
    </row>
    <row r="600" spans="1:68" x14ac:dyDescent="0.2">
      <c r="A600" s="405"/>
      <c r="B600" s="405"/>
      <c r="C600" s="405"/>
      <c r="D600" s="405"/>
      <c r="E600" s="405"/>
      <c r="F600" s="405"/>
      <c r="G600" s="405"/>
      <c r="H600" s="405"/>
      <c r="I600" s="405"/>
      <c r="J600" s="405"/>
      <c r="K600" s="405"/>
      <c r="L600" s="405"/>
      <c r="M600" s="405"/>
      <c r="N600" s="405"/>
      <c r="O600" s="435"/>
      <c r="P600" s="401" t="s">
        <v>756</v>
      </c>
      <c r="Q600" s="402"/>
      <c r="R600" s="402"/>
      <c r="S600" s="402"/>
      <c r="T600" s="402"/>
      <c r="U600" s="402"/>
      <c r="V600" s="403"/>
      <c r="W600" s="37" t="s">
        <v>757</v>
      </c>
      <c r="X600" s="38">
        <f>ROUNDUP(SUM(BO22:BO595),0)</f>
        <v>25</v>
      </c>
      <c r="Y600" s="38">
        <f>ROUNDUP(SUM(BP22:BP595),0)</f>
        <v>26</v>
      </c>
      <c r="Z600" s="37"/>
      <c r="AA600" s="389"/>
      <c r="AB600" s="389"/>
      <c r="AC600" s="389"/>
    </row>
    <row r="601" spans="1:68" x14ac:dyDescent="0.2">
      <c r="A601" s="405"/>
      <c r="B601" s="405"/>
      <c r="C601" s="405"/>
      <c r="D601" s="405"/>
      <c r="E601" s="405"/>
      <c r="F601" s="405"/>
      <c r="G601" s="405"/>
      <c r="H601" s="405"/>
      <c r="I601" s="405"/>
      <c r="J601" s="405"/>
      <c r="K601" s="405"/>
      <c r="L601" s="405"/>
      <c r="M601" s="405"/>
      <c r="N601" s="405"/>
      <c r="O601" s="435"/>
      <c r="P601" s="401" t="s">
        <v>758</v>
      </c>
      <c r="Q601" s="402"/>
      <c r="R601" s="402"/>
      <c r="S601" s="402"/>
      <c r="T601" s="402"/>
      <c r="U601" s="402"/>
      <c r="V601" s="403"/>
      <c r="W601" s="37" t="s">
        <v>68</v>
      </c>
      <c r="X601" s="388">
        <f>GrossWeightTotal+PalletQtyTotal*25</f>
        <v>13501.726366813267</v>
      </c>
      <c r="Y601" s="388">
        <f>GrossWeightTotalR+PalletQtyTotalR*25</f>
        <v>13655.112000000001</v>
      </c>
      <c r="Z601" s="37"/>
      <c r="AA601" s="389"/>
      <c r="AB601" s="389"/>
      <c r="AC601" s="389"/>
    </row>
    <row r="602" spans="1:68" x14ac:dyDescent="0.2">
      <c r="A602" s="405"/>
      <c r="B602" s="405"/>
      <c r="C602" s="405"/>
      <c r="D602" s="405"/>
      <c r="E602" s="405"/>
      <c r="F602" s="405"/>
      <c r="G602" s="405"/>
      <c r="H602" s="405"/>
      <c r="I602" s="405"/>
      <c r="J602" s="405"/>
      <c r="K602" s="405"/>
      <c r="L602" s="405"/>
      <c r="M602" s="405"/>
      <c r="N602" s="405"/>
      <c r="O602" s="435"/>
      <c r="P602" s="401" t="s">
        <v>759</v>
      </c>
      <c r="Q602" s="402"/>
      <c r="R602" s="402"/>
      <c r="S602" s="402"/>
      <c r="T602" s="402"/>
      <c r="U602" s="402"/>
      <c r="V602" s="403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2860.9408280097932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2884</v>
      </c>
      <c r="Z602" s="37"/>
      <c r="AA602" s="389"/>
      <c r="AB602" s="389"/>
      <c r="AC602" s="389"/>
    </row>
    <row r="603" spans="1:68" ht="14.25" hidden="1" customHeight="1" x14ac:dyDescent="0.2">
      <c r="A603" s="405"/>
      <c r="B603" s="405"/>
      <c r="C603" s="405"/>
      <c r="D603" s="405"/>
      <c r="E603" s="405"/>
      <c r="F603" s="405"/>
      <c r="G603" s="405"/>
      <c r="H603" s="405"/>
      <c r="I603" s="405"/>
      <c r="J603" s="405"/>
      <c r="K603" s="405"/>
      <c r="L603" s="405"/>
      <c r="M603" s="405"/>
      <c r="N603" s="405"/>
      <c r="O603" s="435"/>
      <c r="P603" s="401" t="s">
        <v>760</v>
      </c>
      <c r="Q603" s="402"/>
      <c r="R603" s="402"/>
      <c r="S603" s="402"/>
      <c r="T603" s="402"/>
      <c r="U603" s="402"/>
      <c r="V603" s="403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29.065299999999993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0" t="s">
        <v>107</v>
      </c>
      <c r="D605" s="430"/>
      <c r="E605" s="430"/>
      <c r="F605" s="430"/>
      <c r="G605" s="430"/>
      <c r="H605" s="431"/>
      <c r="I605" s="420" t="s">
        <v>272</v>
      </c>
      <c r="J605" s="430"/>
      <c r="K605" s="430"/>
      <c r="L605" s="430"/>
      <c r="M605" s="430"/>
      <c r="N605" s="430"/>
      <c r="O605" s="430"/>
      <c r="P605" s="430"/>
      <c r="Q605" s="430"/>
      <c r="R605" s="430"/>
      <c r="S605" s="430"/>
      <c r="T605" s="430"/>
      <c r="U605" s="430"/>
      <c r="V605" s="431"/>
      <c r="W605" s="420" t="s">
        <v>492</v>
      </c>
      <c r="X605" s="431"/>
      <c r="Y605" s="420" t="s">
        <v>546</v>
      </c>
      <c r="Z605" s="430"/>
      <c r="AA605" s="430"/>
      <c r="AB605" s="431"/>
      <c r="AC605" s="377" t="s">
        <v>617</v>
      </c>
      <c r="AD605" s="420" t="s">
        <v>661</v>
      </c>
      <c r="AE605" s="431"/>
      <c r="AF605" s="379"/>
    </row>
    <row r="606" spans="1:68" ht="14.25" customHeight="1" thickTop="1" x14ac:dyDescent="0.2">
      <c r="A606" s="718" t="s">
        <v>763</v>
      </c>
      <c r="B606" s="420" t="s">
        <v>62</v>
      </c>
      <c r="C606" s="420" t="s">
        <v>108</v>
      </c>
      <c r="D606" s="420" t="s">
        <v>128</v>
      </c>
      <c r="E606" s="420" t="s">
        <v>186</v>
      </c>
      <c r="F606" s="420" t="s">
        <v>202</v>
      </c>
      <c r="G606" s="420" t="s">
        <v>240</v>
      </c>
      <c r="H606" s="420" t="s">
        <v>107</v>
      </c>
      <c r="I606" s="420" t="s">
        <v>273</v>
      </c>
      <c r="J606" s="420" t="s">
        <v>290</v>
      </c>
      <c r="K606" s="420" t="s">
        <v>346</v>
      </c>
      <c r="L606" s="379"/>
      <c r="M606" s="420" t="s">
        <v>361</v>
      </c>
      <c r="N606" s="379"/>
      <c r="O606" s="420" t="s">
        <v>377</v>
      </c>
      <c r="P606" s="420" t="s">
        <v>390</v>
      </c>
      <c r="Q606" s="420" t="s">
        <v>393</v>
      </c>
      <c r="R606" s="420" t="s">
        <v>400</v>
      </c>
      <c r="S606" s="420" t="s">
        <v>411</v>
      </c>
      <c r="T606" s="420" t="s">
        <v>414</v>
      </c>
      <c r="U606" s="420" t="s">
        <v>421</v>
      </c>
      <c r="V606" s="420" t="s">
        <v>483</v>
      </c>
      <c r="W606" s="420" t="s">
        <v>493</v>
      </c>
      <c r="X606" s="420" t="s">
        <v>521</v>
      </c>
      <c r="Y606" s="420" t="s">
        <v>547</v>
      </c>
      <c r="Z606" s="420" t="s">
        <v>592</v>
      </c>
      <c r="AA606" s="420" t="s">
        <v>607</v>
      </c>
      <c r="AB606" s="420" t="s">
        <v>614</v>
      </c>
      <c r="AC606" s="420" t="s">
        <v>617</v>
      </c>
      <c r="AD606" s="420" t="s">
        <v>661</v>
      </c>
      <c r="AE606" s="420" t="s">
        <v>738</v>
      </c>
      <c r="AF606" s="379"/>
    </row>
    <row r="607" spans="1:68" ht="13.5" customHeight="1" thickBot="1" x14ac:dyDescent="0.25">
      <c r="A607" s="719"/>
      <c r="B607" s="421"/>
      <c r="C607" s="421"/>
      <c r="D607" s="421"/>
      <c r="E607" s="421"/>
      <c r="F607" s="421"/>
      <c r="G607" s="421"/>
      <c r="H607" s="421"/>
      <c r="I607" s="421"/>
      <c r="J607" s="421"/>
      <c r="K607" s="421"/>
      <c r="L607" s="379"/>
      <c r="M607" s="421"/>
      <c r="N607" s="379"/>
      <c r="O607" s="421"/>
      <c r="P607" s="421"/>
      <c r="Q607" s="421"/>
      <c r="R607" s="421"/>
      <c r="S607" s="421"/>
      <c r="T607" s="421"/>
      <c r="U607" s="421"/>
      <c r="V607" s="421"/>
      <c r="W607" s="421"/>
      <c r="X607" s="421"/>
      <c r="Y607" s="421"/>
      <c r="Z607" s="421"/>
      <c r="AA607" s="421"/>
      <c r="AB607" s="421"/>
      <c r="AC607" s="421"/>
      <c r="AD607" s="421"/>
      <c r="AE607" s="421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200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972.90000000000009</v>
      </c>
      <c r="E608" s="46">
        <f>IFERROR(Y108*1,"0")+IFERROR(Y109*1,"0")+IFERROR(Y110*1,"0")+IFERROR(Y114*1,"0")+IFERROR(Y115*1,"0")+IFERROR(Y116*1,"0")+IFERROR(Y117*1,"0")+IFERROR(Y118*1,"0")</f>
        <v>964.80000000000007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925.2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228.9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1790.3999999999999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140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602.4</v>
      </c>
      <c r="S608" s="46">
        <f>IFERROR(Y304*1,"0")</f>
        <v>0</v>
      </c>
      <c r="T608" s="46">
        <f>IFERROR(Y309*1,"0")+IFERROR(Y313*1,"0")+IFERROR(Y314*1,"0")</f>
        <v>140.70000000000002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540.6</v>
      </c>
      <c r="V608" s="46">
        <f>IFERROR(Y366*1,"0")+IFERROR(Y370*1,"0")+IFERROR(Y371*1,"0")+IFERROR(Y372*1,"0")</f>
        <v>771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2855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216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151.92000000000002</v>
      </c>
      <c r="Z608" s="46">
        <f>IFERROR(Y471*1,"0")+IFERROR(Y475*1,"0")+IFERROR(Y476*1,"0")+IFERROR(Y477*1,"0")+IFERROR(Y478*1,"0")+IFERROR(Y479*1,"0")+IFERROR(Y480*1,"0")+IFERROR(Y484*1,"0")</f>
        <v>3.96</v>
      </c>
      <c r="AA608" s="46">
        <f>IFERROR(Y489*1,"0")+IFERROR(Y490*1,"0")+IFERROR(Y491*1,"0")</f>
        <v>30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744.48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703.8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270,00"/>
        <filter val="1 600,00"/>
        <filter val="1,50"/>
        <filter val="1,80"/>
        <filter val="10,00"/>
        <filter val="100,00"/>
        <filter val="108,33"/>
        <filter val="117,04"/>
        <filter val="12 012,60"/>
        <filter val="12 876,73"/>
        <filter val="12,50"/>
        <filter val="120,00"/>
        <filter val="121,67"/>
        <filter val="125,00"/>
        <filter val="13 501,73"/>
        <filter val="14,00"/>
        <filter val="140,00"/>
        <filter val="147,00"/>
        <filter val="150,00"/>
        <filter val="17,86"/>
        <filter val="175,00"/>
        <filter val="18,00"/>
        <filter val="18,94"/>
        <filter val="19,23"/>
        <filter val="192,67"/>
        <filter val="2 830,00"/>
        <filter val="2 860,94"/>
        <filter val="2,38"/>
        <filter val="2,50"/>
        <filter val="20,00"/>
        <filter val="200,00"/>
        <filter val="21,00"/>
        <filter val="218,00"/>
        <filter val="220,00"/>
        <filter val="225,00"/>
        <filter val="227,50"/>
        <filter val="24,00"/>
        <filter val="24,07"/>
        <filter val="240,00"/>
        <filter val="25"/>
        <filter val="25,00"/>
        <filter val="250,00"/>
        <filter val="263,33"/>
        <filter val="280,00"/>
        <filter val="3,30"/>
        <filter val="3,85"/>
        <filter val="30,00"/>
        <filter val="320,00"/>
        <filter val="33,00"/>
        <filter val="35,00"/>
        <filter val="350,00"/>
        <filter val="36,00"/>
        <filter val="360,00"/>
        <filter val="378,00"/>
        <filter val="38,33"/>
        <filter val="4,17"/>
        <filter val="40,00"/>
        <filter val="400,00"/>
        <filter val="42,00"/>
        <filter val="45,00"/>
        <filter val="45,53"/>
        <filter val="450,00"/>
        <filter val="48,00"/>
        <filter val="483,91"/>
        <filter val="5,00"/>
        <filter val="50,00"/>
        <filter val="500,00"/>
        <filter val="52,50"/>
        <filter val="530,00"/>
        <filter val="56,00"/>
        <filter val="60,00"/>
        <filter val="600,00"/>
        <filter val="650,00"/>
        <filter val="66,67"/>
        <filter val="67,67"/>
        <filter val="675,00"/>
        <filter val="69,00"/>
        <filter val="699,00"/>
        <filter val="70,00"/>
        <filter val="735,00"/>
        <filter val="75,83"/>
        <filter val="76,67"/>
        <filter val="760,00"/>
        <filter val="80,00"/>
        <filter val="810,00"/>
        <filter val="83,33"/>
        <filter val="91,67"/>
        <filter val="96,30"/>
      </filters>
    </filterColumn>
  </autoFilter>
  <mergeCells count="1076"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2024-10-09T10:57:03Z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