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0CFDAA-380E-41F6-861F-CA8C16AE96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BP534" i="1" s="1"/>
  <c r="P534" i="1"/>
  <c r="BO533" i="1"/>
  <c r="BM533" i="1"/>
  <c r="Y533" i="1"/>
  <c r="X531" i="1"/>
  <c r="X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Y530" i="1" s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BP507" i="1" s="1"/>
  <c r="P507" i="1"/>
  <c r="BO506" i="1"/>
  <c r="BM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8" i="1" s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BP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Z378" i="1" s="1"/>
  <c r="P378" i="1"/>
  <c r="X374" i="1"/>
  <c r="X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Y373" i="1" s="1"/>
  <c r="P370" i="1"/>
  <c r="X368" i="1"/>
  <c r="X367" i="1"/>
  <c r="BO366" i="1"/>
  <c r="BM366" i="1"/>
  <c r="Y366" i="1"/>
  <c r="V608" i="1" s="1"/>
  <c r="P366" i="1"/>
  <c r="X363" i="1"/>
  <c r="X362" i="1"/>
  <c r="BO361" i="1"/>
  <c r="BM361" i="1"/>
  <c r="Y361" i="1"/>
  <c r="BP361" i="1" s="1"/>
  <c r="P361" i="1"/>
  <c r="BO360" i="1"/>
  <c r="BM360" i="1"/>
  <c r="Y360" i="1"/>
  <c r="Z360" i="1" s="1"/>
  <c r="P360" i="1"/>
  <c r="BO359" i="1"/>
  <c r="BM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BO352" i="1"/>
  <c r="BM352" i="1"/>
  <c r="Y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X316" i="1"/>
  <c r="X315" i="1"/>
  <c r="BO314" i="1"/>
  <c r="BM314" i="1"/>
  <c r="Y314" i="1"/>
  <c r="P314" i="1"/>
  <c r="BO313" i="1"/>
  <c r="BM313" i="1"/>
  <c r="Y313" i="1"/>
  <c r="Y316" i="1" s="1"/>
  <c r="P313" i="1"/>
  <c r="X311" i="1"/>
  <c r="X310" i="1"/>
  <c r="BO309" i="1"/>
  <c r="BM309" i="1"/>
  <c r="Y309" i="1"/>
  <c r="T608" i="1" s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2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BP233" i="1" l="1"/>
  <c r="BN233" i="1"/>
  <c r="Z233" i="1"/>
  <c r="BP261" i="1"/>
  <c r="BN261" i="1"/>
  <c r="Z261" i="1"/>
  <c r="BP275" i="1"/>
  <c r="BN275" i="1"/>
  <c r="Z275" i="1"/>
  <c r="BP330" i="1"/>
  <c r="BN330" i="1"/>
  <c r="Z330" i="1"/>
  <c r="BP408" i="1"/>
  <c r="BN408" i="1"/>
  <c r="Z408" i="1"/>
  <c r="BP444" i="1"/>
  <c r="BN444" i="1"/>
  <c r="Z444" i="1"/>
  <c r="BP476" i="1"/>
  <c r="BN476" i="1"/>
  <c r="Z476" i="1"/>
  <c r="BP508" i="1"/>
  <c r="BN508" i="1"/>
  <c r="Z508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6" i="1"/>
  <c r="BN86" i="1"/>
  <c r="Z97" i="1"/>
  <c r="BN97" i="1"/>
  <c r="Z110" i="1"/>
  <c r="BN110" i="1"/>
  <c r="Y120" i="1"/>
  <c r="Z123" i="1"/>
  <c r="BN123" i="1"/>
  <c r="Z139" i="1"/>
  <c r="BN139" i="1"/>
  <c r="Z142" i="1"/>
  <c r="BN142" i="1"/>
  <c r="Z161" i="1"/>
  <c r="BN161" i="1"/>
  <c r="Z180" i="1"/>
  <c r="BN180" i="1"/>
  <c r="Z196" i="1"/>
  <c r="BN196" i="1"/>
  <c r="Z211" i="1"/>
  <c r="BN211" i="1"/>
  <c r="BP221" i="1"/>
  <c r="BN221" i="1"/>
  <c r="Z221" i="1"/>
  <c r="BP250" i="1"/>
  <c r="BN250" i="1"/>
  <c r="Z250" i="1"/>
  <c r="BP274" i="1"/>
  <c r="BN274" i="1"/>
  <c r="Z274" i="1"/>
  <c r="BP298" i="1"/>
  <c r="BN298" i="1"/>
  <c r="Z298" i="1"/>
  <c r="BP342" i="1"/>
  <c r="BN342" i="1"/>
  <c r="Z342" i="1"/>
  <c r="BP402" i="1"/>
  <c r="BN402" i="1"/>
  <c r="Z402" i="1"/>
  <c r="BP422" i="1"/>
  <c r="BN422" i="1"/>
  <c r="Z422" i="1"/>
  <c r="BP453" i="1"/>
  <c r="BN453" i="1"/>
  <c r="Z453" i="1"/>
  <c r="BP491" i="1"/>
  <c r="BN491" i="1"/>
  <c r="Z491" i="1"/>
  <c r="BP522" i="1"/>
  <c r="BN522" i="1"/>
  <c r="Z522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237" i="1"/>
  <c r="Y608" i="1"/>
  <c r="Y459" i="1"/>
  <c r="B608" i="1"/>
  <c r="X600" i="1"/>
  <c r="X601" i="1" s="1"/>
  <c r="X598" i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8" i="1"/>
  <c r="BN88" i="1"/>
  <c r="Z93" i="1"/>
  <c r="BN93" i="1"/>
  <c r="Z94" i="1"/>
  <c r="BN94" i="1"/>
  <c r="Z95" i="1"/>
  <c r="BN95" i="1"/>
  <c r="Z101" i="1"/>
  <c r="BN101" i="1"/>
  <c r="BP101" i="1"/>
  <c r="Z108" i="1"/>
  <c r="BN108" i="1"/>
  <c r="Z114" i="1"/>
  <c r="BN114" i="1"/>
  <c r="BP114" i="1"/>
  <c r="Z118" i="1"/>
  <c r="BN118" i="1"/>
  <c r="Z125" i="1"/>
  <c r="BN125" i="1"/>
  <c r="Z131" i="1"/>
  <c r="BN131" i="1"/>
  <c r="BP131" i="1"/>
  <c r="Z132" i="1"/>
  <c r="BN132" i="1"/>
  <c r="Z135" i="1"/>
  <c r="BN135" i="1"/>
  <c r="Y146" i="1"/>
  <c r="Z144" i="1"/>
  <c r="BN144" i="1"/>
  <c r="Z155" i="1"/>
  <c r="BN155" i="1"/>
  <c r="Z165" i="1"/>
  <c r="BN165" i="1"/>
  <c r="BP165" i="1"/>
  <c r="H608" i="1"/>
  <c r="Z178" i="1"/>
  <c r="BN178" i="1"/>
  <c r="I608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67" i="1"/>
  <c r="BN267" i="1"/>
  <c r="Z267" i="1"/>
  <c r="R608" i="1"/>
  <c r="BP296" i="1"/>
  <c r="BN296" i="1"/>
  <c r="Z296" i="1"/>
  <c r="BP321" i="1"/>
  <c r="BN321" i="1"/>
  <c r="Z321" i="1"/>
  <c r="BP326" i="1"/>
  <c r="BN326" i="1"/>
  <c r="Z326" i="1"/>
  <c r="BP340" i="1"/>
  <c r="BN340" i="1"/>
  <c r="Z340" i="1"/>
  <c r="BP354" i="1"/>
  <c r="BN354" i="1"/>
  <c r="Z354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2" i="1"/>
  <c r="BN252" i="1"/>
  <c r="Z252" i="1"/>
  <c r="BP263" i="1"/>
  <c r="BN263" i="1"/>
  <c r="Z263" i="1"/>
  <c r="BP277" i="1"/>
  <c r="BN277" i="1"/>
  <c r="Z277" i="1"/>
  <c r="BP314" i="1"/>
  <c r="BN314" i="1"/>
  <c r="Z314" i="1"/>
  <c r="BP322" i="1"/>
  <c r="BN322" i="1"/>
  <c r="Z322" i="1"/>
  <c r="BP332" i="1"/>
  <c r="BN332" i="1"/>
  <c r="Z332" i="1"/>
  <c r="Y350" i="1"/>
  <c r="BP346" i="1"/>
  <c r="BN346" i="1"/>
  <c r="Z346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Y498" i="1"/>
  <c r="Y497" i="1"/>
  <c r="BP496" i="1"/>
  <c r="BN496" i="1"/>
  <c r="Z496" i="1"/>
  <c r="Z497" i="1" s="1"/>
  <c r="BP502" i="1"/>
  <c r="BN502" i="1"/>
  <c r="Z502" i="1"/>
  <c r="BP514" i="1"/>
  <c r="BN514" i="1"/>
  <c r="Z514" i="1"/>
  <c r="BP528" i="1"/>
  <c r="BN528" i="1"/>
  <c r="Z528" i="1"/>
  <c r="BP540" i="1"/>
  <c r="BN540" i="1"/>
  <c r="Z540" i="1"/>
  <c r="BP542" i="1"/>
  <c r="BN542" i="1"/>
  <c r="Z542" i="1"/>
  <c r="Y584" i="1"/>
  <c r="BP582" i="1"/>
  <c r="BN582" i="1"/>
  <c r="Z582" i="1"/>
  <c r="Y188" i="1"/>
  <c r="Y245" i="1"/>
  <c r="K608" i="1"/>
  <c r="Y270" i="1"/>
  <c r="O608" i="1"/>
  <c r="Q608" i="1"/>
  <c r="Y327" i="1"/>
  <c r="Y334" i="1"/>
  <c r="Y344" i="1"/>
  <c r="Y356" i="1"/>
  <c r="Y362" i="1"/>
  <c r="BP360" i="1"/>
  <c r="BN360" i="1"/>
  <c r="BP396" i="1"/>
  <c r="BN396" i="1"/>
  <c r="Z396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6" i="1"/>
  <c r="BN506" i="1"/>
  <c r="Z506" i="1"/>
  <c r="BP520" i="1"/>
  <c r="BN520" i="1"/>
  <c r="Z520" i="1"/>
  <c r="Y535" i="1"/>
  <c r="BP533" i="1"/>
  <c r="BN533" i="1"/>
  <c r="Z533" i="1"/>
  <c r="BP541" i="1"/>
  <c r="BN541" i="1"/>
  <c r="Z541" i="1"/>
  <c r="BP583" i="1"/>
  <c r="BN583" i="1"/>
  <c r="Z583" i="1"/>
  <c r="Y593" i="1"/>
  <c r="Y592" i="1"/>
  <c r="BP591" i="1"/>
  <c r="BN591" i="1"/>
  <c r="Z591" i="1"/>
  <c r="Z592" i="1" s="1"/>
  <c r="Y392" i="1"/>
  <c r="Y416" i="1"/>
  <c r="Z608" i="1"/>
  <c r="Y482" i="1"/>
  <c r="Y524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BP87" i="1"/>
  <c r="BN87" i="1"/>
  <c r="Z87" i="1"/>
  <c r="Y99" i="1"/>
  <c r="H9" i="1"/>
  <c r="Y24" i="1"/>
  <c r="Y59" i="1"/>
  <c r="Y75" i="1"/>
  <c r="BP89" i="1"/>
  <c r="BN89" i="1"/>
  <c r="Z89" i="1"/>
  <c r="Y91" i="1"/>
  <c r="BP96" i="1"/>
  <c r="BN96" i="1"/>
  <c r="Z96" i="1"/>
  <c r="Z98" i="1" s="1"/>
  <c r="Y98" i="1"/>
  <c r="Y104" i="1"/>
  <c r="Y111" i="1"/>
  <c r="Y119" i="1"/>
  <c r="Y128" i="1"/>
  <c r="Y136" i="1"/>
  <c r="Y147" i="1"/>
  <c r="Y151" i="1"/>
  <c r="Y158" i="1"/>
  <c r="Y162" i="1"/>
  <c r="Y168" i="1"/>
  <c r="Y175" i="1"/>
  <c r="Y183" i="1"/>
  <c r="Y189" i="1"/>
  <c r="Y201" i="1"/>
  <c r="Y208" i="1"/>
  <c r="Y212" i="1"/>
  <c r="Y224" i="1"/>
  <c r="Y238" i="1"/>
  <c r="Y246" i="1"/>
  <c r="Y257" i="1"/>
  <c r="Y280" i="1"/>
  <c r="Y285" i="1"/>
  <c r="Y292" i="1"/>
  <c r="Y301" i="1"/>
  <c r="Y306" i="1"/>
  <c r="Y311" i="1"/>
  <c r="Y315" i="1"/>
  <c r="Y335" i="1"/>
  <c r="Y343" i="1"/>
  <c r="Y349" i="1"/>
  <c r="Y357" i="1"/>
  <c r="Y363" i="1"/>
  <c r="Y368" i="1"/>
  <c r="Z371" i="1"/>
  <c r="BN371" i="1"/>
  <c r="Y374" i="1"/>
  <c r="W608" i="1"/>
  <c r="Y388" i="1"/>
  <c r="Z379" i="1"/>
  <c r="BN379" i="1"/>
  <c r="Z381" i="1"/>
  <c r="BN381" i="1"/>
  <c r="Z383" i="1"/>
  <c r="BN383" i="1"/>
  <c r="Z385" i="1"/>
  <c r="BN385" i="1"/>
  <c r="BP391" i="1"/>
  <c r="BN391" i="1"/>
  <c r="Z391" i="1"/>
  <c r="Z392" i="1" s="1"/>
  <c r="Y393" i="1"/>
  <c r="Y398" i="1"/>
  <c r="BP395" i="1"/>
  <c r="BN395" i="1"/>
  <c r="Z395" i="1"/>
  <c r="Y412" i="1"/>
  <c r="BP407" i="1"/>
  <c r="BN407" i="1"/>
  <c r="Z407" i="1"/>
  <c r="X608" i="1"/>
  <c r="Y411" i="1"/>
  <c r="BP415" i="1"/>
  <c r="BN415" i="1"/>
  <c r="Z415" i="1"/>
  <c r="Z416" i="1" s="1"/>
  <c r="Y417" i="1"/>
  <c r="Y424" i="1"/>
  <c r="BP419" i="1"/>
  <c r="BN419" i="1"/>
  <c r="Z419" i="1"/>
  <c r="Y425" i="1"/>
  <c r="BP423" i="1"/>
  <c r="BN423" i="1"/>
  <c r="Z423" i="1"/>
  <c r="Z102" i="1"/>
  <c r="Z104" i="1" s="1"/>
  <c r="BN102" i="1"/>
  <c r="E608" i="1"/>
  <c r="Z109" i="1"/>
  <c r="Z111" i="1" s="1"/>
  <c r="BN109" i="1"/>
  <c r="Y112" i="1"/>
  <c r="Z115" i="1"/>
  <c r="BN115" i="1"/>
  <c r="Z117" i="1"/>
  <c r="BN117" i="1"/>
  <c r="F608" i="1"/>
  <c r="Z124" i="1"/>
  <c r="BN124" i="1"/>
  <c r="Z126" i="1"/>
  <c r="BN126" i="1"/>
  <c r="Y129" i="1"/>
  <c r="Z133" i="1"/>
  <c r="BN133" i="1"/>
  <c r="Z134" i="1"/>
  <c r="BN134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08" i="1"/>
  <c r="Z156" i="1"/>
  <c r="Z157" i="1" s="1"/>
  <c r="BN156" i="1"/>
  <c r="Y157" i="1"/>
  <c r="Z160" i="1"/>
  <c r="BN160" i="1"/>
  <c r="BP160" i="1"/>
  <c r="Z166" i="1"/>
  <c r="Z167" i="1" s="1"/>
  <c r="BN166" i="1"/>
  <c r="Z171" i="1"/>
  <c r="Z174" i="1" s="1"/>
  <c r="BN171" i="1"/>
  <c r="BP171" i="1"/>
  <c r="Z173" i="1"/>
  <c r="BN173" i="1"/>
  <c r="Y174" i="1"/>
  <c r="Z177" i="1"/>
  <c r="Z182" i="1" s="1"/>
  <c r="BN177" i="1"/>
  <c r="BP177" i="1"/>
  <c r="Z179" i="1"/>
  <c r="BN179" i="1"/>
  <c r="Z181" i="1"/>
  <c r="BN181" i="1"/>
  <c r="Z185" i="1"/>
  <c r="BN185" i="1"/>
  <c r="BP185" i="1"/>
  <c r="Z187" i="1"/>
  <c r="BN187" i="1"/>
  <c r="Z193" i="1"/>
  <c r="Z201" i="1" s="1"/>
  <c r="BN193" i="1"/>
  <c r="BP193" i="1"/>
  <c r="Z195" i="1"/>
  <c r="BN195" i="1"/>
  <c r="Z197" i="1"/>
  <c r="BN197" i="1"/>
  <c r="Z199" i="1"/>
  <c r="BN199" i="1"/>
  <c r="Y202" i="1"/>
  <c r="J608" i="1"/>
  <c r="Z206" i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5" i="1" s="1"/>
  <c r="BN240" i="1"/>
  <c r="BP240" i="1"/>
  <c r="Z242" i="1"/>
  <c r="BN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Z264" i="1"/>
  <c r="BN264" i="1"/>
  <c r="Z266" i="1"/>
  <c r="BN266" i="1"/>
  <c r="Z268" i="1"/>
  <c r="BN268" i="1"/>
  <c r="Y269" i="1"/>
  <c r="Z273" i="1"/>
  <c r="BN273" i="1"/>
  <c r="BP273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Y300" i="1"/>
  <c r="Z304" i="1"/>
  <c r="Z305" i="1" s="1"/>
  <c r="BN304" i="1"/>
  <c r="BP304" i="1"/>
  <c r="Y305" i="1"/>
  <c r="Z309" i="1"/>
  <c r="Z310" i="1" s="1"/>
  <c r="BN309" i="1"/>
  <c r="BP309" i="1"/>
  <c r="Y310" i="1"/>
  <c r="Z313" i="1"/>
  <c r="BN313" i="1"/>
  <c r="BP313" i="1"/>
  <c r="U608" i="1"/>
  <c r="Z320" i="1"/>
  <c r="BN320" i="1"/>
  <c r="Z323" i="1"/>
  <c r="BN323" i="1"/>
  <c r="Z325" i="1"/>
  <c r="BN325" i="1"/>
  <c r="Y328" i="1"/>
  <c r="Z331" i="1"/>
  <c r="BN331" i="1"/>
  <c r="Z333" i="1"/>
  <c r="BN333" i="1"/>
  <c r="Z337" i="1"/>
  <c r="Z343" i="1" s="1"/>
  <c r="BN337" i="1"/>
  <c r="BP337" i="1"/>
  <c r="Z339" i="1"/>
  <c r="BN339" i="1"/>
  <c r="Z341" i="1"/>
  <c r="BN341" i="1"/>
  <c r="Z347" i="1"/>
  <c r="BN347" i="1"/>
  <c r="Z352" i="1"/>
  <c r="BN352" i="1"/>
  <c r="BP352" i="1"/>
  <c r="Z353" i="1"/>
  <c r="BN353" i="1"/>
  <c r="Z355" i="1"/>
  <c r="BN355" i="1"/>
  <c r="Z359" i="1"/>
  <c r="Z362" i="1" s="1"/>
  <c r="BN359" i="1"/>
  <c r="BP359" i="1"/>
  <c r="Z361" i="1"/>
  <c r="BN361" i="1"/>
  <c r="Z366" i="1"/>
  <c r="Z367" i="1" s="1"/>
  <c r="BN366" i="1"/>
  <c r="BP366" i="1"/>
  <c r="Y367" i="1"/>
  <c r="Z370" i="1"/>
  <c r="BN370" i="1"/>
  <c r="BP370" i="1"/>
  <c r="Z372" i="1"/>
  <c r="BN372" i="1"/>
  <c r="BN378" i="1"/>
  <c r="BP378" i="1"/>
  <c r="Z380" i="1"/>
  <c r="BN380" i="1"/>
  <c r="Z382" i="1"/>
  <c r="BN382" i="1"/>
  <c r="Z384" i="1"/>
  <c r="BN384" i="1"/>
  <c r="Z386" i="1"/>
  <c r="BN386" i="1"/>
  <c r="Y387" i="1"/>
  <c r="BP397" i="1"/>
  <c r="BN397" i="1"/>
  <c r="Z397" i="1"/>
  <c r="Y399" i="1"/>
  <c r="Y404" i="1"/>
  <c r="BP401" i="1"/>
  <c r="BN401" i="1"/>
  <c r="Z401" i="1"/>
  <c r="Z403" i="1" s="1"/>
  <c r="BP409" i="1"/>
  <c r="BN409" i="1"/>
  <c r="Z409" i="1"/>
  <c r="BP421" i="1"/>
  <c r="BN421" i="1"/>
  <c r="Z421" i="1"/>
  <c r="Y429" i="1"/>
  <c r="Y435" i="1"/>
  <c r="Y458" i="1"/>
  <c r="Y464" i="1"/>
  <c r="Y468" i="1"/>
  <c r="Y473" i="1"/>
  <c r="Y481" i="1"/>
  <c r="Y492" i="1"/>
  <c r="Y511" i="1"/>
  <c r="Y515" i="1"/>
  <c r="Y525" i="1"/>
  <c r="Y531" i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Z427" i="1"/>
  <c r="Z428" i="1" s="1"/>
  <c r="BN427" i="1"/>
  <c r="BP427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Z445" i="1"/>
  <c r="BN445" i="1"/>
  <c r="Z447" i="1"/>
  <c r="BN447" i="1"/>
  <c r="Z450" i="1"/>
  <c r="BN450" i="1"/>
  <c r="Z452" i="1"/>
  <c r="BN452" i="1"/>
  <c r="Z454" i="1"/>
  <c r="BN454" i="1"/>
  <c r="Z456" i="1"/>
  <c r="BN456" i="1"/>
  <c r="Z462" i="1"/>
  <c r="BN462" i="1"/>
  <c r="Z466" i="1"/>
  <c r="Z467" i="1" s="1"/>
  <c r="BN466" i="1"/>
  <c r="BP466" i="1"/>
  <c r="Z471" i="1"/>
  <c r="Z472" i="1" s="1"/>
  <c r="BN471" i="1"/>
  <c r="BP471" i="1"/>
  <c r="Y472" i="1"/>
  <c r="Z475" i="1"/>
  <c r="BN475" i="1"/>
  <c r="BP475" i="1"/>
  <c r="Z477" i="1"/>
  <c r="BN477" i="1"/>
  <c r="Z479" i="1"/>
  <c r="BN479" i="1"/>
  <c r="AA608" i="1"/>
  <c r="Z490" i="1"/>
  <c r="Z492" i="1" s="1"/>
  <c r="BN490" i="1"/>
  <c r="Y493" i="1"/>
  <c r="AC608" i="1"/>
  <c r="Z503" i="1"/>
  <c r="BN503" i="1"/>
  <c r="Z505" i="1"/>
  <c r="BN505" i="1"/>
  <c r="Z507" i="1"/>
  <c r="BN507" i="1"/>
  <c r="Z509" i="1"/>
  <c r="BN509" i="1"/>
  <c r="Y510" i="1"/>
  <c r="Z513" i="1"/>
  <c r="BN513" i="1"/>
  <c r="BP513" i="1"/>
  <c r="Z519" i="1"/>
  <c r="BN519" i="1"/>
  <c r="Z521" i="1"/>
  <c r="BN521" i="1"/>
  <c r="Z523" i="1"/>
  <c r="BN523" i="1"/>
  <c r="Z527" i="1"/>
  <c r="BN527" i="1"/>
  <c r="BP527" i="1"/>
  <c r="Z529" i="1"/>
  <c r="BN529" i="1"/>
  <c r="Z534" i="1"/>
  <c r="BN534" i="1"/>
  <c r="Y547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535" i="1" l="1"/>
  <c r="Z515" i="1"/>
  <c r="Z463" i="1"/>
  <c r="Z349" i="1"/>
  <c r="Z315" i="1"/>
  <c r="Z207" i="1"/>
  <c r="Z162" i="1"/>
  <c r="Z59" i="1"/>
  <c r="Z554" i="1"/>
  <c r="Z269" i="1"/>
  <c r="Z146" i="1"/>
  <c r="Z136" i="1"/>
  <c r="Z119" i="1"/>
  <c r="Z387" i="1"/>
  <c r="Z584" i="1"/>
  <c r="Z334" i="1"/>
  <c r="Z524" i="1"/>
  <c r="Z510" i="1"/>
  <c r="Z547" i="1"/>
  <c r="Z327" i="1"/>
  <c r="Z223" i="1"/>
  <c r="Z128" i="1"/>
  <c r="Z36" i="1"/>
  <c r="Z424" i="1"/>
  <c r="Z411" i="1"/>
  <c r="Z398" i="1"/>
  <c r="Z90" i="1"/>
  <c r="Y602" i="1"/>
  <c r="Y599" i="1"/>
  <c r="Z578" i="1"/>
  <c r="Z564" i="1"/>
  <c r="Z530" i="1"/>
  <c r="Z481" i="1"/>
  <c r="Z458" i="1"/>
  <c r="Z373" i="1"/>
  <c r="Z356" i="1"/>
  <c r="Z300" i="1"/>
  <c r="Z291" i="1"/>
  <c r="Z279" i="1"/>
  <c r="Z257" i="1"/>
  <c r="Z237" i="1"/>
  <c r="Z188" i="1"/>
  <c r="Y598" i="1"/>
  <c r="Z75" i="1"/>
  <c r="Y600" i="1"/>
  <c r="Z603" i="1" l="1"/>
  <c r="Y601" i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<sst xmlns="http://schemas.openxmlformats.org/spreadsheetml/2006/main" count="2479" uniqueCount="785">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</sst>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31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9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5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29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677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75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257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9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9" customWidth="1"/>
    <col min="19" max="19" width="6.140625" style="3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9" customWidth="1"/>
    <col min="25" max="25" width="11" style="379" customWidth="1"/>
    <col min="26" max="26" width="10" style="379" customWidth="1"/>
    <col min="27" max="27" width="11.5703125" style="379" customWidth="1"/>
    <col min="28" max="28" width="10.42578125" style="379" customWidth="1"/>
    <col min="29" max="29" width="30" style="3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9" customWidth="1"/>
    <col min="34" max="34" width="9.140625" style="379" customWidth="1"/>
    <col min="35" max="16384" width="9.140625" style="379"/>
  </cols>
  <sheetData>
    <row r="1" spans="1:32" s="382" customFormat="1" ht="45" customHeight="1" x14ac:dyDescent="0.2">
      <c r="A1" s="41"/>
      <c r="B1" s="41"/>
      <c r="C1" s="41"/>
      <c r="D1" s="496" t="s">
        <v>0</v>
      </c>
      <c r="E1" s="433"/>
      <c r="F1" s="433"/>
      <c r="G1" s="12" t="s">
        <v>1</v>
      </c>
      <c r="H1" s="496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432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2" customFormat="1" ht="23.45" customHeight="1" x14ac:dyDescent="0.2">
      <c r="A5" s="533" t="s">
        <v>8</v>
      </c>
      <c r="B5" s="534"/>
      <c r="C5" s="535"/>
      <c r="D5" s="481"/>
      <c r="E5" s="482"/>
      <c r="F5" s="734" t="s">
        <v>9</v>
      </c>
      <c r="G5" s="535"/>
      <c r="H5" s="481" t="s">
        <v>784</v>
      </c>
      <c r="I5" s="671"/>
      <c r="J5" s="671"/>
      <c r="K5" s="671"/>
      <c r="L5" s="671"/>
      <c r="M5" s="482"/>
      <c r="N5" s="58"/>
      <c r="P5" s="24" t="s">
        <v>10</v>
      </c>
      <c r="Q5" s="749">
        <v>45577</v>
      </c>
      <c r="R5" s="507"/>
      <c r="T5" s="585" t="s">
        <v>11</v>
      </c>
      <c r="U5" s="586"/>
      <c r="V5" s="587" t="s">
        <v>12</v>
      </c>
      <c r="W5" s="507"/>
      <c r="AB5" s="51"/>
      <c r="AC5" s="51"/>
      <c r="AD5" s="51"/>
      <c r="AE5" s="51"/>
    </row>
    <row r="6" spans="1:32" s="382" customFormat="1" ht="24" customHeight="1" x14ac:dyDescent="0.2">
      <c r="A6" s="533" t="s">
        <v>13</v>
      </c>
      <c r="B6" s="534"/>
      <c r="C6" s="535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07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96"/>
      <c r="T6" s="594" t="s">
        <v>16</v>
      </c>
      <c r="U6" s="586"/>
      <c r="V6" s="656" t="s">
        <v>17</v>
      </c>
      <c r="W6" s="410"/>
      <c r="AB6" s="51"/>
      <c r="AC6" s="51"/>
      <c r="AD6" s="51"/>
      <c r="AE6" s="51"/>
    </row>
    <row r="7" spans="1:32" s="382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0"/>
      <c r="M7" s="511"/>
      <c r="N7" s="60"/>
      <c r="P7" s="24"/>
      <c r="Q7" s="42"/>
      <c r="R7" s="42"/>
      <c r="T7" s="400"/>
      <c r="U7" s="586"/>
      <c r="V7" s="657"/>
      <c r="W7" s="658"/>
      <c r="AB7" s="51"/>
      <c r="AC7" s="51"/>
      <c r="AD7" s="51"/>
      <c r="AE7" s="51"/>
    </row>
    <row r="8" spans="1:32" s="382" customFormat="1" ht="25.5" customHeight="1" x14ac:dyDescent="0.2">
      <c r="A8" s="778" t="s">
        <v>18</v>
      </c>
      <c r="B8" s="403"/>
      <c r="C8" s="404"/>
      <c r="D8" s="469"/>
      <c r="E8" s="470"/>
      <c r="F8" s="470"/>
      <c r="G8" s="470"/>
      <c r="H8" s="470"/>
      <c r="I8" s="470"/>
      <c r="J8" s="470"/>
      <c r="K8" s="470"/>
      <c r="L8" s="470"/>
      <c r="M8" s="471"/>
      <c r="N8" s="61"/>
      <c r="P8" s="24" t="s">
        <v>19</v>
      </c>
      <c r="Q8" s="544">
        <v>0.375</v>
      </c>
      <c r="R8" s="511"/>
      <c r="T8" s="400"/>
      <c r="U8" s="586"/>
      <c r="V8" s="657"/>
      <c r="W8" s="658"/>
      <c r="AB8" s="51"/>
      <c r="AC8" s="51"/>
      <c r="AD8" s="51"/>
      <c r="AE8" s="51"/>
    </row>
    <row r="9" spans="1:32" s="382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4"/>
      <c r="P9" s="26" t="s">
        <v>20</v>
      </c>
      <c r="Q9" s="504"/>
      <c r="R9" s="505"/>
      <c r="T9" s="400"/>
      <c r="U9" s="586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82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50" t="str">
        <f>IFERROR(VLOOKUP($D$10,Proxy,2,FALSE),"")</f>
        <v/>
      </c>
      <c r="I10" s="400"/>
      <c r="J10" s="400"/>
      <c r="K10" s="400"/>
      <c r="L10" s="400"/>
      <c r="M10" s="400"/>
      <c r="N10" s="381"/>
      <c r="P10" s="26" t="s">
        <v>21</v>
      </c>
      <c r="Q10" s="595"/>
      <c r="R10" s="596"/>
      <c r="U10" s="24" t="s">
        <v>22</v>
      </c>
      <c r="V10" s="409" t="s">
        <v>23</v>
      </c>
      <c r="W10" s="410"/>
      <c r="X10" s="44"/>
      <c r="Y10" s="44"/>
      <c r="Z10" s="44"/>
      <c r="AA10" s="44"/>
      <c r="AB10" s="51"/>
      <c r="AC10" s="51"/>
      <c r="AD10" s="51"/>
      <c r="AE10" s="51"/>
    </row>
    <row r="11" spans="1:32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06"/>
      <c r="R11" s="507"/>
      <c r="U11" s="24" t="s">
        <v>26</v>
      </c>
      <c r="V11" s="695" t="s">
        <v>27</v>
      </c>
      <c r="W11" s="505"/>
      <c r="X11" s="45"/>
      <c r="Y11" s="45"/>
      <c r="Z11" s="45"/>
      <c r="AA11" s="45"/>
      <c r="AB11" s="51"/>
      <c r="AC11" s="51"/>
      <c r="AD11" s="51"/>
      <c r="AE11" s="51"/>
    </row>
    <row r="12" spans="1:32" s="382" customFormat="1" ht="18.600000000000001" customHeight="1" x14ac:dyDescent="0.2">
      <c r="A12" s="578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4"/>
      <c r="R12" s="511"/>
      <c r="S12" s="23"/>
      <c r="U12" s="24"/>
      <c r="V12" s="433"/>
      <c r="W12" s="400"/>
      <c r="AB12" s="51"/>
      <c r="AC12" s="51"/>
      <c r="AD12" s="51"/>
      <c r="AE12" s="51"/>
    </row>
    <row r="13" spans="1:32" s="382" customFormat="1" ht="23.25" customHeight="1" x14ac:dyDescent="0.2">
      <c r="A13" s="578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95"/>
      <c r="R13" s="5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2" customFormat="1" ht="18.600000000000001" customHeight="1" x14ac:dyDescent="0.2">
      <c r="A14" s="578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2" customFormat="1" ht="22.5" customHeight="1" x14ac:dyDescent="0.2">
      <c r="A15" s="613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65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2" t="s">
        <v>35</v>
      </c>
      <c r="B17" s="412" t="s">
        <v>36</v>
      </c>
      <c r="C17" s="556" t="s">
        <v>37</v>
      </c>
      <c r="D17" s="412" t="s">
        <v>38</v>
      </c>
      <c r="E17" s="516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12" t="s">
        <v>48</v>
      </c>
      <c r="P17" s="412" t="s">
        <v>49</v>
      </c>
      <c r="Q17" s="515"/>
      <c r="R17" s="515"/>
      <c r="S17" s="515"/>
      <c r="T17" s="516"/>
      <c r="U17" s="772" t="s">
        <v>50</v>
      </c>
      <c r="V17" s="535"/>
      <c r="W17" s="412" t="s">
        <v>51</v>
      </c>
      <c r="X17" s="412" t="s">
        <v>52</v>
      </c>
      <c r="Y17" s="773" t="s">
        <v>53</v>
      </c>
      <c r="Z17" s="412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29"/>
      <c r="AF17" s="730"/>
      <c r="AG17" s="525"/>
      <c r="BD17" s="637" t="s">
        <v>59</v>
      </c>
    </row>
    <row r="18" spans="1:68" ht="14.25" customHeight="1" x14ac:dyDescent="0.2">
      <c r="A18" s="413"/>
      <c r="B18" s="413"/>
      <c r="C18" s="413"/>
      <c r="D18" s="517"/>
      <c r="E18" s="519"/>
      <c r="F18" s="413"/>
      <c r="G18" s="413"/>
      <c r="H18" s="413"/>
      <c r="I18" s="413"/>
      <c r="J18" s="413"/>
      <c r="K18" s="413"/>
      <c r="L18" s="413"/>
      <c r="M18" s="413"/>
      <c r="N18" s="413"/>
      <c r="O18" s="413"/>
      <c r="P18" s="517"/>
      <c r="Q18" s="518"/>
      <c r="R18" s="518"/>
      <c r="S18" s="518"/>
      <c r="T18" s="519"/>
      <c r="U18" s="383" t="s">
        <v>60</v>
      </c>
      <c r="V18" s="383" t="s">
        <v>61</v>
      </c>
      <c r="W18" s="413"/>
      <c r="X18" s="413"/>
      <c r="Y18" s="774"/>
      <c r="Z18" s="413"/>
      <c r="AA18" s="652"/>
      <c r="AB18" s="652"/>
      <c r="AC18" s="652"/>
      <c r="AD18" s="731"/>
      <c r="AE18" s="732"/>
      <c r="AF18" s="733"/>
      <c r="AG18" s="526"/>
      <c r="BD18" s="400"/>
    </row>
    <row r="19" spans="1:68" ht="27.75" hidden="1" customHeight="1" x14ac:dyDescent="0.2">
      <c r="A19" s="452" t="s">
        <v>62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53"/>
      <c r="AA19" s="48"/>
      <c r="AB19" s="48"/>
      <c r="AC19" s="48"/>
    </row>
    <row r="20" spans="1:68" ht="16.5" hidden="1" customHeight="1" x14ac:dyDescent="0.25">
      <c r="A20" s="446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80"/>
      <c r="AB20" s="380"/>
      <c r="AC20" s="380"/>
    </row>
    <row r="21" spans="1:68" ht="14.25" hidden="1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4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15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15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4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15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15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9" t="s">
        <v>95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8"/>
      <c r="AB38" s="378"/>
      <c r="AC38" s="378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4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15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15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9" t="s">
        <v>100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8"/>
      <c r="AB42" s="378"/>
      <c r="AC42" s="378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4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15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15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9" t="s">
        <v>104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8"/>
      <c r="AB46" s="378"/>
      <c r="AC46" s="378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4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15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15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52" t="s">
        <v>107</v>
      </c>
      <c r="B50" s="453"/>
      <c r="C50" s="453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53"/>
      <c r="AA50" s="48"/>
      <c r="AB50" s="48"/>
      <c r="AC50" s="48"/>
    </row>
    <row r="51" spans="1:68" ht="16.5" hidden="1" customHeight="1" x14ac:dyDescent="0.25">
      <c r="A51" s="446" t="s">
        <v>108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80"/>
      <c r="AB51" s="380"/>
      <c r="AC51" s="380"/>
    </row>
    <row r="52" spans="1:68" ht="14.25" hidden="1" customHeight="1" x14ac:dyDescent="0.25">
      <c r="A52" s="399" t="s">
        <v>109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8"/>
      <c r="AB52" s="378"/>
      <c r="AC52" s="378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50</v>
      </c>
      <c r="Y53" s="387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52.222222222222221</v>
      </c>
      <c r="BN53" s="64">
        <f t="shared" ref="BN53:BN58" si="8">IFERROR(Y53*I53/H53,"0")</f>
        <v>56.4</v>
      </c>
      <c r="BO53" s="64">
        <f t="shared" ref="BO53:BO58" si="9">IFERROR(1/J53*(X53/H53),"0")</f>
        <v>8.2671957671957674E-2</v>
      </c>
      <c r="BP53" s="64">
        <f t="shared" ref="BP53:BP58" si="10">IFERROR(1/J53*(Y53/H53),"0")</f>
        <v>8.9285714285714274E-2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284</v>
      </c>
      <c r="Y56" s="387">
        <f t="shared" si="6"/>
        <v>284</v>
      </c>
      <c r="Z56" s="36">
        <f>IFERROR(IF(Y56=0,"",ROUNDUP(Y56/H56,0)*0.00937),"")</f>
        <v>0.66527000000000003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301.04000000000002</v>
      </c>
      <c r="BN56" s="64">
        <f t="shared" si="8"/>
        <v>301.04000000000002</v>
      </c>
      <c r="BO56" s="64">
        <f t="shared" si="9"/>
        <v>0.59166666666666667</v>
      </c>
      <c r="BP56" s="64">
        <f t="shared" si="10"/>
        <v>0.59166666666666667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15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75.629629629629633</v>
      </c>
      <c r="Y59" s="388">
        <f>IFERROR(Y53/H53,"0")+IFERROR(Y54/H54,"0")+IFERROR(Y55/H55,"0")+IFERROR(Y56/H56,"0")+IFERROR(Y57/H57,"0")+IFERROR(Y58/H58,"0")</f>
        <v>76</v>
      </c>
      <c r="Z59" s="388">
        <f>IFERROR(IF(Z53="",0,Z53),"0")+IFERROR(IF(Z54="",0,Z54),"0")+IFERROR(IF(Z55="",0,Z55),"0")+IFERROR(IF(Z56="",0,Z56),"0")+IFERROR(IF(Z57="",0,Z57),"0")+IFERROR(IF(Z58="",0,Z58),"0")</f>
        <v>0.77402000000000004</v>
      </c>
      <c r="AA59" s="389"/>
      <c r="AB59" s="389"/>
      <c r="AC59" s="389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15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334</v>
      </c>
      <c r="Y60" s="388">
        <f>IFERROR(SUM(Y53:Y58),"0")</f>
        <v>338</v>
      </c>
      <c r="Z60" s="37"/>
      <c r="AA60" s="389"/>
      <c r="AB60" s="389"/>
      <c r="AC60" s="389"/>
    </row>
    <row r="61" spans="1:68" ht="14.25" hidden="1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8"/>
      <c r="AB61" s="378"/>
      <c r="AC61" s="378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4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15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15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6" t="s">
        <v>128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80"/>
      <c r="AB66" s="380"/>
      <c r="AC66" s="380"/>
    </row>
    <row r="67" spans="1:68" ht="14.25" hidden="1" customHeight="1" x14ac:dyDescent="0.25">
      <c r="A67" s="399" t="s">
        <v>109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8"/>
      <c r="AB67" s="378"/>
      <c r="AC67" s="378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400</v>
      </c>
      <c r="Y68" s="387">
        <f t="shared" ref="Y68:Y74" si="11">IFERROR(IF(X68="",0,CEILING((X68/$H68),1)*$H68),"")</f>
        <v>410.40000000000003</v>
      </c>
      <c r="Z68" s="36">
        <f>IFERROR(IF(Y68=0,"",ROUNDUP(Y68/H68,0)*0.02175),"")</f>
        <v>0.8264999999999999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417.77777777777777</v>
      </c>
      <c r="BN68" s="64">
        <f t="shared" ref="BN68:BN74" si="13">IFERROR(Y68*I68/H68,"0")</f>
        <v>428.64</v>
      </c>
      <c r="BO68" s="64">
        <f t="shared" ref="BO68:BO74" si="14">IFERROR(1/J68*(X68/H68),"0")</f>
        <v>0.66137566137566139</v>
      </c>
      <c r="BP68" s="64">
        <f t="shared" ref="BP68:BP74" si="15">IFERROR(1/J68*(Y68/H68),"0")</f>
        <v>0.67857142857142849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8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270</v>
      </c>
      <c r="Y74" s="387">
        <f t="shared" si="11"/>
        <v>270</v>
      </c>
      <c r="Z74" s="36">
        <f>IFERROR(IF(Y74=0,"",ROUNDUP(Y74/H74,0)*0.00937),"")</f>
        <v>0.56220000000000003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284.39999999999998</v>
      </c>
      <c r="BN74" s="64">
        <f t="shared" si="13"/>
        <v>284.39999999999998</v>
      </c>
      <c r="BO74" s="64">
        <f t="shared" si="14"/>
        <v>0.5</v>
      </c>
      <c r="BP74" s="64">
        <f t="shared" si="15"/>
        <v>0.5</v>
      </c>
    </row>
    <row r="75" spans="1:68" x14ac:dyDescent="0.2">
      <c r="A75" s="414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15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97.037037037037038</v>
      </c>
      <c r="Y75" s="388">
        <f>IFERROR(Y68/H68,"0")+IFERROR(Y69/H69,"0")+IFERROR(Y70/H70,"0")+IFERROR(Y71/H71,"0")+IFERROR(Y72/H72,"0")+IFERROR(Y73/H73,"0")+IFERROR(Y74/H74,"0")</f>
        <v>98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1.3887</v>
      </c>
      <c r="AA75" s="389"/>
      <c r="AB75" s="389"/>
      <c r="AC75" s="389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15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670</v>
      </c>
      <c r="Y76" s="388">
        <f>IFERROR(SUM(Y68:Y74),"0")</f>
        <v>680.40000000000009</v>
      </c>
      <c r="Z76" s="37"/>
      <c r="AA76" s="389"/>
      <c r="AB76" s="389"/>
      <c r="AC76" s="389"/>
    </row>
    <row r="77" spans="1:68" ht="14.25" hidden="1" customHeight="1" x14ac:dyDescent="0.25">
      <c r="A77" s="399" t="s">
        <v>145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8"/>
      <c r="AB77" s="378"/>
      <c r="AC77" s="378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120</v>
      </c>
      <c r="Y78" s="387">
        <f>IFERROR(IF(X78="",0,CEILING((X78/$H78),1)*$H78),"")</f>
        <v>129.60000000000002</v>
      </c>
      <c r="Z78" s="36">
        <f>IFERROR(IF(Y78=0,"",ROUNDUP(Y78/H78,0)*0.02175),"")</f>
        <v>0.26100000000000001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125.33333333333331</v>
      </c>
      <c r="BN78" s="64">
        <f>IFERROR(Y78*I78/H78,"0")</f>
        <v>135.36000000000001</v>
      </c>
      <c r="BO78" s="64">
        <f>IFERROR(1/J78*(X78/H78),"0")</f>
        <v>0.1984126984126984</v>
      </c>
      <c r="BP78" s="64">
        <f>IFERROR(1/J78*(Y78/H78),"0")</f>
        <v>0.2142857142857143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31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180</v>
      </c>
      <c r="Y80" s="387">
        <f>IFERROR(IF(X80="",0,CEILING((X80/$H80),1)*$H80),"")</f>
        <v>180.9</v>
      </c>
      <c r="Z80" s="36">
        <f>IFERROR(IF(Y80=0,"",ROUNDUP(Y80/H80,0)*0.00753),"")</f>
        <v>0.50451000000000001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193.33333333333331</v>
      </c>
      <c r="BN80" s="64">
        <f>IFERROR(Y80*I80/H80,"0")</f>
        <v>194.29999999999998</v>
      </c>
      <c r="BO80" s="64">
        <f>IFERROR(1/J80*(X80/H80),"0")</f>
        <v>0.42735042735042728</v>
      </c>
      <c r="BP80" s="64">
        <f>IFERROR(1/J80*(Y80/H80),"0")</f>
        <v>0.42948717948717946</v>
      </c>
    </row>
    <row r="81" spans="1:68" x14ac:dyDescent="0.2">
      <c r="A81" s="414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15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77.777777777777771</v>
      </c>
      <c r="Y81" s="388">
        <f>IFERROR(Y78/H78,"0")+IFERROR(Y79/H79,"0")+IFERROR(Y80/H80,"0")</f>
        <v>79</v>
      </c>
      <c r="Z81" s="388">
        <f>IFERROR(IF(Z78="",0,Z78),"0")+IFERROR(IF(Z79="",0,Z79),"0")+IFERROR(IF(Z80="",0,Z80),"0")</f>
        <v>0.76551000000000002</v>
      </c>
      <c r="AA81" s="389"/>
      <c r="AB81" s="389"/>
      <c r="AC81" s="389"/>
    </row>
    <row r="82" spans="1:68" x14ac:dyDescent="0.2">
      <c r="A82" s="400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15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300</v>
      </c>
      <c r="Y82" s="388">
        <f>IFERROR(SUM(Y78:Y80),"0")</f>
        <v>310.5</v>
      </c>
      <c r="Z82" s="37"/>
      <c r="AA82" s="389"/>
      <c r="AB82" s="389"/>
      <c r="AC82" s="389"/>
    </row>
    <row r="83" spans="1:68" ht="14.25" hidden="1" customHeight="1" x14ac:dyDescent="0.25">
      <c r="A83" s="399" t="s">
        <v>63</v>
      </c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0"/>
      <c r="AA83" s="378"/>
      <c r="AB83" s="378"/>
      <c r="AC83" s="378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20</v>
      </c>
      <c r="Y84" s="387">
        <f t="shared" ref="Y84:Y89" si="16">IFERROR(IF(X84="",0,CEILING((X84/$H84),1)*$H84),"")</f>
        <v>21</v>
      </c>
      <c r="Z84" s="36">
        <f>IFERROR(IF(Y84=0,"",ROUNDUP(Y84/H84,0)*0.00937),"")</f>
        <v>4.6850000000000003E-2</v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21</v>
      </c>
      <c r="BN84" s="64">
        <f t="shared" ref="BN84:BN89" si="18">IFERROR(Y84*I84/H84,"0")</f>
        <v>22.049999999999997</v>
      </c>
      <c r="BO84" s="64">
        <f t="shared" ref="BO84:BO89" si="19">IFERROR(1/J84*(X84/H84),"0")</f>
        <v>3.968253968253968E-2</v>
      </c>
      <c r="BP84" s="64">
        <f t="shared" ref="BP84:BP89" si="20">IFERROR(1/J84*(Y84/H84),"0")</f>
        <v>4.1666666666666664E-2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2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20</v>
      </c>
      <c r="Y86" s="387">
        <f t="shared" si="16"/>
        <v>21</v>
      </c>
      <c r="Z86" s="36">
        <f>IFERROR(IF(Y86=0,"",ROUNDUP(Y86/H86,0)*0.00937),"")</f>
        <v>4.6850000000000003E-2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21</v>
      </c>
      <c r="BN86" s="64">
        <f t="shared" si="18"/>
        <v>22.049999999999997</v>
      </c>
      <c r="BO86" s="64">
        <f t="shared" si="19"/>
        <v>3.968253968253968E-2</v>
      </c>
      <c r="BP86" s="64">
        <f t="shared" si="20"/>
        <v>4.1666666666666664E-2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36</v>
      </c>
      <c r="Y87" s="387">
        <f t="shared" si="16"/>
        <v>36</v>
      </c>
      <c r="Z87" s="36">
        <f>IFERROR(IF(Y87=0,"",ROUNDUP(Y87/H87,0)*0.00502),"")</f>
        <v>0.1004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37.999999999999993</v>
      </c>
      <c r="BN87" s="64">
        <f t="shared" si="18"/>
        <v>37.999999999999993</v>
      </c>
      <c r="BO87" s="64">
        <f t="shared" si="19"/>
        <v>8.5470085470085472E-2</v>
      </c>
      <c r="BP87" s="64">
        <f t="shared" si="20"/>
        <v>8.5470085470085472E-2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30</v>
      </c>
      <c r="Y88" s="387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60</v>
      </c>
      <c r="Y89" s="387">
        <f t="shared" si="16"/>
        <v>61.2</v>
      </c>
      <c r="Z89" s="36">
        <f>IFERROR(IF(Y89=0,"",ROUNDUP(Y89/H89,0)*0.00502),"")</f>
        <v>0.17068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63.333333333333329</v>
      </c>
      <c r="BN89" s="64">
        <f t="shared" si="18"/>
        <v>64.599999999999994</v>
      </c>
      <c r="BO89" s="64">
        <f t="shared" si="19"/>
        <v>0.14245014245014248</v>
      </c>
      <c r="BP89" s="64">
        <f t="shared" si="20"/>
        <v>0.14529914529914531</v>
      </c>
    </row>
    <row r="90" spans="1:68" x14ac:dyDescent="0.2">
      <c r="A90" s="414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15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79.523809523809518</v>
      </c>
      <c r="Y90" s="388">
        <f>IFERROR(Y84/H84,"0")+IFERROR(Y85/H85,"0")+IFERROR(Y86/H86,"0")+IFERROR(Y87/H87,"0")+IFERROR(Y88/H88,"0")+IFERROR(Y89/H89,"0")</f>
        <v>81</v>
      </c>
      <c r="Z90" s="388">
        <f>IFERROR(IF(Z84="",0,Z84),"0")+IFERROR(IF(Z85="",0,Z85),"0")+IFERROR(IF(Z86="",0,Z86),"0")+IFERROR(IF(Z87="",0,Z87),"0")+IFERROR(IF(Z88="",0,Z88),"0")+IFERROR(IF(Z89="",0,Z89),"0")</f>
        <v>0.45012000000000002</v>
      </c>
      <c r="AA90" s="389"/>
      <c r="AB90" s="389"/>
      <c r="AC90" s="389"/>
    </row>
    <row r="91" spans="1:68" x14ac:dyDescent="0.2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15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166</v>
      </c>
      <c r="Y91" s="388">
        <f>IFERROR(SUM(Y84:Y89),"0")</f>
        <v>169.8</v>
      </c>
      <c r="Z91" s="37"/>
      <c r="AA91" s="389"/>
      <c r="AB91" s="389"/>
      <c r="AC91" s="389"/>
    </row>
    <row r="92" spans="1:68" ht="14.25" hidden="1" customHeight="1" x14ac:dyDescent="0.25">
      <c r="A92" s="399" t="s">
        <v>71</v>
      </c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  <c r="AA92" s="378"/>
      <c r="AB92" s="378"/>
      <c r="AC92" s="378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26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7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5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4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15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400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0"/>
      <c r="O99" s="415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9" t="s">
        <v>180</v>
      </c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400"/>
      <c r="Z100" s="400"/>
      <c r="AA100" s="378"/>
      <c r="AB100" s="378"/>
      <c r="AC100" s="378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6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30</v>
      </c>
      <c r="Y102" s="387">
        <f>IFERROR(IF(X102="",0,CEILING((X102/$H102),1)*$H102),"")</f>
        <v>33.6</v>
      </c>
      <c r="Z102" s="36">
        <f>IFERROR(IF(Y102=0,"",ROUNDUP(Y102/H102,0)*0.02175),"")</f>
        <v>8.6999999999999994E-2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32.014285714285712</v>
      </c>
      <c r="BN102" s="64">
        <f>IFERROR(Y102*I102/H102,"0")</f>
        <v>35.856000000000002</v>
      </c>
      <c r="BO102" s="64">
        <f>IFERROR(1/J102*(X102/H102),"0")</f>
        <v>6.377551020408162E-2</v>
      </c>
      <c r="BP102" s="64">
        <f>IFERROR(1/J102*(Y102/H102),"0")</f>
        <v>7.1428571428571425E-2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4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15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3.5714285714285712</v>
      </c>
      <c r="Y104" s="388">
        <f>IFERROR(Y101/H101,"0")+IFERROR(Y102/H102,"0")+IFERROR(Y103/H103,"0")</f>
        <v>4</v>
      </c>
      <c r="Z104" s="388">
        <f>IFERROR(IF(Z101="",0,Z101),"0")+IFERROR(IF(Z102="",0,Z102),"0")+IFERROR(IF(Z103="",0,Z103),"0")</f>
        <v>8.6999999999999994E-2</v>
      </c>
      <c r="AA104" s="389"/>
      <c r="AB104" s="389"/>
      <c r="AC104" s="389"/>
    </row>
    <row r="105" spans="1:68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15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30</v>
      </c>
      <c r="Y105" s="388">
        <f>IFERROR(SUM(Y101:Y103),"0")</f>
        <v>33.6</v>
      </c>
      <c r="Z105" s="37"/>
      <c r="AA105" s="389"/>
      <c r="AB105" s="389"/>
      <c r="AC105" s="389"/>
    </row>
    <row r="106" spans="1:68" ht="16.5" hidden="1" customHeight="1" x14ac:dyDescent="0.25">
      <c r="A106" s="446" t="s">
        <v>186</v>
      </c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  <c r="AA106" s="380"/>
      <c r="AB106" s="380"/>
      <c r="AC106" s="380"/>
    </row>
    <row r="107" spans="1:68" ht="14.25" hidden="1" customHeight="1" x14ac:dyDescent="0.25">
      <c r="A107" s="399" t="s">
        <v>109</v>
      </c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400"/>
      <c r="Z107" s="400"/>
      <c r="AA107" s="378"/>
      <c r="AB107" s="378"/>
      <c r="AC107" s="378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220</v>
      </c>
      <c r="Y108" s="387">
        <f>IFERROR(IF(X108="",0,CEILING((X108/$H108),1)*$H108),"")</f>
        <v>226.8</v>
      </c>
      <c r="Z108" s="36">
        <f>IFERROR(IF(Y108=0,"",ROUNDUP(Y108/H108,0)*0.02175),"")</f>
        <v>0.45674999999999999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229.77777777777774</v>
      </c>
      <c r="BN108" s="64">
        <f>IFERROR(Y108*I108/H108,"0")</f>
        <v>236.88</v>
      </c>
      <c r="BO108" s="64">
        <f>IFERROR(1/J108*(X108/H108),"0")</f>
        <v>0.36375661375661372</v>
      </c>
      <c r="BP108" s="64">
        <f>IFERROR(1/J108*(Y108/H108),"0")</f>
        <v>0.375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360</v>
      </c>
      <c r="Y110" s="387">
        <f>IFERROR(IF(X110="",0,CEILING((X110/$H110),1)*$H110),"")</f>
        <v>360</v>
      </c>
      <c r="Z110" s="36">
        <f>IFERROR(IF(Y110=0,"",ROUNDUP(Y110/H110,0)*0.00937),"")</f>
        <v>0.74960000000000004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376.79999999999995</v>
      </c>
      <c r="BN110" s="64">
        <f>IFERROR(Y110*I110/H110,"0")</f>
        <v>376.79999999999995</v>
      </c>
      <c r="BO110" s="64">
        <f>IFERROR(1/J110*(X110/H110),"0")</f>
        <v>0.66666666666666663</v>
      </c>
      <c r="BP110" s="64">
        <f>IFERROR(1/J110*(Y110/H110),"0")</f>
        <v>0.66666666666666663</v>
      </c>
    </row>
    <row r="111" spans="1:68" x14ac:dyDescent="0.2">
      <c r="A111" s="414"/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15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100.37037037037037</v>
      </c>
      <c r="Y111" s="388">
        <f>IFERROR(Y108/H108,"0")+IFERROR(Y109/H109,"0")+IFERROR(Y110/H110,"0")</f>
        <v>101</v>
      </c>
      <c r="Z111" s="388">
        <f>IFERROR(IF(Z108="",0,Z108),"0")+IFERROR(IF(Z109="",0,Z109),"0")+IFERROR(IF(Z110="",0,Z110),"0")</f>
        <v>1.20635</v>
      </c>
      <c r="AA111" s="389"/>
      <c r="AB111" s="389"/>
      <c r="AC111" s="389"/>
    </row>
    <row r="112" spans="1:68" x14ac:dyDescent="0.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15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580</v>
      </c>
      <c r="Y112" s="388">
        <f>IFERROR(SUM(Y108:Y110),"0")</f>
        <v>586.79999999999995</v>
      </c>
      <c r="Z112" s="37"/>
      <c r="AA112" s="389"/>
      <c r="AB112" s="389"/>
      <c r="AC112" s="389"/>
    </row>
    <row r="113" spans="1:68" ht="14.25" hidden="1" customHeight="1" x14ac:dyDescent="0.25">
      <c r="A113" s="399" t="s">
        <v>71</v>
      </c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378"/>
      <c r="AB113" s="378"/>
      <c r="AC113" s="378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260</v>
      </c>
      <c r="Y115" s="387">
        <f>IFERROR(IF(X115="",0,CEILING((X115/$H115),1)*$H115),"")</f>
        <v>260.40000000000003</v>
      </c>
      <c r="Z115" s="36">
        <f>IFERROR(IF(Y115=0,"",ROUNDUP(Y115/H115,0)*0.02175),"")</f>
        <v>0.6742499999999999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277.45714285714291</v>
      </c>
      <c r="BN115" s="64">
        <f>IFERROR(Y115*I115/H115,"0")</f>
        <v>277.88400000000001</v>
      </c>
      <c r="BO115" s="64">
        <f>IFERROR(1/J115*(X115/H115),"0")</f>
        <v>0.55272108843537415</v>
      </c>
      <c r="BP115" s="64">
        <f>IFERROR(1/J115*(Y115/H115),"0")</f>
        <v>0.5535714285714286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4"/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15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30.952380952380953</v>
      </c>
      <c r="Y119" s="388">
        <f>IFERROR(Y114/H114,"0")+IFERROR(Y115/H115,"0")+IFERROR(Y116/H116,"0")+IFERROR(Y117/H117,"0")+IFERROR(Y118/H118,"0")</f>
        <v>31.000000000000004</v>
      </c>
      <c r="Z119" s="388">
        <f>IFERROR(IF(Z114="",0,Z114),"0")+IFERROR(IF(Z115="",0,Z115),"0")+IFERROR(IF(Z116="",0,Z116),"0")+IFERROR(IF(Z117="",0,Z117),"0")+IFERROR(IF(Z118="",0,Z118),"0")</f>
        <v>0.6742499999999999</v>
      </c>
      <c r="AA119" s="389"/>
      <c r="AB119" s="389"/>
      <c r="AC119" s="389"/>
    </row>
    <row r="120" spans="1:68" x14ac:dyDescent="0.2">
      <c r="A120" s="400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15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260</v>
      </c>
      <c r="Y120" s="388">
        <f>IFERROR(SUM(Y114:Y118),"0")</f>
        <v>260.40000000000003</v>
      </c>
      <c r="Z120" s="37"/>
      <c r="AA120" s="389"/>
      <c r="AB120" s="389"/>
      <c r="AC120" s="389"/>
    </row>
    <row r="121" spans="1:68" ht="16.5" hidden="1" customHeight="1" x14ac:dyDescent="0.25">
      <c r="A121" s="446" t="s">
        <v>202</v>
      </c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380"/>
      <c r="AB121" s="380"/>
      <c r="AC121" s="380"/>
    </row>
    <row r="122" spans="1:68" ht="14.25" hidden="1" customHeight="1" x14ac:dyDescent="0.25">
      <c r="A122" s="399" t="s">
        <v>109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378"/>
      <c r="AB122" s="378"/>
      <c r="AC122" s="378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70</v>
      </c>
      <c r="Y124" s="387">
        <f>IFERROR(IF(X124="",0,CEILING((X124/$H124),1)*$H124),"")</f>
        <v>78.399999999999991</v>
      </c>
      <c r="Z124" s="36">
        <f>IFERROR(IF(Y124=0,"",ROUNDUP(Y124/H124,0)*0.02175),"")</f>
        <v>0.15225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73</v>
      </c>
      <c r="BN124" s="64">
        <f>IFERROR(Y124*I124/H124,"0")</f>
        <v>81.759999999999991</v>
      </c>
      <c r="BO124" s="64">
        <f>IFERROR(1/J124*(X124/H124),"0")</f>
        <v>0.11160714285714285</v>
      </c>
      <c r="BP124" s="64">
        <f>IFERROR(1/J124*(Y124/H124),"0")</f>
        <v>0.125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90</v>
      </c>
      <c r="Y126" s="387">
        <f>IFERROR(IF(X126="",0,CEILING((X126/$H126),1)*$H126),"")</f>
        <v>90</v>
      </c>
      <c r="Z126" s="36">
        <f>IFERROR(IF(Y126=0,"",ROUNDUP(Y126/H126,0)*0.00937),"")</f>
        <v>0.18740000000000001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94.800000000000011</v>
      </c>
      <c r="BN126" s="64">
        <f>IFERROR(Y126*I126/H126,"0")</f>
        <v>94.800000000000011</v>
      </c>
      <c r="BO126" s="64">
        <f>IFERROR(1/J126*(X126/H126),"0")</f>
        <v>0.16666666666666666</v>
      </c>
      <c r="BP126" s="64">
        <f>IFERROR(1/J126*(Y126/H126),"0")</f>
        <v>0.16666666666666666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4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15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26.25</v>
      </c>
      <c r="Y128" s="388">
        <f>IFERROR(Y123/H123,"0")+IFERROR(Y124/H124,"0")+IFERROR(Y125/H125,"0")+IFERROR(Y126/H126,"0")+IFERROR(Y127/H127,"0")</f>
        <v>27</v>
      </c>
      <c r="Z128" s="388">
        <f>IFERROR(IF(Z123="",0,Z123),"0")+IFERROR(IF(Z124="",0,Z124),"0")+IFERROR(IF(Z125="",0,Z125),"0")+IFERROR(IF(Z126="",0,Z126),"0")+IFERROR(IF(Z127="",0,Z127),"0")</f>
        <v>0.33965000000000001</v>
      </c>
      <c r="AA128" s="389"/>
      <c r="AB128" s="389"/>
      <c r="AC128" s="389"/>
    </row>
    <row r="129" spans="1:68" x14ac:dyDescent="0.2">
      <c r="A129" s="400"/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15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160</v>
      </c>
      <c r="Y129" s="388">
        <f>IFERROR(SUM(Y123:Y127),"0")</f>
        <v>168.39999999999998</v>
      </c>
      <c r="Z129" s="37"/>
      <c r="AA129" s="389"/>
      <c r="AB129" s="389"/>
      <c r="AC129" s="389"/>
    </row>
    <row r="130" spans="1:68" ht="14.25" hidden="1" customHeight="1" x14ac:dyDescent="0.25">
      <c r="A130" s="399" t="s">
        <v>145</v>
      </c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400"/>
      <c r="AA130" s="378"/>
      <c r="AB130" s="378"/>
      <c r="AC130" s="378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3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2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4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15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15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9" t="s">
        <v>71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  <c r="AA138" s="378"/>
      <c r="AB138" s="378"/>
      <c r="AC138" s="378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150</v>
      </c>
      <c r="Y140" s="387">
        <f t="shared" si="21"/>
        <v>151.20000000000002</v>
      </c>
      <c r="Z140" s="36">
        <f>IFERROR(IF(Y140=0,"",ROUNDUP(Y140/H140,0)*0.02175),"")</f>
        <v>0.39149999999999996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159.96428571428572</v>
      </c>
      <c r="BN140" s="64">
        <f t="shared" si="23"/>
        <v>161.244</v>
      </c>
      <c r="BO140" s="64">
        <f t="shared" si="24"/>
        <v>0.31887755102040816</v>
      </c>
      <c r="BP140" s="64">
        <f t="shared" si="25"/>
        <v>0.3214285714285714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495</v>
      </c>
      <c r="Y143" s="387">
        <f t="shared" si="21"/>
        <v>496.8</v>
      </c>
      <c r="Z143" s="36">
        <f>IFERROR(IF(Y143=0,"",ROUNDUP(Y143/H143,0)*0.00753),"")</f>
        <v>1.3855200000000001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544.86666666666667</v>
      </c>
      <c r="BN143" s="64">
        <f t="shared" si="23"/>
        <v>546.84799999999996</v>
      </c>
      <c r="BO143" s="64">
        <f t="shared" si="24"/>
        <v>1.175213675213675</v>
      </c>
      <c r="BP143" s="64">
        <f t="shared" si="25"/>
        <v>1.1794871794871795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30</v>
      </c>
      <c r="Y144" s="387">
        <f t="shared" si="21"/>
        <v>30.6</v>
      </c>
      <c r="Z144" s="36">
        <f>IFERROR(IF(Y144=0,"",ROUNDUP(Y144/H144,0)*0.00753),"")</f>
        <v>0.12801000000000001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33.333333333333336</v>
      </c>
      <c r="BN144" s="64">
        <f t="shared" si="23"/>
        <v>34</v>
      </c>
      <c r="BO144" s="64">
        <f t="shared" si="24"/>
        <v>0.10683760683760685</v>
      </c>
      <c r="BP144" s="64">
        <f t="shared" si="25"/>
        <v>0.10897435897435898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5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4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15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217.85714285714283</v>
      </c>
      <c r="Y146" s="388">
        <f>IFERROR(Y139/H139,"0")+IFERROR(Y140/H140,"0")+IFERROR(Y141/H141,"0")+IFERROR(Y142/H142,"0")+IFERROR(Y143/H143,"0")+IFERROR(Y144/H144,"0")+IFERROR(Y145/H145,"0")</f>
        <v>219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1.90503</v>
      </c>
      <c r="AA146" s="389"/>
      <c r="AB146" s="389"/>
      <c r="AC146" s="389"/>
    </row>
    <row r="147" spans="1:68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15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675</v>
      </c>
      <c r="Y147" s="388">
        <f>IFERROR(SUM(Y139:Y145),"0")</f>
        <v>678.6</v>
      </c>
      <c r="Z147" s="37"/>
      <c r="AA147" s="389"/>
      <c r="AB147" s="389"/>
      <c r="AC147" s="389"/>
    </row>
    <row r="148" spans="1:68" ht="14.25" hidden="1" customHeight="1" x14ac:dyDescent="0.25">
      <c r="A148" s="399" t="s">
        <v>180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378"/>
      <c r="AB148" s="378"/>
      <c r="AC148" s="378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9.9</v>
      </c>
      <c r="Y150" s="387">
        <f>IFERROR(IF(X150="",0,CEILING((X150/$H150),1)*$H150),"")</f>
        <v>9.9</v>
      </c>
      <c r="Z150" s="36">
        <f>IFERROR(IF(Y150=0,"",ROUNDUP(Y150/H150,0)*0.00753),"")</f>
        <v>3.7650000000000003E-2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11.290000000000001</v>
      </c>
      <c r="BN150" s="64">
        <f>IFERROR(Y150*I150/H150,"0")</f>
        <v>11.290000000000001</v>
      </c>
      <c r="BO150" s="64">
        <f>IFERROR(1/J150*(X150/H150),"0")</f>
        <v>3.2051282051282048E-2</v>
      </c>
      <c r="BP150" s="64">
        <f>IFERROR(1/J150*(Y150/H150),"0")</f>
        <v>3.2051282051282048E-2</v>
      </c>
    </row>
    <row r="151" spans="1:68" x14ac:dyDescent="0.2">
      <c r="A151" s="414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15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5</v>
      </c>
      <c r="Y151" s="388">
        <f>IFERROR(Y149/H149,"0")+IFERROR(Y150/H150,"0")</f>
        <v>5</v>
      </c>
      <c r="Z151" s="388">
        <f>IFERROR(IF(Z149="",0,Z149),"0")+IFERROR(IF(Z150="",0,Z150),"0")</f>
        <v>3.7650000000000003E-2</v>
      </c>
      <c r="AA151" s="389"/>
      <c r="AB151" s="389"/>
      <c r="AC151" s="389"/>
    </row>
    <row r="152" spans="1:68" x14ac:dyDescent="0.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15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9.9</v>
      </c>
      <c r="Y152" s="388">
        <f>IFERROR(SUM(Y149:Y150),"0")</f>
        <v>9.9</v>
      </c>
      <c r="Z152" s="37"/>
      <c r="AA152" s="389"/>
      <c r="AB152" s="389"/>
      <c r="AC152" s="389"/>
    </row>
    <row r="153" spans="1:68" ht="16.5" hidden="1" customHeight="1" x14ac:dyDescent="0.25">
      <c r="A153" s="446" t="s">
        <v>240</v>
      </c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400"/>
      <c r="Z153" s="400"/>
      <c r="AA153" s="380"/>
      <c r="AB153" s="380"/>
      <c r="AC153" s="380"/>
    </row>
    <row r="154" spans="1:68" ht="14.25" hidden="1" customHeight="1" x14ac:dyDescent="0.25">
      <c r="A154" s="399" t="s">
        <v>109</v>
      </c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378"/>
      <c r="AB154" s="378"/>
      <c r="AC154" s="378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15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15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hidden="1" customHeight="1" x14ac:dyDescent="0.25">
      <c r="A159" s="399" t="s">
        <v>63</v>
      </c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378"/>
      <c r="AB159" s="378"/>
      <c r="AC159" s="378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15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400"/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15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hidden="1" customHeight="1" x14ac:dyDescent="0.25">
      <c r="A164" s="399" t="s">
        <v>71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378"/>
      <c r="AB164" s="378"/>
      <c r="AC164" s="378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4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15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15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hidden="1" customHeight="1" x14ac:dyDescent="0.25">
      <c r="A169" s="446" t="s">
        <v>107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80"/>
      <c r="AB169" s="380"/>
      <c r="AC169" s="380"/>
    </row>
    <row r="170" spans="1:68" ht="14.25" hidden="1" customHeight="1" x14ac:dyDescent="0.25">
      <c r="A170" s="399" t="s">
        <v>109</v>
      </c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  <c r="P170" s="400"/>
      <c r="Q170" s="400"/>
      <c r="R170" s="400"/>
      <c r="S170" s="400"/>
      <c r="T170" s="400"/>
      <c r="U170" s="400"/>
      <c r="V170" s="400"/>
      <c r="W170" s="400"/>
      <c r="X170" s="400"/>
      <c r="Y170" s="400"/>
      <c r="Z170" s="400"/>
      <c r="AA170" s="378"/>
      <c r="AB170" s="378"/>
      <c r="AC170" s="378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4"/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15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400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15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9" t="s">
        <v>63</v>
      </c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0"/>
      <c r="P176" s="400"/>
      <c r="Q176" s="400"/>
      <c r="R176" s="400"/>
      <c r="S176" s="400"/>
      <c r="T176" s="400"/>
      <c r="U176" s="400"/>
      <c r="V176" s="400"/>
      <c r="W176" s="400"/>
      <c r="X176" s="400"/>
      <c r="Y176" s="400"/>
      <c r="Z176" s="400"/>
      <c r="AA176" s="378"/>
      <c r="AB176" s="378"/>
      <c r="AC176" s="378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4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15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400"/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15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9" t="s">
        <v>71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8"/>
      <c r="AB184" s="378"/>
      <c r="AC184" s="378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14"/>
      <c r="B188" s="400"/>
      <c r="C188" s="400"/>
      <c r="D188" s="400"/>
      <c r="E188" s="400"/>
      <c r="F188" s="400"/>
      <c r="G188" s="400"/>
      <c r="H188" s="400"/>
      <c r="I188" s="400"/>
      <c r="J188" s="400"/>
      <c r="K188" s="400"/>
      <c r="L188" s="400"/>
      <c r="M188" s="400"/>
      <c r="N188" s="400"/>
      <c r="O188" s="415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400"/>
      <c r="B189" s="400"/>
      <c r="C189" s="400"/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15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52" t="s">
        <v>272</v>
      </c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  <c r="V190" s="453"/>
      <c r="W190" s="453"/>
      <c r="X190" s="453"/>
      <c r="Y190" s="453"/>
      <c r="Z190" s="453"/>
      <c r="AA190" s="48"/>
      <c r="AB190" s="48"/>
      <c r="AC190" s="48"/>
    </row>
    <row r="191" spans="1:68" ht="16.5" hidden="1" customHeight="1" x14ac:dyDescent="0.25">
      <c r="A191" s="446" t="s">
        <v>273</v>
      </c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  <c r="AA191" s="380"/>
      <c r="AB191" s="380"/>
      <c r="AC191" s="380"/>
    </row>
    <row r="192" spans="1:68" ht="14.25" hidden="1" customHeight="1" x14ac:dyDescent="0.25">
      <c r="A192" s="399" t="s">
        <v>63</v>
      </c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  <c r="P192" s="400"/>
      <c r="Q192" s="400"/>
      <c r="R192" s="400"/>
      <c r="S192" s="400"/>
      <c r="T192" s="400"/>
      <c r="U192" s="400"/>
      <c r="V192" s="400"/>
      <c r="W192" s="400"/>
      <c r="X192" s="400"/>
      <c r="Y192" s="400"/>
      <c r="Z192" s="400"/>
      <c r="AA192" s="378"/>
      <c r="AB192" s="378"/>
      <c r="AC192" s="378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20</v>
      </c>
      <c r="Y193" s="387">
        <f t="shared" ref="Y193:Y200" si="26">IFERROR(IF(X193="",0,CEILING((X193/$H193),1)*$H193),"")</f>
        <v>21</v>
      </c>
      <c r="Z193" s="36">
        <f>IFERROR(IF(Y193=0,"",ROUNDUP(Y193/H193,0)*0.00753),"")</f>
        <v>3.7650000000000003E-2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21.238095238095237</v>
      </c>
      <c r="BN193" s="64">
        <f t="shared" ref="BN193:BN200" si="28">IFERROR(Y193*I193/H193,"0")</f>
        <v>22.299999999999997</v>
      </c>
      <c r="BO193" s="64">
        <f t="shared" ref="BO193:BO200" si="29">IFERROR(1/J193*(X193/H193),"0")</f>
        <v>3.0525030525030524E-2</v>
      </c>
      <c r="BP193" s="64">
        <f t="shared" ref="BP193:BP200" si="30">IFERROR(1/J193*(Y193/H193),"0")</f>
        <v>3.2051282051282048E-2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10</v>
      </c>
      <c r="Y194" s="387">
        <f t="shared" si="26"/>
        <v>12.600000000000001</v>
      </c>
      <c r="Z194" s="36">
        <f>IFERROR(IF(Y194=0,"",ROUNDUP(Y194/H194,0)*0.00753),"")</f>
        <v>2.2589999999999999E-2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10.619047619047619</v>
      </c>
      <c r="BN194" s="64">
        <f t="shared" si="28"/>
        <v>13.38</v>
      </c>
      <c r="BO194" s="64">
        <f t="shared" si="29"/>
        <v>1.5262515262515262E-2</v>
      </c>
      <c r="BP194" s="64">
        <f t="shared" si="30"/>
        <v>1.9230769230769232E-2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70</v>
      </c>
      <c r="Y195" s="387">
        <f t="shared" si="26"/>
        <v>71.400000000000006</v>
      </c>
      <c r="Z195" s="36">
        <f>IFERROR(IF(Y195=0,"",ROUNDUP(Y195/H195,0)*0.00753),"")</f>
        <v>0.12801000000000001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73.333333333333329</v>
      </c>
      <c r="BN195" s="64">
        <f t="shared" si="28"/>
        <v>74.8</v>
      </c>
      <c r="BO195" s="64">
        <f t="shared" si="29"/>
        <v>0.10683760683760682</v>
      </c>
      <c r="BP195" s="64">
        <f t="shared" si="30"/>
        <v>0.10897435897435898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157.5</v>
      </c>
      <c r="Y196" s="387">
        <f t="shared" si="26"/>
        <v>157.5</v>
      </c>
      <c r="Z196" s="36">
        <f>IFERROR(IF(Y196=0,"",ROUNDUP(Y196/H196,0)*0.00502),"")</f>
        <v>0.3765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167.25</v>
      </c>
      <c r="BN196" s="64">
        <f t="shared" si="28"/>
        <v>167.25</v>
      </c>
      <c r="BO196" s="64">
        <f t="shared" si="29"/>
        <v>0.32051282051282054</v>
      </c>
      <c r="BP196" s="64">
        <f t="shared" si="30"/>
        <v>0.32051282051282054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210</v>
      </c>
      <c r="Y197" s="387">
        <f t="shared" si="26"/>
        <v>210</v>
      </c>
      <c r="Z197" s="36">
        <f>IFERROR(IF(Y197=0,"",ROUNDUP(Y197/H197,0)*0.00502),"")</f>
        <v>0.502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223</v>
      </c>
      <c r="BN197" s="64">
        <f t="shared" si="28"/>
        <v>223</v>
      </c>
      <c r="BO197" s="64">
        <f t="shared" si="29"/>
        <v>0.42735042735042739</v>
      </c>
      <c r="BP197" s="64">
        <f t="shared" si="30"/>
        <v>0.42735042735042739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280</v>
      </c>
      <c r="Y198" s="387">
        <f t="shared" si="26"/>
        <v>281.40000000000003</v>
      </c>
      <c r="Z198" s="36">
        <f>IFERROR(IF(Y198=0,"",ROUNDUP(Y198/H198,0)*0.00502),"")</f>
        <v>0.67268000000000006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293.33333333333331</v>
      </c>
      <c r="BN198" s="64">
        <f t="shared" si="28"/>
        <v>294.80000000000007</v>
      </c>
      <c r="BO198" s="64">
        <f t="shared" si="29"/>
        <v>0.56980056980056981</v>
      </c>
      <c r="BP198" s="64">
        <f t="shared" si="30"/>
        <v>0.57264957264957272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4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15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332.14285714285711</v>
      </c>
      <c r="Y201" s="388">
        <f>IFERROR(Y193/H193,"0")+IFERROR(Y194/H194,"0")+IFERROR(Y195/H195,"0")+IFERROR(Y196/H196,"0")+IFERROR(Y197/H197,"0")+IFERROR(Y198/H198,"0")+IFERROR(Y199/H199,"0")+IFERROR(Y200/H200,"0")</f>
        <v>334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1.73943</v>
      </c>
      <c r="AA201" s="389"/>
      <c r="AB201" s="389"/>
      <c r="AC201" s="389"/>
    </row>
    <row r="202" spans="1:68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15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747.5</v>
      </c>
      <c r="Y202" s="388">
        <f>IFERROR(SUM(Y193:Y200),"0")</f>
        <v>753.90000000000009</v>
      </c>
      <c r="Z202" s="37"/>
      <c r="AA202" s="389"/>
      <c r="AB202" s="389"/>
      <c r="AC202" s="389"/>
    </row>
    <row r="203" spans="1:68" ht="16.5" hidden="1" customHeight="1" x14ac:dyDescent="0.25">
      <c r="A203" s="446" t="s">
        <v>290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380"/>
      <c r="AB203" s="380"/>
      <c r="AC203" s="380"/>
    </row>
    <row r="204" spans="1:68" ht="14.25" hidden="1" customHeight="1" x14ac:dyDescent="0.25">
      <c r="A204" s="399" t="s">
        <v>109</v>
      </c>
      <c r="B204" s="400"/>
      <c r="C204" s="400"/>
      <c r="D204" s="400"/>
      <c r="E204" s="400"/>
      <c r="F204" s="400"/>
      <c r="G204" s="400"/>
      <c r="H204" s="400"/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400"/>
      <c r="AA204" s="378"/>
      <c r="AB204" s="378"/>
      <c r="AC204" s="378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4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15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400"/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15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9" t="s">
        <v>145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400"/>
      <c r="AA209" s="378"/>
      <c r="AB209" s="378"/>
      <c r="AC209" s="378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4"/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15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15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9" t="s">
        <v>63</v>
      </c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400"/>
      <c r="Z214" s="400"/>
      <c r="AA214" s="378"/>
      <c r="AB214" s="378"/>
      <c r="AC214" s="378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160</v>
      </c>
      <c r="Y215" s="387">
        <f t="shared" ref="Y215:Y222" si="31">IFERROR(IF(X215="",0,CEILING((X215/$H215),1)*$H215),"")</f>
        <v>162</v>
      </c>
      <c r="Z215" s="36">
        <f>IFERROR(IF(Y215=0,"",ROUNDUP(Y215/H215,0)*0.00937),"")</f>
        <v>0.28110000000000002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166.22222222222223</v>
      </c>
      <c r="BN215" s="64">
        <f t="shared" ref="BN215:BN222" si="33">IFERROR(Y215*I215/H215,"0")</f>
        <v>168.3</v>
      </c>
      <c r="BO215" s="64">
        <f t="shared" ref="BO215:BO222" si="34">IFERROR(1/J215*(X215/H215),"0")</f>
        <v>0.24691358024691354</v>
      </c>
      <c r="BP215" s="64">
        <f t="shared" ref="BP215:BP222" si="35">IFERROR(1/J215*(Y215/H215),"0")</f>
        <v>0.24999999999999997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120</v>
      </c>
      <c r="Y216" s="387">
        <f t="shared" si="31"/>
        <v>124.2</v>
      </c>
      <c r="Z216" s="36">
        <f>IFERROR(IF(Y216=0,"",ROUNDUP(Y216/H216,0)*0.00937),"")</f>
        <v>0.21551000000000001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124.66666666666667</v>
      </c>
      <c r="BN216" s="64">
        <f t="shared" si="33"/>
        <v>129.03</v>
      </c>
      <c r="BO216" s="64">
        <f t="shared" si="34"/>
        <v>0.18518518518518517</v>
      </c>
      <c r="BP216" s="64">
        <f t="shared" si="35"/>
        <v>0.19166666666666665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170</v>
      </c>
      <c r="Y217" s="387">
        <f t="shared" si="31"/>
        <v>172.8</v>
      </c>
      <c r="Z217" s="36">
        <f>IFERROR(IF(Y217=0,"",ROUNDUP(Y217/H217,0)*0.00937),"")</f>
        <v>0.29984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176.61111111111111</v>
      </c>
      <c r="BN217" s="64">
        <f t="shared" si="33"/>
        <v>179.52</v>
      </c>
      <c r="BO217" s="64">
        <f t="shared" si="34"/>
        <v>0.26234567901234568</v>
      </c>
      <c r="BP217" s="64">
        <f t="shared" si="35"/>
        <v>0.26666666666666666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170</v>
      </c>
      <c r="Y218" s="387">
        <f t="shared" si="31"/>
        <v>172.8</v>
      </c>
      <c r="Z218" s="36">
        <f>IFERROR(IF(Y218=0,"",ROUNDUP(Y218/H218,0)*0.00937),"")</f>
        <v>0.29984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176.61111111111111</v>
      </c>
      <c r="BN218" s="64">
        <f t="shared" si="33"/>
        <v>179.52</v>
      </c>
      <c r="BO218" s="64">
        <f t="shared" si="34"/>
        <v>0.26234567901234568</v>
      </c>
      <c r="BP218" s="64">
        <f t="shared" si="35"/>
        <v>0.26666666666666666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60</v>
      </c>
      <c r="Y219" s="387">
        <f t="shared" si="31"/>
        <v>61.2</v>
      </c>
      <c r="Z219" s="36">
        <f>IFERROR(IF(Y219=0,"",ROUNDUP(Y219/H219,0)*0.00502),"")</f>
        <v>0.17068</v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64.333333333333329</v>
      </c>
      <c r="BN219" s="64">
        <f t="shared" si="33"/>
        <v>65.62</v>
      </c>
      <c r="BO219" s="64">
        <f t="shared" si="34"/>
        <v>0.14245014245014248</v>
      </c>
      <c r="BP219" s="64">
        <f t="shared" si="35"/>
        <v>0.14529914529914531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60</v>
      </c>
      <c r="Y220" s="387">
        <f t="shared" si="31"/>
        <v>61.2</v>
      </c>
      <c r="Z220" s="36">
        <f>IFERROR(IF(Y220=0,"",ROUNDUP(Y220/H220,0)*0.00502),"")</f>
        <v>0.17068</v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63.333333333333329</v>
      </c>
      <c r="BN220" s="64">
        <f t="shared" si="33"/>
        <v>64.599999999999994</v>
      </c>
      <c r="BO220" s="64">
        <f t="shared" si="34"/>
        <v>0.14245014245014248</v>
      </c>
      <c r="BP220" s="64">
        <f t="shared" si="35"/>
        <v>0.14529914529914531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60</v>
      </c>
      <c r="Y221" s="387">
        <f t="shared" si="31"/>
        <v>61.2</v>
      </c>
      <c r="Z221" s="36">
        <f>IFERROR(IF(Y221=0,"",ROUNDUP(Y221/H221,0)*0.00502),"")</f>
        <v>0.17068</v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63.333333333333329</v>
      </c>
      <c r="BN221" s="64">
        <f t="shared" si="33"/>
        <v>64.599999999999994</v>
      </c>
      <c r="BO221" s="64">
        <f t="shared" si="34"/>
        <v>0.14245014245014248</v>
      </c>
      <c r="BP221" s="64">
        <f t="shared" si="35"/>
        <v>0.14529914529914531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60</v>
      </c>
      <c r="Y222" s="387">
        <f t="shared" si="31"/>
        <v>61.2</v>
      </c>
      <c r="Z222" s="36">
        <f>IFERROR(IF(Y222=0,"",ROUNDUP(Y222/H222,0)*0.00502),"")</f>
        <v>0.17068</v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63.333333333333329</v>
      </c>
      <c r="BN222" s="64">
        <f t="shared" si="33"/>
        <v>64.599999999999994</v>
      </c>
      <c r="BO222" s="64">
        <f t="shared" si="34"/>
        <v>0.14245014245014248</v>
      </c>
      <c r="BP222" s="64">
        <f t="shared" si="35"/>
        <v>0.14529914529914531</v>
      </c>
    </row>
    <row r="223" spans="1:68" x14ac:dyDescent="0.2">
      <c r="A223" s="414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0"/>
      <c r="O223" s="415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248.14814814814818</v>
      </c>
      <c r="Y223" s="388">
        <f>IFERROR(Y215/H215,"0")+IFERROR(Y216/H216,"0")+IFERROR(Y217/H217,"0")+IFERROR(Y218/H218,"0")+IFERROR(Y219/H219,"0")+IFERROR(Y220/H220,"0")+IFERROR(Y221/H221,"0")+IFERROR(Y222/H222,"0")</f>
        <v>253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1.7790099999999998</v>
      </c>
      <c r="AA223" s="389"/>
      <c r="AB223" s="389"/>
      <c r="AC223" s="389"/>
    </row>
    <row r="224" spans="1:68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15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860</v>
      </c>
      <c r="Y224" s="388">
        <f>IFERROR(SUM(Y215:Y222),"0")</f>
        <v>876.60000000000014</v>
      </c>
      <c r="Z224" s="37"/>
      <c r="AA224" s="389"/>
      <c r="AB224" s="389"/>
      <c r="AC224" s="389"/>
    </row>
    <row r="225" spans="1:68" ht="14.25" hidden="1" customHeight="1" x14ac:dyDescent="0.25">
      <c r="A225" s="399" t="s">
        <v>71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400"/>
      <c r="AA225" s="378"/>
      <c r="AB225" s="378"/>
      <c r="AC225" s="378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250</v>
      </c>
      <c r="Y229" s="387">
        <f t="shared" si="36"/>
        <v>252.29999999999998</v>
      </c>
      <c r="Z229" s="36">
        <f>IFERROR(IF(Y229=0,"",ROUNDUP(Y229/H229,0)*0.02175),"")</f>
        <v>0.63074999999999992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266.20689655172418</v>
      </c>
      <c r="BN229" s="64">
        <f t="shared" si="38"/>
        <v>268.65600000000001</v>
      </c>
      <c r="BO229" s="64">
        <f t="shared" si="39"/>
        <v>0.51313628899835795</v>
      </c>
      <c r="BP229" s="64">
        <f t="shared" si="40"/>
        <v>0.51785714285714279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200</v>
      </c>
      <c r="Y230" s="387">
        <f t="shared" si="36"/>
        <v>201.6</v>
      </c>
      <c r="Z230" s="36">
        <f t="shared" ref="Z230:Z236" si="41">IFERROR(IF(Y230=0,"",ROUNDUP(Y230/H230,0)*0.00753),"")</f>
        <v>0.63251999999999997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224.16666666666669</v>
      </c>
      <c r="BN230" s="64">
        <f t="shared" si="38"/>
        <v>225.96</v>
      </c>
      <c r="BO230" s="64">
        <f t="shared" si="39"/>
        <v>0.53418803418803418</v>
      </c>
      <c r="BP230" s="64">
        <f t="shared" si="40"/>
        <v>0.53846153846153844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240</v>
      </c>
      <c r="Y232" s="387">
        <f t="shared" si="36"/>
        <v>240</v>
      </c>
      <c r="Z232" s="36">
        <f t="shared" si="41"/>
        <v>0.753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267.20000000000005</v>
      </c>
      <c r="BN232" s="64">
        <f t="shared" si="38"/>
        <v>267.20000000000005</v>
      </c>
      <c r="BO232" s="64">
        <f t="shared" si="39"/>
        <v>0.64102564102564097</v>
      </c>
      <c r="BP232" s="64">
        <f t="shared" si="40"/>
        <v>0.64102564102564097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200</v>
      </c>
      <c r="Y235" s="387">
        <f t="shared" si="36"/>
        <v>201.6</v>
      </c>
      <c r="Z235" s="36">
        <f t="shared" si="41"/>
        <v>0.63251999999999997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222.66666666666666</v>
      </c>
      <c r="BN235" s="64">
        <f t="shared" si="38"/>
        <v>224.44800000000001</v>
      </c>
      <c r="BO235" s="64">
        <f t="shared" si="39"/>
        <v>0.53418803418803418</v>
      </c>
      <c r="BP235" s="64">
        <f t="shared" si="40"/>
        <v>0.53846153846153844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220</v>
      </c>
      <c r="Y236" s="387">
        <f t="shared" si="36"/>
        <v>220.79999999999998</v>
      </c>
      <c r="Z236" s="36">
        <f t="shared" si="41"/>
        <v>0.69276000000000004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245.48333333333332</v>
      </c>
      <c r="BN236" s="64">
        <f t="shared" si="38"/>
        <v>246.37599999999998</v>
      </c>
      <c r="BO236" s="64">
        <f t="shared" si="39"/>
        <v>0.58760683760683763</v>
      </c>
      <c r="BP236" s="64">
        <f t="shared" si="40"/>
        <v>0.58974358974358976</v>
      </c>
    </row>
    <row r="237" spans="1:68" x14ac:dyDescent="0.2">
      <c r="A237" s="414"/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15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387.06896551724145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389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3.3415499999999998</v>
      </c>
      <c r="AA237" s="389"/>
      <c r="AB237" s="389"/>
      <c r="AC237" s="389"/>
    </row>
    <row r="238" spans="1:68" x14ac:dyDescent="0.2">
      <c r="A238" s="400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15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1110</v>
      </c>
      <c r="Y238" s="388">
        <f>IFERROR(SUM(Y226:Y236),"0")</f>
        <v>1116.3</v>
      </c>
      <c r="Z238" s="37"/>
      <c r="AA238" s="389"/>
      <c r="AB238" s="389"/>
      <c r="AC238" s="389"/>
    </row>
    <row r="239" spans="1:68" ht="14.25" hidden="1" customHeight="1" x14ac:dyDescent="0.25">
      <c r="A239" s="399" t="s">
        <v>180</v>
      </c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0"/>
      <c r="P239" s="400"/>
      <c r="Q239" s="400"/>
      <c r="R239" s="400"/>
      <c r="S239" s="400"/>
      <c r="T239" s="400"/>
      <c r="U239" s="400"/>
      <c r="V239" s="400"/>
      <c r="W239" s="400"/>
      <c r="X239" s="400"/>
      <c r="Y239" s="400"/>
      <c r="Z239" s="400"/>
      <c r="AA239" s="378"/>
      <c r="AB239" s="378"/>
      <c r="AC239" s="378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7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80</v>
      </c>
      <c r="Y243" s="387">
        <f>IFERROR(IF(X243="",0,CEILING((X243/$H243),1)*$H243),"")</f>
        <v>81.599999999999994</v>
      </c>
      <c r="Z243" s="36">
        <f>IFERROR(IF(Y243=0,"",ROUNDUP(Y243/H243,0)*0.00753),"")</f>
        <v>0.25602000000000003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89.066666666666677</v>
      </c>
      <c r="BN243" s="64">
        <f>IFERROR(Y243*I243/H243,"0")</f>
        <v>90.847999999999999</v>
      </c>
      <c r="BO243" s="64">
        <f>IFERROR(1/J243*(X243/H243),"0")</f>
        <v>0.21367521367521369</v>
      </c>
      <c r="BP243" s="64">
        <f>IFERROR(1/J243*(Y243/H243),"0")</f>
        <v>0.21794871794871795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100</v>
      </c>
      <c r="Y244" s="387">
        <f>IFERROR(IF(X244="",0,CEILING((X244/$H244),1)*$H244),"")</f>
        <v>100.8</v>
      </c>
      <c r="Z244" s="36">
        <f>IFERROR(IF(Y244=0,"",ROUNDUP(Y244/H244,0)*0.00753),"")</f>
        <v>0.31625999999999999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111.33333333333333</v>
      </c>
      <c r="BN244" s="64">
        <f>IFERROR(Y244*I244/H244,"0")</f>
        <v>112.224</v>
      </c>
      <c r="BO244" s="64">
        <f>IFERROR(1/J244*(X244/H244),"0")</f>
        <v>0.26709401709401709</v>
      </c>
      <c r="BP244" s="64">
        <f>IFERROR(1/J244*(Y244/H244),"0")</f>
        <v>0.26923076923076922</v>
      </c>
    </row>
    <row r="245" spans="1:68" x14ac:dyDescent="0.2">
      <c r="A245" s="414"/>
      <c r="B245" s="400"/>
      <c r="C245" s="400"/>
      <c r="D245" s="400"/>
      <c r="E245" s="400"/>
      <c r="F245" s="400"/>
      <c r="G245" s="400"/>
      <c r="H245" s="400"/>
      <c r="I245" s="400"/>
      <c r="J245" s="400"/>
      <c r="K245" s="400"/>
      <c r="L245" s="400"/>
      <c r="M245" s="400"/>
      <c r="N245" s="400"/>
      <c r="O245" s="415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75</v>
      </c>
      <c r="Y245" s="388">
        <f>IFERROR(Y240/H240,"0")+IFERROR(Y241/H241,"0")+IFERROR(Y242/H242,"0")+IFERROR(Y243/H243,"0")+IFERROR(Y244/H244,"0")</f>
        <v>76</v>
      </c>
      <c r="Z245" s="388">
        <f>IFERROR(IF(Z240="",0,Z240),"0")+IFERROR(IF(Z241="",0,Z241),"0")+IFERROR(IF(Z242="",0,Z242),"0")+IFERROR(IF(Z243="",0,Z243),"0")+IFERROR(IF(Z244="",0,Z244),"0")</f>
        <v>0.57228000000000001</v>
      </c>
      <c r="AA245" s="389"/>
      <c r="AB245" s="389"/>
      <c r="AC245" s="389"/>
    </row>
    <row r="246" spans="1:68" x14ac:dyDescent="0.2">
      <c r="A246" s="400"/>
      <c r="B246" s="400"/>
      <c r="C246" s="400"/>
      <c r="D246" s="400"/>
      <c r="E246" s="400"/>
      <c r="F246" s="400"/>
      <c r="G246" s="400"/>
      <c r="H246" s="400"/>
      <c r="I246" s="400"/>
      <c r="J246" s="400"/>
      <c r="K246" s="400"/>
      <c r="L246" s="400"/>
      <c r="M246" s="400"/>
      <c r="N246" s="400"/>
      <c r="O246" s="415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180</v>
      </c>
      <c r="Y246" s="388">
        <f>IFERROR(SUM(Y240:Y244),"0")</f>
        <v>182.39999999999998</v>
      </c>
      <c r="Z246" s="37"/>
      <c r="AA246" s="389"/>
      <c r="AB246" s="389"/>
      <c r="AC246" s="389"/>
    </row>
    <row r="247" spans="1:68" ht="16.5" hidden="1" customHeight="1" x14ac:dyDescent="0.25">
      <c r="A247" s="446" t="s">
        <v>346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380"/>
      <c r="AB247" s="380"/>
      <c r="AC247" s="380"/>
    </row>
    <row r="248" spans="1:68" ht="14.25" hidden="1" customHeight="1" x14ac:dyDescent="0.25">
      <c r="A248" s="399" t="s">
        <v>109</v>
      </c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0"/>
      <c r="P248" s="400"/>
      <c r="Q248" s="400"/>
      <c r="R248" s="400"/>
      <c r="S248" s="400"/>
      <c r="T248" s="400"/>
      <c r="U248" s="400"/>
      <c r="V248" s="400"/>
      <c r="W248" s="400"/>
      <c r="X248" s="400"/>
      <c r="Y248" s="400"/>
      <c r="Z248" s="400"/>
      <c r="AA248" s="378"/>
      <c r="AB248" s="378"/>
      <c r="AC248" s="378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3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4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15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00"/>
      <c r="O258" s="415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6" t="s">
        <v>361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  <c r="AA259" s="380"/>
      <c r="AB259" s="380"/>
      <c r="AC259" s="380"/>
    </row>
    <row r="260" spans="1:68" ht="14.25" hidden="1" customHeight="1" x14ac:dyDescent="0.25">
      <c r="A260" s="399" t="s">
        <v>109</v>
      </c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0"/>
      <c r="P260" s="400"/>
      <c r="Q260" s="400"/>
      <c r="R260" s="400"/>
      <c r="S260" s="400"/>
      <c r="T260" s="400"/>
      <c r="U260" s="400"/>
      <c r="V260" s="400"/>
      <c r="W260" s="400"/>
      <c r="X260" s="400"/>
      <c r="Y260" s="400"/>
      <c r="Z260" s="400"/>
      <c r="AA260" s="378"/>
      <c r="AB260" s="378"/>
      <c r="AC260" s="378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60</v>
      </c>
      <c r="Y261" s="387">
        <f t="shared" ref="Y261:Y268" si="47">IFERROR(IF(X261="",0,CEILING((X261/$H261),1)*$H261),"")</f>
        <v>69.599999999999994</v>
      </c>
      <c r="Z261" s="36">
        <f>IFERROR(IF(Y261=0,"",ROUNDUP(Y261/H261,0)*0.02175),"")</f>
        <v>0.1305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62.482758620689651</v>
      </c>
      <c r="BN261" s="64">
        <f t="shared" ref="BN261:BN268" si="49">IFERROR(Y261*I261/H261,"0")</f>
        <v>72.47999999999999</v>
      </c>
      <c r="BO261" s="64">
        <f t="shared" ref="BO261:BO268" si="50">IFERROR(1/J261*(X261/H261),"0")</f>
        <v>9.2364532019704432E-2</v>
      </c>
      <c r="BP261" s="64">
        <f t="shared" ref="BP261:BP268" si="51">IFERROR(1/J261*(Y261/H261),"0")</f>
        <v>0.10714285714285714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4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28</v>
      </c>
      <c r="Y265" s="387">
        <f t="shared" si="47"/>
        <v>28</v>
      </c>
      <c r="Z265" s="36">
        <f>IFERROR(IF(Y265=0,"",ROUNDUP(Y265/H265,0)*0.00937),"")</f>
        <v>6.5589999999999996E-2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29.68</v>
      </c>
      <c r="BN265" s="64">
        <f t="shared" si="49"/>
        <v>29.68</v>
      </c>
      <c r="BO265" s="64">
        <f t="shared" si="50"/>
        <v>5.8333333333333334E-2</v>
      </c>
      <c r="BP265" s="64">
        <f t="shared" si="51"/>
        <v>5.8333333333333334E-2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100</v>
      </c>
      <c r="Y268" s="387">
        <f t="shared" si="47"/>
        <v>100</v>
      </c>
      <c r="Z268" s="36">
        <f>IFERROR(IF(Y268=0,"",ROUNDUP(Y268/H268,0)*0.00937),"")</f>
        <v>0.23424999999999999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106</v>
      </c>
      <c r="BN268" s="64">
        <f t="shared" si="49"/>
        <v>106</v>
      </c>
      <c r="BO268" s="64">
        <f t="shared" si="50"/>
        <v>0.20833333333333334</v>
      </c>
      <c r="BP268" s="64">
        <f t="shared" si="51"/>
        <v>0.20833333333333334</v>
      </c>
    </row>
    <row r="269" spans="1:68" x14ac:dyDescent="0.2">
      <c r="A269" s="414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15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37.172413793103445</v>
      </c>
      <c r="Y269" s="388">
        <f>IFERROR(Y261/H261,"0")+IFERROR(Y262/H262,"0")+IFERROR(Y263/H263,"0")+IFERROR(Y264/H264,"0")+IFERROR(Y265/H265,"0")+IFERROR(Y266/H266,"0")+IFERROR(Y267/H267,"0")+IFERROR(Y268/H268,"0")</f>
        <v>38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0.43033999999999994</v>
      </c>
      <c r="AA269" s="389"/>
      <c r="AB269" s="389"/>
      <c r="AC269" s="389"/>
    </row>
    <row r="270" spans="1:68" x14ac:dyDescent="0.2">
      <c r="A270" s="400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00"/>
      <c r="O270" s="415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188</v>
      </c>
      <c r="Y270" s="388">
        <f>IFERROR(SUM(Y261:Y268),"0")</f>
        <v>197.6</v>
      </c>
      <c r="Z270" s="37"/>
      <c r="AA270" s="389"/>
      <c r="AB270" s="389"/>
      <c r="AC270" s="389"/>
    </row>
    <row r="271" spans="1:68" ht="16.5" hidden="1" customHeight="1" x14ac:dyDescent="0.25">
      <c r="A271" s="446" t="s">
        <v>377</v>
      </c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0"/>
      <c r="U271" s="400"/>
      <c r="V271" s="400"/>
      <c r="W271" s="400"/>
      <c r="X271" s="400"/>
      <c r="Y271" s="400"/>
      <c r="Z271" s="400"/>
      <c r="AA271" s="380"/>
      <c r="AB271" s="380"/>
      <c r="AC271" s="380"/>
    </row>
    <row r="272" spans="1:68" ht="14.25" hidden="1" customHeight="1" x14ac:dyDescent="0.25">
      <c r="A272" s="399" t="s">
        <v>109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400"/>
      <c r="AA272" s="378"/>
      <c r="AB272" s="378"/>
      <c r="AC272" s="378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47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4"/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15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15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6" t="s">
        <v>390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380"/>
      <c r="AB281" s="380"/>
      <c r="AC281" s="380"/>
    </row>
    <row r="282" spans="1:68" ht="14.25" hidden="1" customHeight="1" x14ac:dyDescent="0.25">
      <c r="A282" s="399" t="s">
        <v>109</v>
      </c>
      <c r="B282" s="400"/>
      <c r="C282" s="400"/>
      <c r="D282" s="400"/>
      <c r="E282" s="400"/>
      <c r="F282" s="400"/>
      <c r="G282" s="400"/>
      <c r="H282" s="400"/>
      <c r="I282" s="400"/>
      <c r="J282" s="400"/>
      <c r="K282" s="400"/>
      <c r="L282" s="400"/>
      <c r="M282" s="400"/>
      <c r="N282" s="400"/>
      <c r="O282" s="400"/>
      <c r="P282" s="400"/>
      <c r="Q282" s="400"/>
      <c r="R282" s="400"/>
      <c r="S282" s="400"/>
      <c r="T282" s="400"/>
      <c r="U282" s="400"/>
      <c r="V282" s="400"/>
      <c r="W282" s="400"/>
      <c r="X282" s="400"/>
      <c r="Y282" s="400"/>
      <c r="Z282" s="400"/>
      <c r="AA282" s="378"/>
      <c r="AB282" s="378"/>
      <c r="AC282" s="378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4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15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400"/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15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6" t="s">
        <v>393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80"/>
      <c r="AB286" s="380"/>
      <c r="AC286" s="380"/>
    </row>
    <row r="287" spans="1:68" ht="14.25" hidden="1" customHeight="1" x14ac:dyDescent="0.25">
      <c r="A287" s="399" t="s">
        <v>109</v>
      </c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0"/>
      <c r="O287" s="400"/>
      <c r="P287" s="400"/>
      <c r="Q287" s="400"/>
      <c r="R287" s="400"/>
      <c r="S287" s="400"/>
      <c r="T287" s="400"/>
      <c r="U287" s="400"/>
      <c r="V287" s="400"/>
      <c r="W287" s="400"/>
      <c r="X287" s="400"/>
      <c r="Y287" s="400"/>
      <c r="Z287" s="400"/>
      <c r="AA287" s="378"/>
      <c r="AB287" s="378"/>
      <c r="AC287" s="378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4"/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15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400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15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6" t="s">
        <v>400</v>
      </c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400"/>
      <c r="Z293" s="400"/>
      <c r="AA293" s="380"/>
      <c r="AB293" s="380"/>
      <c r="AC293" s="380"/>
    </row>
    <row r="294" spans="1:68" ht="14.25" hidden="1" customHeight="1" x14ac:dyDescent="0.25">
      <c r="A294" s="399" t="s">
        <v>71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8"/>
      <c r="AB294" s="378"/>
      <c r="AC294" s="378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240</v>
      </c>
      <c r="Y297" s="387">
        <f>IFERROR(IF(X297="",0,CEILING((X297/$H297),1)*$H297),"")</f>
        <v>240</v>
      </c>
      <c r="Z297" s="36">
        <f>IFERROR(IF(Y297=0,"",ROUNDUP(Y297/H297,0)*0.00753),"")</f>
        <v>0.753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267.20000000000005</v>
      </c>
      <c r="BN297" s="64">
        <f>IFERROR(Y297*I297/H297,"0")</f>
        <v>267.20000000000005</v>
      </c>
      <c r="BO297" s="64">
        <f>IFERROR(1/J297*(X297/H297),"0")</f>
        <v>0.64102564102564097</v>
      </c>
      <c r="BP297" s="64">
        <f>IFERROR(1/J297*(Y297/H297),"0")</f>
        <v>0.64102564102564097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440</v>
      </c>
      <c r="Y298" s="387">
        <f>IFERROR(IF(X298="",0,CEILING((X298/$H298),1)*$H298),"")</f>
        <v>441.59999999999997</v>
      </c>
      <c r="Z298" s="36">
        <f>IFERROR(IF(Y298=0,"",ROUNDUP(Y298/H298,0)*0.00753),"")</f>
        <v>1.3855200000000001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476.66666666666669</v>
      </c>
      <c r="BN298" s="64">
        <f>IFERROR(Y298*I298/H298,"0")</f>
        <v>478.4</v>
      </c>
      <c r="BO298" s="64">
        <f>IFERROR(1/J298*(X298/H298),"0")</f>
        <v>1.1752136752136753</v>
      </c>
      <c r="BP298" s="64">
        <f>IFERROR(1/J298*(Y298/H298),"0")</f>
        <v>1.1794871794871795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15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283.33333333333337</v>
      </c>
      <c r="Y300" s="388">
        <f>IFERROR(Y295/H295,"0")+IFERROR(Y296/H296,"0")+IFERROR(Y297/H297,"0")+IFERROR(Y298/H298,"0")+IFERROR(Y299/H299,"0")</f>
        <v>284</v>
      </c>
      <c r="Z300" s="388">
        <f>IFERROR(IF(Z295="",0,Z295),"0")+IFERROR(IF(Z296="",0,Z296),"0")+IFERROR(IF(Z297="",0,Z297),"0")+IFERROR(IF(Z298="",0,Z298),"0")+IFERROR(IF(Z299="",0,Z299),"0")</f>
        <v>2.1385200000000002</v>
      </c>
      <c r="AA300" s="389"/>
      <c r="AB300" s="389"/>
      <c r="AC300" s="389"/>
    </row>
    <row r="301" spans="1:68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0"/>
      <c r="O301" s="415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680</v>
      </c>
      <c r="Y301" s="388">
        <f>IFERROR(SUM(Y295:Y299),"0")</f>
        <v>681.59999999999991</v>
      </c>
      <c r="Z301" s="37"/>
      <c r="AA301" s="389"/>
      <c r="AB301" s="389"/>
      <c r="AC301" s="389"/>
    </row>
    <row r="302" spans="1:68" ht="16.5" hidden="1" customHeight="1" x14ac:dyDescent="0.25">
      <c r="A302" s="446" t="s">
        <v>411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380"/>
      <c r="AB302" s="380"/>
      <c r="AC302" s="380"/>
    </row>
    <row r="303" spans="1:68" ht="14.25" hidden="1" customHeight="1" x14ac:dyDescent="0.25">
      <c r="A303" s="399" t="s">
        <v>71</v>
      </c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0"/>
      <c r="P303" s="400"/>
      <c r="Q303" s="400"/>
      <c r="R303" s="400"/>
      <c r="S303" s="400"/>
      <c r="T303" s="400"/>
      <c r="U303" s="400"/>
      <c r="V303" s="400"/>
      <c r="W303" s="400"/>
      <c r="X303" s="400"/>
      <c r="Y303" s="400"/>
      <c r="Z303" s="400"/>
      <c r="AA303" s="378"/>
      <c r="AB303" s="378"/>
      <c r="AC303" s="378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4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15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00"/>
      <c r="O306" s="415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6" t="s">
        <v>414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400"/>
      <c r="AA307" s="380"/>
      <c r="AB307" s="380"/>
      <c r="AC307" s="380"/>
    </row>
    <row r="308" spans="1:68" ht="14.25" hidden="1" customHeight="1" x14ac:dyDescent="0.25">
      <c r="A308" s="399" t="s">
        <v>109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400"/>
      <c r="AA308" s="378"/>
      <c r="AB308" s="378"/>
      <c r="AC308" s="378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4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15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0"/>
      <c r="O311" s="415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9" t="s">
        <v>63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  <c r="AA312" s="378"/>
      <c r="AB312" s="378"/>
      <c r="AC312" s="378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280</v>
      </c>
      <c r="Y313" s="387">
        <f>IFERROR(IF(X313="",0,CEILING((X313/$H313),1)*$H313),"")</f>
        <v>281.40000000000003</v>
      </c>
      <c r="Z313" s="36">
        <f>IFERROR(IF(Y313=0,"",ROUNDUP(Y313/H313,0)*0.00502),"")</f>
        <v>0.67268000000000006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293.33333333333331</v>
      </c>
      <c r="BN313" s="64">
        <f>IFERROR(Y313*I313/H313,"0")</f>
        <v>294.80000000000007</v>
      </c>
      <c r="BO313" s="64">
        <f>IFERROR(1/J313*(X313/H313),"0")</f>
        <v>0.56980056980056981</v>
      </c>
      <c r="BP313" s="64">
        <f>IFERROR(1/J313*(Y313/H313),"0")</f>
        <v>0.57264957264957272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4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15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133.33333333333331</v>
      </c>
      <c r="Y315" s="388">
        <f>IFERROR(Y313/H313,"0")+IFERROR(Y314/H314,"0")</f>
        <v>134</v>
      </c>
      <c r="Z315" s="388">
        <f>IFERROR(IF(Z313="",0,Z313),"0")+IFERROR(IF(Z314="",0,Z314),"0")</f>
        <v>0.67268000000000006</v>
      </c>
      <c r="AA315" s="389"/>
      <c r="AB315" s="389"/>
      <c r="AC315" s="389"/>
    </row>
    <row r="316" spans="1:68" x14ac:dyDescent="0.2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15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280</v>
      </c>
      <c r="Y316" s="388">
        <f>IFERROR(SUM(Y313:Y314),"0")</f>
        <v>281.40000000000003</v>
      </c>
      <c r="Z316" s="37"/>
      <c r="AA316" s="389"/>
      <c r="AB316" s="389"/>
      <c r="AC316" s="389"/>
    </row>
    <row r="317" spans="1:68" ht="16.5" hidden="1" customHeight="1" x14ac:dyDescent="0.25">
      <c r="A317" s="446" t="s">
        <v>421</v>
      </c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400"/>
      <c r="Z317" s="400"/>
      <c r="AA317" s="380"/>
      <c r="AB317" s="380"/>
      <c r="AC317" s="380"/>
    </row>
    <row r="318" spans="1:68" ht="14.25" hidden="1" customHeight="1" x14ac:dyDescent="0.25">
      <c r="A318" s="399" t="s">
        <v>109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400"/>
      <c r="AA318" s="378"/>
      <c r="AB318" s="378"/>
      <c r="AC318" s="378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713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20</v>
      </c>
      <c r="Y326" s="387">
        <f t="shared" si="57"/>
        <v>20</v>
      </c>
      <c r="Z326" s="36">
        <f>IFERROR(IF(Y326=0,"",ROUNDUP(Y326/H326,0)*0.00937),"")</f>
        <v>4.6850000000000003E-2</v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21.200000000000003</v>
      </c>
      <c r="BN326" s="64">
        <f t="shared" si="59"/>
        <v>21.200000000000003</v>
      </c>
      <c r="BO326" s="64">
        <f t="shared" si="60"/>
        <v>4.1666666666666664E-2</v>
      </c>
      <c r="BP326" s="64">
        <f t="shared" si="61"/>
        <v>4.1666666666666664E-2</v>
      </c>
    </row>
    <row r="327" spans="1:68" x14ac:dyDescent="0.2">
      <c r="A327" s="414"/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15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5</v>
      </c>
      <c r="Y327" s="388">
        <f>IFERROR(Y319/H319,"0")+IFERROR(Y320/H320,"0")+IFERROR(Y321/H321,"0")+IFERROR(Y322/H322,"0")+IFERROR(Y323/H323,"0")+IFERROR(Y324/H324,"0")+IFERROR(Y325/H325,"0")+IFERROR(Y326/H326,"0")</f>
        <v>5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4.6850000000000003E-2</v>
      </c>
      <c r="AA327" s="389"/>
      <c r="AB327" s="389"/>
      <c r="AC327" s="389"/>
    </row>
    <row r="328" spans="1:68" x14ac:dyDescent="0.2">
      <c r="A328" s="400"/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15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20</v>
      </c>
      <c r="Y328" s="388">
        <f>IFERROR(SUM(Y319:Y326),"0")</f>
        <v>20</v>
      </c>
      <c r="Z328" s="37"/>
      <c r="AA328" s="389"/>
      <c r="AB328" s="389"/>
      <c r="AC328" s="389"/>
    </row>
    <row r="329" spans="1:68" ht="14.25" hidden="1" customHeight="1" x14ac:dyDescent="0.25">
      <c r="A329" s="399" t="s">
        <v>63</v>
      </c>
      <c r="B329" s="400"/>
      <c r="C329" s="400"/>
      <c r="D329" s="400"/>
      <c r="E329" s="400"/>
      <c r="F329" s="400"/>
      <c r="G329" s="400"/>
      <c r="H329" s="400"/>
      <c r="I329" s="400"/>
      <c r="J329" s="400"/>
      <c r="K329" s="400"/>
      <c r="L329" s="400"/>
      <c r="M329" s="400"/>
      <c r="N329" s="400"/>
      <c r="O329" s="400"/>
      <c r="P329" s="400"/>
      <c r="Q329" s="400"/>
      <c r="R329" s="400"/>
      <c r="S329" s="400"/>
      <c r="T329" s="400"/>
      <c r="U329" s="400"/>
      <c r="V329" s="400"/>
      <c r="W329" s="400"/>
      <c r="X329" s="400"/>
      <c r="Y329" s="400"/>
      <c r="Z329" s="400"/>
      <c r="AA329" s="378"/>
      <c r="AB329" s="378"/>
      <c r="AC329" s="378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4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15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15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9" t="s">
        <v>71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8"/>
      <c r="AB336" s="378"/>
      <c r="AC336" s="378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4"/>
      <c r="B343" s="400"/>
      <c r="C343" s="400"/>
      <c r="D343" s="400"/>
      <c r="E343" s="400"/>
      <c r="F343" s="400"/>
      <c r="G343" s="400"/>
      <c r="H343" s="400"/>
      <c r="I343" s="400"/>
      <c r="J343" s="400"/>
      <c r="K343" s="400"/>
      <c r="L343" s="400"/>
      <c r="M343" s="400"/>
      <c r="N343" s="400"/>
      <c r="O343" s="415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15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9" t="s">
        <v>180</v>
      </c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0"/>
      <c r="P345" s="400"/>
      <c r="Q345" s="400"/>
      <c r="R345" s="400"/>
      <c r="S345" s="400"/>
      <c r="T345" s="400"/>
      <c r="U345" s="400"/>
      <c r="V345" s="400"/>
      <c r="W345" s="400"/>
      <c r="X345" s="400"/>
      <c r="Y345" s="400"/>
      <c r="Z345" s="400"/>
      <c r="AA345" s="378"/>
      <c r="AB345" s="378"/>
      <c r="AC345" s="378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60</v>
      </c>
      <c r="Y346" s="387">
        <f>IFERROR(IF(X346="",0,CEILING((X346/$H346),1)*$H346),"")</f>
        <v>67.2</v>
      </c>
      <c r="Z346" s="36">
        <f>IFERROR(IF(Y346=0,"",ROUNDUP(Y346/H346,0)*0.02175),"")</f>
        <v>0.17399999999999999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64.028571428571425</v>
      </c>
      <c r="BN346" s="64">
        <f>IFERROR(Y346*I346/H346,"0")</f>
        <v>71.712000000000003</v>
      </c>
      <c r="BO346" s="64">
        <f>IFERROR(1/J346*(X346/H346),"0")</f>
        <v>0.12755102040816324</v>
      </c>
      <c r="BP346" s="64">
        <f>IFERROR(1/J346*(Y346/H346),"0")</f>
        <v>0.14285714285714285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500</v>
      </c>
      <c r="Y347" s="387">
        <f>IFERROR(IF(X347="",0,CEILING((X347/$H347),1)*$H347),"")</f>
        <v>507</v>
      </c>
      <c r="Z347" s="36">
        <f>IFERROR(IF(Y347=0,"",ROUNDUP(Y347/H347,0)*0.02175),"")</f>
        <v>1.4137499999999998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536.15384615384619</v>
      </c>
      <c r="BN347" s="64">
        <f>IFERROR(Y347*I347/H347,"0")</f>
        <v>543.66000000000008</v>
      </c>
      <c r="BO347" s="64">
        <f>IFERROR(1/J347*(X347/H347),"0")</f>
        <v>1.1446886446886446</v>
      </c>
      <c r="BP347" s="64">
        <f>IFERROR(1/J347*(Y347/H347),"0")</f>
        <v>1.1607142857142856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4"/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15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71.245421245421241</v>
      </c>
      <c r="Y349" s="388">
        <f>IFERROR(Y346/H346,"0")+IFERROR(Y347/H347,"0")+IFERROR(Y348/H348,"0")</f>
        <v>73</v>
      </c>
      <c r="Z349" s="388">
        <f>IFERROR(IF(Z346="",0,Z346),"0")+IFERROR(IF(Z347="",0,Z347),"0")+IFERROR(IF(Z348="",0,Z348),"0")</f>
        <v>1.5877499999999998</v>
      </c>
      <c r="AA349" s="389"/>
      <c r="AB349" s="389"/>
      <c r="AC349" s="389"/>
    </row>
    <row r="350" spans="1:68" x14ac:dyDescent="0.2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15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560</v>
      </c>
      <c r="Y350" s="388">
        <f>IFERROR(SUM(Y346:Y348),"0")</f>
        <v>574.20000000000005</v>
      </c>
      <c r="Z350" s="37"/>
      <c r="AA350" s="389"/>
      <c r="AB350" s="389"/>
      <c r="AC350" s="389"/>
    </row>
    <row r="351" spans="1:68" ht="14.25" hidden="1" customHeight="1" x14ac:dyDescent="0.25">
      <c r="A351" s="399" t="s">
        <v>95</v>
      </c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0"/>
      <c r="P351" s="400"/>
      <c r="Q351" s="400"/>
      <c r="R351" s="400"/>
      <c r="S351" s="400"/>
      <c r="T351" s="400"/>
      <c r="U351" s="400"/>
      <c r="V351" s="400"/>
      <c r="W351" s="400"/>
      <c r="X351" s="400"/>
      <c r="Y351" s="400"/>
      <c r="Z351" s="400"/>
      <c r="AA351" s="378"/>
      <c r="AB351" s="378"/>
      <c r="AC351" s="378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31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4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15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15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9" t="s">
        <v>474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400"/>
      <c r="AA358" s="378"/>
      <c r="AB358" s="378"/>
      <c r="AC358" s="378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4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15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400"/>
      <c r="B363" s="400"/>
      <c r="C363" s="400"/>
      <c r="D363" s="400"/>
      <c r="E363" s="400"/>
      <c r="F363" s="400"/>
      <c r="G363" s="400"/>
      <c r="H363" s="400"/>
      <c r="I363" s="400"/>
      <c r="J363" s="400"/>
      <c r="K363" s="400"/>
      <c r="L363" s="400"/>
      <c r="M363" s="400"/>
      <c r="N363" s="400"/>
      <c r="O363" s="415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6" t="s">
        <v>483</v>
      </c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400"/>
      <c r="Z364" s="400"/>
      <c r="AA364" s="380"/>
      <c r="AB364" s="380"/>
      <c r="AC364" s="380"/>
    </row>
    <row r="365" spans="1:68" ht="14.25" hidden="1" customHeight="1" x14ac:dyDescent="0.25">
      <c r="A365" s="399" t="s">
        <v>63</v>
      </c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0"/>
      <c r="P365" s="400"/>
      <c r="Q365" s="400"/>
      <c r="R365" s="400"/>
      <c r="S365" s="400"/>
      <c r="T365" s="400"/>
      <c r="U365" s="400"/>
      <c r="V365" s="400"/>
      <c r="W365" s="400"/>
      <c r="X365" s="400"/>
      <c r="Y365" s="400"/>
      <c r="Z365" s="400"/>
      <c r="AA365" s="378"/>
      <c r="AB365" s="378"/>
      <c r="AC365" s="378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39</v>
      </c>
      <c r="Y366" s="387">
        <f>IFERROR(IF(X366="",0,CEILING((X366/$H366),1)*$H366),"")</f>
        <v>39.6</v>
      </c>
      <c r="Z366" s="36">
        <f>IFERROR(IF(Y366=0,"",ROUNDUP(Y366/H366,0)*0.00753),"")</f>
        <v>0.16566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44.373333333333335</v>
      </c>
      <c r="BN366" s="64">
        <f>IFERROR(Y366*I366/H366,"0")</f>
        <v>45.056000000000004</v>
      </c>
      <c r="BO366" s="64">
        <f>IFERROR(1/J366*(X366/H366),"0")</f>
        <v>0.1388888888888889</v>
      </c>
      <c r="BP366" s="64">
        <f>IFERROR(1/J366*(Y366/H366),"0")</f>
        <v>0.14102564102564102</v>
      </c>
    </row>
    <row r="367" spans="1:68" x14ac:dyDescent="0.2">
      <c r="A367" s="414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15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21.666666666666668</v>
      </c>
      <c r="Y367" s="388">
        <f>IFERROR(Y366/H366,"0")</f>
        <v>22</v>
      </c>
      <c r="Z367" s="388">
        <f>IFERROR(IF(Z366="",0,Z366),"0")</f>
        <v>0.16566</v>
      </c>
      <c r="AA367" s="389"/>
      <c r="AB367" s="389"/>
      <c r="AC367" s="389"/>
    </row>
    <row r="368" spans="1:68" x14ac:dyDescent="0.2">
      <c r="A368" s="400"/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15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39</v>
      </c>
      <c r="Y368" s="388">
        <f>IFERROR(SUM(Y366:Y366),"0")</f>
        <v>39.6</v>
      </c>
      <c r="Z368" s="37"/>
      <c r="AA368" s="389"/>
      <c r="AB368" s="389"/>
      <c r="AC368" s="389"/>
    </row>
    <row r="369" spans="1:68" ht="14.25" hidden="1" customHeight="1" x14ac:dyDescent="0.25">
      <c r="A369" s="399" t="s">
        <v>71</v>
      </c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00"/>
      <c r="O369" s="400"/>
      <c r="P369" s="400"/>
      <c r="Q369" s="400"/>
      <c r="R369" s="400"/>
      <c r="S369" s="400"/>
      <c r="T369" s="400"/>
      <c r="U369" s="400"/>
      <c r="V369" s="400"/>
      <c r="W369" s="400"/>
      <c r="X369" s="400"/>
      <c r="Y369" s="400"/>
      <c r="Z369" s="400"/>
      <c r="AA369" s="378"/>
      <c r="AB369" s="378"/>
      <c r="AC369" s="378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350</v>
      </c>
      <c r="Y371" s="387">
        <f>IFERROR(IF(X371="",0,CEILING((X371/$H371),1)*$H371),"")</f>
        <v>350.7</v>
      </c>
      <c r="Z371" s="36">
        <f>IFERROR(IF(Y371=0,"",ROUNDUP(Y371/H371,0)*0.00753),"")</f>
        <v>1.2575100000000001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395.33333333333326</v>
      </c>
      <c r="BN371" s="64">
        <f>IFERROR(Y371*I371/H371,"0")</f>
        <v>396.12399999999997</v>
      </c>
      <c r="BO371" s="64">
        <f>IFERROR(1/J371*(X371/H371),"0")</f>
        <v>1.0683760683760684</v>
      </c>
      <c r="BP371" s="64">
        <f>IFERROR(1/J371*(Y371/H371),"0")</f>
        <v>1.0705128205128205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4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00"/>
      <c r="O373" s="415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166.66666666666666</v>
      </c>
      <c r="Y373" s="388">
        <f>IFERROR(Y370/H370,"0")+IFERROR(Y371/H371,"0")+IFERROR(Y372/H372,"0")</f>
        <v>167</v>
      </c>
      <c r="Z373" s="388">
        <f>IFERROR(IF(Z370="",0,Z370),"0")+IFERROR(IF(Z371="",0,Z371),"0")+IFERROR(IF(Z372="",0,Z372),"0")</f>
        <v>1.2575100000000001</v>
      </c>
      <c r="AA373" s="389"/>
      <c r="AB373" s="389"/>
      <c r="AC373" s="389"/>
    </row>
    <row r="374" spans="1:68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00"/>
      <c r="O374" s="415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350</v>
      </c>
      <c r="Y374" s="388">
        <f>IFERROR(SUM(Y370:Y372),"0")</f>
        <v>350.7</v>
      </c>
      <c r="Z374" s="37"/>
      <c r="AA374" s="389"/>
      <c r="AB374" s="389"/>
      <c r="AC374" s="389"/>
    </row>
    <row r="375" spans="1:68" ht="27.75" hidden="1" customHeight="1" x14ac:dyDescent="0.2">
      <c r="A375" s="452" t="s">
        <v>492</v>
      </c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3"/>
      <c r="P375" s="453"/>
      <c r="Q375" s="453"/>
      <c r="R375" s="453"/>
      <c r="S375" s="453"/>
      <c r="T375" s="453"/>
      <c r="U375" s="453"/>
      <c r="V375" s="453"/>
      <c r="W375" s="453"/>
      <c r="X375" s="453"/>
      <c r="Y375" s="453"/>
      <c r="Z375" s="453"/>
      <c r="AA375" s="48"/>
      <c r="AB375" s="48"/>
      <c r="AC375" s="48"/>
    </row>
    <row r="376" spans="1:68" ht="16.5" hidden="1" customHeight="1" x14ac:dyDescent="0.25">
      <c r="A376" s="446" t="s">
        <v>493</v>
      </c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400"/>
      <c r="Z376" s="400"/>
      <c r="AA376" s="380"/>
      <c r="AB376" s="380"/>
      <c r="AC376" s="380"/>
    </row>
    <row r="377" spans="1:68" ht="14.25" hidden="1" customHeight="1" x14ac:dyDescent="0.25">
      <c r="A377" s="399" t="s">
        <v>109</v>
      </c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0"/>
      <c r="O377" s="400"/>
      <c r="P377" s="400"/>
      <c r="Q377" s="400"/>
      <c r="R377" s="400"/>
      <c r="S377" s="400"/>
      <c r="T377" s="400"/>
      <c r="U377" s="400"/>
      <c r="V377" s="400"/>
      <c r="W377" s="400"/>
      <c r="X377" s="400"/>
      <c r="Y377" s="400"/>
      <c r="Z377" s="400"/>
      <c r="AA377" s="378"/>
      <c r="AB377" s="378"/>
      <c r="AC377" s="378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1800</v>
      </c>
      <c r="Y379" s="387">
        <f t="shared" si="67"/>
        <v>1800</v>
      </c>
      <c r="Z379" s="36">
        <f>IFERROR(IF(Y379=0,"",ROUNDUP(Y379/H379,0)*0.02175),"")</f>
        <v>2.61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1857.6</v>
      </c>
      <c r="BN379" s="64">
        <f t="shared" si="69"/>
        <v>1857.6</v>
      </c>
      <c r="BO379" s="64">
        <f t="shared" si="70"/>
        <v>2.5</v>
      </c>
      <c r="BP379" s="64">
        <f t="shared" si="71"/>
        <v>2.5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1200</v>
      </c>
      <c r="Y381" s="387">
        <f t="shared" si="67"/>
        <v>1200</v>
      </c>
      <c r="Z381" s="36">
        <f>IFERROR(IF(Y381=0,"",ROUNDUP(Y381/H381,0)*0.02175),"")</f>
        <v>1.7399999999999998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1238.4000000000001</v>
      </c>
      <c r="BN381" s="64">
        <f t="shared" si="69"/>
        <v>1238.4000000000001</v>
      </c>
      <c r="BO381" s="64">
        <f t="shared" si="70"/>
        <v>1.6666666666666665</v>
      </c>
      <c r="BP381" s="64">
        <f t="shared" si="71"/>
        <v>1.6666666666666665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1700</v>
      </c>
      <c r="Y383" s="387">
        <f t="shared" si="67"/>
        <v>1710</v>
      </c>
      <c r="Z383" s="36">
        <f>IFERROR(IF(Y383=0,"",ROUNDUP(Y383/H383,0)*0.02175),"")</f>
        <v>2.4794999999999998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1754.4</v>
      </c>
      <c r="BN383" s="64">
        <f t="shared" si="69"/>
        <v>1764.72</v>
      </c>
      <c r="BO383" s="64">
        <f t="shared" si="70"/>
        <v>2.3611111111111107</v>
      </c>
      <c r="BP383" s="64">
        <f t="shared" si="71"/>
        <v>2.375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2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60</v>
      </c>
      <c r="Y386" s="387">
        <f t="shared" si="67"/>
        <v>60</v>
      </c>
      <c r="Z386" s="36">
        <f>IFERROR(IF(Y386=0,"",ROUNDUP(Y386/H386,0)*0.00937),"")</f>
        <v>0.11244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62.52</v>
      </c>
      <c r="BN386" s="64">
        <f t="shared" si="69"/>
        <v>62.52</v>
      </c>
      <c r="BO386" s="64">
        <f t="shared" si="70"/>
        <v>0.1</v>
      </c>
      <c r="BP386" s="64">
        <f t="shared" si="71"/>
        <v>0.1</v>
      </c>
    </row>
    <row r="387" spans="1:68" x14ac:dyDescent="0.2">
      <c r="A387" s="414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15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325.33333333333331</v>
      </c>
      <c r="Y387" s="388">
        <f>IFERROR(Y378/H378,"0")+IFERROR(Y379/H379,"0")+IFERROR(Y380/H380,"0")+IFERROR(Y381/H381,"0")+IFERROR(Y382/H382,"0")+IFERROR(Y383/H383,"0")+IFERROR(Y384/H384,"0")+IFERROR(Y385/H385,"0")+IFERROR(Y386/H386,"0")</f>
        <v>326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6.9419399999999998</v>
      </c>
      <c r="AA387" s="389"/>
      <c r="AB387" s="389"/>
      <c r="AC387" s="389"/>
    </row>
    <row r="388" spans="1:68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15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4760</v>
      </c>
      <c r="Y388" s="388">
        <f>IFERROR(SUM(Y378:Y386),"0")</f>
        <v>4770</v>
      </c>
      <c r="Z388" s="37"/>
      <c r="AA388" s="389"/>
      <c r="AB388" s="389"/>
      <c r="AC388" s="389"/>
    </row>
    <row r="389" spans="1:68" ht="14.25" hidden="1" customHeight="1" x14ac:dyDescent="0.25">
      <c r="A389" s="399" t="s">
        <v>145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400"/>
      <c r="AA389" s="378"/>
      <c r="AB389" s="378"/>
      <c r="AC389" s="378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600</v>
      </c>
      <c r="Y390" s="387">
        <f>IFERROR(IF(X390="",0,CEILING((X390/$H390),1)*$H390),"")</f>
        <v>600</v>
      </c>
      <c r="Z390" s="36">
        <f>IFERROR(IF(Y390=0,"",ROUNDUP(Y390/H390,0)*0.02175),"")</f>
        <v>0.86999999999999988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619.20000000000005</v>
      </c>
      <c r="BN390" s="64">
        <f>IFERROR(Y390*I390/H390,"0")</f>
        <v>619.20000000000005</v>
      </c>
      <c r="BO390" s="64">
        <f>IFERROR(1/J390*(X390/H390),"0")</f>
        <v>0.83333333333333326</v>
      </c>
      <c r="BP390" s="64">
        <f>IFERROR(1/J390*(Y390/H390),"0")</f>
        <v>0.83333333333333326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20</v>
      </c>
      <c r="Y391" s="387">
        <f>IFERROR(IF(X391="",0,CEILING((X391/$H391),1)*$H391),"")</f>
        <v>20</v>
      </c>
      <c r="Z391" s="36">
        <f>IFERROR(IF(Y391=0,"",ROUNDUP(Y391/H391,0)*0.00937),"")</f>
        <v>4.6850000000000003E-2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21.200000000000003</v>
      </c>
      <c r="BN391" s="64">
        <f>IFERROR(Y391*I391/H391,"0")</f>
        <v>21.200000000000003</v>
      </c>
      <c r="BO391" s="64">
        <f>IFERROR(1/J391*(X391/H391),"0")</f>
        <v>4.1666666666666664E-2</v>
      </c>
      <c r="BP391" s="64">
        <f>IFERROR(1/J391*(Y391/H391),"0")</f>
        <v>4.1666666666666664E-2</v>
      </c>
    </row>
    <row r="392" spans="1:68" x14ac:dyDescent="0.2">
      <c r="A392" s="414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15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45</v>
      </c>
      <c r="Y392" s="388">
        <f>IFERROR(Y390/H390,"0")+IFERROR(Y391/H391,"0")</f>
        <v>45</v>
      </c>
      <c r="Z392" s="388">
        <f>IFERROR(IF(Z390="",0,Z390),"0")+IFERROR(IF(Z391="",0,Z391),"0")</f>
        <v>0.91684999999999994</v>
      </c>
      <c r="AA392" s="389"/>
      <c r="AB392" s="389"/>
      <c r="AC392" s="389"/>
    </row>
    <row r="393" spans="1:68" x14ac:dyDescent="0.2">
      <c r="A393" s="400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15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620</v>
      </c>
      <c r="Y393" s="388">
        <f>IFERROR(SUM(Y390:Y391),"0")</f>
        <v>620</v>
      </c>
      <c r="Z393" s="37"/>
      <c r="AA393" s="389"/>
      <c r="AB393" s="389"/>
      <c r="AC393" s="389"/>
    </row>
    <row r="394" spans="1:68" ht="14.25" hidden="1" customHeight="1" x14ac:dyDescent="0.25">
      <c r="A394" s="399" t="s">
        <v>71</v>
      </c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0"/>
      <c r="P394" s="400"/>
      <c r="Q394" s="400"/>
      <c r="R394" s="400"/>
      <c r="S394" s="400"/>
      <c r="T394" s="400"/>
      <c r="U394" s="400"/>
      <c r="V394" s="400"/>
      <c r="W394" s="400"/>
      <c r="X394" s="400"/>
      <c r="Y394" s="400"/>
      <c r="Z394" s="400"/>
      <c r="AA394" s="378"/>
      <c r="AB394" s="378"/>
      <c r="AC394" s="378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4"/>
      <c r="B398" s="400"/>
      <c r="C398" s="400"/>
      <c r="D398" s="400"/>
      <c r="E398" s="400"/>
      <c r="F398" s="400"/>
      <c r="G398" s="400"/>
      <c r="H398" s="400"/>
      <c r="I398" s="400"/>
      <c r="J398" s="400"/>
      <c r="K398" s="400"/>
      <c r="L398" s="400"/>
      <c r="M398" s="400"/>
      <c r="N398" s="400"/>
      <c r="O398" s="415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15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9" t="s">
        <v>180</v>
      </c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378"/>
      <c r="AB400" s="378"/>
      <c r="AC400" s="378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50</v>
      </c>
      <c r="Y401" s="387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53.61538461538462</v>
      </c>
      <c r="BN401" s="64">
        <f>IFERROR(Y401*I401/H401,"0")</f>
        <v>58.548000000000009</v>
      </c>
      <c r="BO401" s="64">
        <f>IFERROR(1/J401*(X401/H401),"0")</f>
        <v>0.11446886446886446</v>
      </c>
      <c r="BP401" s="64">
        <f>IFERROR(1/J401*(Y401/H401),"0")</f>
        <v>0.125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55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4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15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6.4102564102564106</v>
      </c>
      <c r="Y403" s="388">
        <f>IFERROR(Y401/H401,"0")+IFERROR(Y402/H402,"0")</f>
        <v>7</v>
      </c>
      <c r="Z403" s="388">
        <f>IFERROR(IF(Z401="",0,Z401),"0")+IFERROR(IF(Z402="",0,Z402),"0")</f>
        <v>0.15225</v>
      </c>
      <c r="AA403" s="389"/>
      <c r="AB403" s="389"/>
      <c r="AC403" s="389"/>
    </row>
    <row r="404" spans="1:68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15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50</v>
      </c>
      <c r="Y404" s="388">
        <f>IFERROR(SUM(Y401:Y402),"0")</f>
        <v>54.6</v>
      </c>
      <c r="Z404" s="37"/>
      <c r="AA404" s="389"/>
      <c r="AB404" s="389"/>
      <c r="AC404" s="389"/>
    </row>
    <row r="405" spans="1:68" ht="16.5" hidden="1" customHeight="1" x14ac:dyDescent="0.25">
      <c r="A405" s="446" t="s">
        <v>521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  <c r="AA405" s="380"/>
      <c r="AB405" s="380"/>
      <c r="AC405" s="380"/>
    </row>
    <row r="406" spans="1:68" ht="14.25" hidden="1" customHeight="1" x14ac:dyDescent="0.25">
      <c r="A406" s="399" t="s">
        <v>109</v>
      </c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0"/>
      <c r="P406" s="400"/>
      <c r="Q406" s="400"/>
      <c r="R406" s="400"/>
      <c r="S406" s="400"/>
      <c r="T406" s="400"/>
      <c r="U406" s="400"/>
      <c r="V406" s="400"/>
      <c r="W406" s="400"/>
      <c r="X406" s="400"/>
      <c r="Y406" s="400"/>
      <c r="Z406" s="400"/>
      <c r="AA406" s="378"/>
      <c r="AB406" s="378"/>
      <c r="AC406" s="378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9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8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80</v>
      </c>
      <c r="Y409" s="387">
        <f>IFERROR(IF(X409="",0,CEILING((X409/$H409),1)*$H409),"")</f>
        <v>84</v>
      </c>
      <c r="Z409" s="36">
        <f>IFERROR(IF(Y409=0,"",ROUNDUP(Y409/H409,0)*0.02175),"")</f>
        <v>0.15225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83.2</v>
      </c>
      <c r="BN409" s="64">
        <f>IFERROR(Y409*I409/H409,"0")</f>
        <v>87.36</v>
      </c>
      <c r="BO409" s="64">
        <f>IFERROR(1/J409*(X409/H409),"0")</f>
        <v>0.11904761904761904</v>
      </c>
      <c r="BP409" s="64">
        <f>IFERROR(1/J409*(Y409/H409),"0")</f>
        <v>0.125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15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6.666666666666667</v>
      </c>
      <c r="Y411" s="388">
        <f>IFERROR(Y407/H407,"0")+IFERROR(Y408/H408,"0")+IFERROR(Y409/H409,"0")+IFERROR(Y410/H410,"0")</f>
        <v>7</v>
      </c>
      <c r="Z411" s="388">
        <f>IFERROR(IF(Z407="",0,Z407),"0")+IFERROR(IF(Z408="",0,Z408),"0")+IFERROR(IF(Z409="",0,Z409),"0")+IFERROR(IF(Z410="",0,Z410),"0")</f>
        <v>0.15225</v>
      </c>
      <c r="AA411" s="389"/>
      <c r="AB411" s="389"/>
      <c r="AC411" s="389"/>
    </row>
    <row r="412" spans="1:68" x14ac:dyDescent="0.2">
      <c r="A412" s="400"/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15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80</v>
      </c>
      <c r="Y412" s="388">
        <f>IFERROR(SUM(Y407:Y410),"0")</f>
        <v>84</v>
      </c>
      <c r="Z412" s="37"/>
      <c r="AA412" s="389"/>
      <c r="AB412" s="389"/>
      <c r="AC412" s="389"/>
    </row>
    <row r="413" spans="1:68" ht="14.25" hidden="1" customHeight="1" x14ac:dyDescent="0.25">
      <c r="A413" s="399" t="s">
        <v>63</v>
      </c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0"/>
      <c r="P413" s="400"/>
      <c r="Q413" s="400"/>
      <c r="R413" s="400"/>
      <c r="S413" s="400"/>
      <c r="T413" s="400"/>
      <c r="U413" s="400"/>
      <c r="V413" s="400"/>
      <c r="W413" s="400"/>
      <c r="X413" s="400"/>
      <c r="Y413" s="400"/>
      <c r="Z413" s="400"/>
      <c r="AA413" s="378"/>
      <c r="AB413" s="378"/>
      <c r="AC413" s="378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4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15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15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9" t="s">
        <v>71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8"/>
      <c r="AB418" s="378"/>
      <c r="AC418" s="378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100</v>
      </c>
      <c r="Y419" s="387">
        <f>IFERROR(IF(X419="",0,CEILING((X419/$H419),1)*$H419),"")</f>
        <v>101.39999999999999</v>
      </c>
      <c r="Z419" s="36">
        <f>IFERROR(IF(Y419=0,"",ROUNDUP(Y419/H419,0)*0.02175),"")</f>
        <v>0.28275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107.23076923076924</v>
      </c>
      <c r="BN419" s="64">
        <f>IFERROR(Y419*I419/H419,"0")</f>
        <v>108.732</v>
      </c>
      <c r="BO419" s="64">
        <f>IFERROR(1/J419*(X419/H419),"0")</f>
        <v>0.22893772893772893</v>
      </c>
      <c r="BP419" s="64">
        <f>IFERROR(1/J419*(Y419/H419),"0")</f>
        <v>0.23214285714285712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4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15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12.820512820512821</v>
      </c>
      <c r="Y424" s="388">
        <f>IFERROR(Y419/H419,"0")+IFERROR(Y420/H420,"0")+IFERROR(Y421/H421,"0")+IFERROR(Y422/H422,"0")+IFERROR(Y423/H423,"0")</f>
        <v>13</v>
      </c>
      <c r="Z424" s="388">
        <f>IFERROR(IF(Z419="",0,Z419),"0")+IFERROR(IF(Z420="",0,Z420),"0")+IFERROR(IF(Z421="",0,Z421),"0")+IFERROR(IF(Z422="",0,Z422),"0")+IFERROR(IF(Z423="",0,Z423),"0")</f>
        <v>0.28275</v>
      </c>
      <c r="AA424" s="389"/>
      <c r="AB424" s="389"/>
      <c r="AC424" s="389"/>
    </row>
    <row r="425" spans="1:68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15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100</v>
      </c>
      <c r="Y425" s="388">
        <f>IFERROR(SUM(Y419:Y423),"0")</f>
        <v>101.39999999999999</v>
      </c>
      <c r="Z425" s="37"/>
      <c r="AA425" s="389"/>
      <c r="AB425" s="389"/>
      <c r="AC425" s="389"/>
    </row>
    <row r="426" spans="1:68" ht="14.25" hidden="1" customHeight="1" x14ac:dyDescent="0.25">
      <c r="A426" s="399" t="s">
        <v>180</v>
      </c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378"/>
      <c r="AB426" s="378"/>
      <c r="AC426" s="378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4"/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15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400"/>
      <c r="B429" s="400"/>
      <c r="C429" s="400"/>
      <c r="D429" s="400"/>
      <c r="E429" s="400"/>
      <c r="F429" s="400"/>
      <c r="G429" s="400"/>
      <c r="H429" s="400"/>
      <c r="I429" s="400"/>
      <c r="J429" s="400"/>
      <c r="K429" s="400"/>
      <c r="L429" s="400"/>
      <c r="M429" s="400"/>
      <c r="N429" s="400"/>
      <c r="O429" s="415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52" t="s">
        <v>546</v>
      </c>
      <c r="B430" s="453"/>
      <c r="C430" s="453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3"/>
      <c r="P430" s="453"/>
      <c r="Q430" s="453"/>
      <c r="R430" s="453"/>
      <c r="S430" s="453"/>
      <c r="T430" s="453"/>
      <c r="U430" s="453"/>
      <c r="V430" s="453"/>
      <c r="W430" s="453"/>
      <c r="X430" s="453"/>
      <c r="Y430" s="453"/>
      <c r="Z430" s="453"/>
      <c r="AA430" s="48"/>
      <c r="AB430" s="48"/>
      <c r="AC430" s="48"/>
    </row>
    <row r="431" spans="1:68" ht="16.5" hidden="1" customHeight="1" x14ac:dyDescent="0.25">
      <c r="A431" s="446" t="s">
        <v>547</v>
      </c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  <c r="AA431" s="380"/>
      <c r="AB431" s="380"/>
      <c r="AC431" s="380"/>
    </row>
    <row r="432" spans="1:68" ht="14.25" hidden="1" customHeight="1" x14ac:dyDescent="0.25">
      <c r="A432" s="399" t="s">
        <v>109</v>
      </c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00"/>
      <c r="O432" s="400"/>
      <c r="P432" s="400"/>
      <c r="Q432" s="400"/>
      <c r="R432" s="400"/>
      <c r="S432" s="400"/>
      <c r="T432" s="400"/>
      <c r="U432" s="400"/>
      <c r="V432" s="400"/>
      <c r="W432" s="400"/>
      <c r="X432" s="400"/>
      <c r="Y432" s="400"/>
      <c r="Z432" s="400"/>
      <c r="AA432" s="378"/>
      <c r="AB432" s="378"/>
      <c r="AC432" s="378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4"/>
      <c r="B434" s="400"/>
      <c r="C434" s="400"/>
      <c r="D434" s="400"/>
      <c r="E434" s="400"/>
      <c r="F434" s="400"/>
      <c r="G434" s="400"/>
      <c r="H434" s="400"/>
      <c r="I434" s="400"/>
      <c r="J434" s="400"/>
      <c r="K434" s="400"/>
      <c r="L434" s="400"/>
      <c r="M434" s="400"/>
      <c r="N434" s="400"/>
      <c r="O434" s="415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400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15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9" t="s">
        <v>63</v>
      </c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400"/>
      <c r="Z436" s="400"/>
      <c r="AA436" s="378"/>
      <c r="AB436" s="378"/>
      <c r="AC436" s="378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40</v>
      </c>
      <c r="Y438" s="387">
        <f t="shared" si="72"/>
        <v>42</v>
      </c>
      <c r="Z438" s="36">
        <f>IFERROR(IF(Y438=0,"",ROUNDUP(Y438/H438,0)*0.00753),"")</f>
        <v>7.5300000000000006E-2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42.190476190476183</v>
      </c>
      <c r="BN438" s="64">
        <f t="shared" si="74"/>
        <v>44.3</v>
      </c>
      <c r="BO438" s="64">
        <f t="shared" si="75"/>
        <v>6.1050061050061048E-2</v>
      </c>
      <c r="BP438" s="64">
        <f t="shared" si="76"/>
        <v>6.4102564102564097E-2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30</v>
      </c>
      <c r="Y440" s="387">
        <f t="shared" si="72"/>
        <v>33.6</v>
      </c>
      <c r="Z440" s="36">
        <f>IFERROR(IF(Y440=0,"",ROUNDUP(Y440/H440,0)*0.00753),"")</f>
        <v>6.0240000000000002E-2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31.642857142857135</v>
      </c>
      <c r="BN440" s="64">
        <f t="shared" si="74"/>
        <v>35.44</v>
      </c>
      <c r="BO440" s="64">
        <f t="shared" si="75"/>
        <v>4.5787545787545784E-2</v>
      </c>
      <c r="BP440" s="64">
        <f t="shared" si="76"/>
        <v>5.128205128205128E-2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5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94.5</v>
      </c>
      <c r="Y444" s="387">
        <f t="shared" si="72"/>
        <v>94.5</v>
      </c>
      <c r="Z444" s="36">
        <f t="shared" si="77"/>
        <v>0.22590000000000002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100.35</v>
      </c>
      <c r="BN444" s="64">
        <f t="shared" si="74"/>
        <v>100.35</v>
      </c>
      <c r="BO444" s="64">
        <f t="shared" si="75"/>
        <v>0.19230769230769232</v>
      </c>
      <c r="BP444" s="64">
        <f t="shared" si="76"/>
        <v>0.19230769230769232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17.5</v>
      </c>
      <c r="Y448" s="387">
        <f t="shared" si="72"/>
        <v>18.900000000000002</v>
      </c>
      <c r="Z448" s="36">
        <f t="shared" si="77"/>
        <v>4.5179999999999998E-2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18.583333333333332</v>
      </c>
      <c r="BN448" s="64">
        <f t="shared" si="74"/>
        <v>20.07</v>
      </c>
      <c r="BO448" s="64">
        <f t="shared" si="75"/>
        <v>3.5612535612535613E-2</v>
      </c>
      <c r="BP448" s="64">
        <f t="shared" si="76"/>
        <v>3.8461538461538464E-2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7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52.5</v>
      </c>
      <c r="Y453" s="387">
        <f t="shared" si="72"/>
        <v>52.5</v>
      </c>
      <c r="Z453" s="36">
        <f t="shared" si="77"/>
        <v>0.1255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55.75</v>
      </c>
      <c r="BN453" s="64">
        <f t="shared" si="74"/>
        <v>55.75</v>
      </c>
      <c r="BO453" s="64">
        <f t="shared" si="75"/>
        <v>0.10683760683760685</v>
      </c>
      <c r="BP453" s="64">
        <f t="shared" si="76"/>
        <v>0.10683760683760685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140</v>
      </c>
      <c r="Y457" s="387">
        <f t="shared" si="72"/>
        <v>141.12</v>
      </c>
      <c r="Z457" s="36">
        <f>IFERROR(IF(Y457=0,"",ROUNDUP(Y457/H457,0)*0.00753),"")</f>
        <v>0.63251999999999997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216.66666666666669</v>
      </c>
      <c r="BN457" s="64">
        <f t="shared" si="74"/>
        <v>218.40000000000003</v>
      </c>
      <c r="BO457" s="64">
        <f t="shared" si="75"/>
        <v>0.53418803418803418</v>
      </c>
      <c r="BP457" s="64">
        <f t="shared" si="76"/>
        <v>0.53846153846153844</v>
      </c>
    </row>
    <row r="458" spans="1:68" x14ac:dyDescent="0.2">
      <c r="A458" s="414"/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15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178.33333333333334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181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1.1646399999999999</v>
      </c>
      <c r="AA458" s="389"/>
      <c r="AB458" s="389"/>
      <c r="AC458" s="389"/>
    </row>
    <row r="459" spans="1:68" x14ac:dyDescent="0.2">
      <c r="A459" s="400"/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15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374.5</v>
      </c>
      <c r="Y459" s="388">
        <f>IFERROR(SUM(Y437:Y457),"0")</f>
        <v>382.62</v>
      </c>
      <c r="Z459" s="37"/>
      <c r="AA459" s="389"/>
      <c r="AB459" s="389"/>
      <c r="AC459" s="389"/>
    </row>
    <row r="460" spans="1:68" ht="14.25" hidden="1" customHeight="1" x14ac:dyDescent="0.25">
      <c r="A460" s="399" t="s">
        <v>71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400"/>
      <c r="AA460" s="378"/>
      <c r="AB460" s="378"/>
      <c r="AC460" s="378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4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15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400"/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15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9" t="s">
        <v>95</v>
      </c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  <c r="AA465" s="378"/>
      <c r="AB465" s="378"/>
      <c r="AC465" s="378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4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15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15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446" t="s">
        <v>592</v>
      </c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400"/>
      <c r="Z469" s="400"/>
      <c r="AA469" s="380"/>
      <c r="AB469" s="380"/>
      <c r="AC469" s="380"/>
    </row>
    <row r="470" spans="1:68" ht="14.25" hidden="1" customHeight="1" x14ac:dyDescent="0.25">
      <c r="A470" s="399" t="s">
        <v>145</v>
      </c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00"/>
      <c r="O470" s="400"/>
      <c r="P470" s="400"/>
      <c r="Q470" s="400"/>
      <c r="R470" s="400"/>
      <c r="S470" s="400"/>
      <c r="T470" s="400"/>
      <c r="U470" s="400"/>
      <c r="V470" s="400"/>
      <c r="W470" s="400"/>
      <c r="X470" s="400"/>
      <c r="Y470" s="400"/>
      <c r="Z470" s="400"/>
      <c r="AA470" s="378"/>
      <c r="AB470" s="378"/>
      <c r="AC470" s="378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4"/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15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400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15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9" t="s">
        <v>63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400"/>
      <c r="AA474" s="378"/>
      <c r="AB474" s="378"/>
      <c r="AC474" s="378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7</v>
      </c>
      <c r="Y479" s="387">
        <f t="shared" si="78"/>
        <v>8.4</v>
      </c>
      <c r="Z479" s="36">
        <f>IFERROR(IF(Y479=0,"",ROUNDUP(Y479/H479,0)*0.00502),"")</f>
        <v>2.0080000000000001E-2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7.4333333333333327</v>
      </c>
      <c r="BN479" s="64">
        <f t="shared" si="80"/>
        <v>8.92</v>
      </c>
      <c r="BO479" s="64">
        <f t="shared" si="81"/>
        <v>1.4245014245014245E-2</v>
      </c>
      <c r="BP479" s="64">
        <f t="shared" si="82"/>
        <v>1.7094017094017096E-2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4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15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3.333333333333333</v>
      </c>
      <c r="Y481" s="388">
        <f>IFERROR(Y475/H475,"0")+IFERROR(Y476/H476,"0")+IFERROR(Y477/H477,"0")+IFERROR(Y478/H478,"0")+IFERROR(Y479/H479,"0")+IFERROR(Y480/H480,"0")</f>
        <v>4</v>
      </c>
      <c r="Z481" s="388">
        <f>IFERROR(IF(Z475="",0,Z475),"0")+IFERROR(IF(Z476="",0,Z476),"0")+IFERROR(IF(Z477="",0,Z477),"0")+IFERROR(IF(Z478="",0,Z478),"0")+IFERROR(IF(Z479="",0,Z479),"0")+IFERROR(IF(Z480="",0,Z480),"0")</f>
        <v>2.0080000000000001E-2</v>
      </c>
      <c r="AA481" s="389"/>
      <c r="AB481" s="389"/>
      <c r="AC481" s="389"/>
    </row>
    <row r="482" spans="1:68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15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7</v>
      </c>
      <c r="Y482" s="388">
        <f>IFERROR(SUM(Y475:Y480),"0")</f>
        <v>8.4</v>
      </c>
      <c r="Z482" s="37"/>
      <c r="AA482" s="389"/>
      <c r="AB482" s="389"/>
      <c r="AC482" s="389"/>
    </row>
    <row r="483" spans="1:68" ht="14.25" hidden="1" customHeight="1" x14ac:dyDescent="0.25">
      <c r="A483" s="399" t="s">
        <v>104</v>
      </c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0"/>
      <c r="P483" s="400"/>
      <c r="Q483" s="400"/>
      <c r="R483" s="400"/>
      <c r="S483" s="400"/>
      <c r="T483" s="400"/>
      <c r="U483" s="400"/>
      <c r="V483" s="400"/>
      <c r="W483" s="400"/>
      <c r="X483" s="400"/>
      <c r="Y483" s="400"/>
      <c r="Z483" s="400"/>
      <c r="AA483" s="378"/>
      <c r="AB483" s="378"/>
      <c r="AC483" s="378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4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15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15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446" t="s">
        <v>607</v>
      </c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0"/>
      <c r="P487" s="400"/>
      <c r="Q487" s="400"/>
      <c r="R487" s="400"/>
      <c r="S487" s="400"/>
      <c r="T487" s="400"/>
      <c r="U487" s="400"/>
      <c r="V487" s="400"/>
      <c r="W487" s="400"/>
      <c r="X487" s="400"/>
      <c r="Y487" s="400"/>
      <c r="Z487" s="400"/>
      <c r="AA487" s="380"/>
      <c r="AB487" s="380"/>
      <c r="AC487" s="380"/>
    </row>
    <row r="488" spans="1:68" ht="14.25" hidden="1" customHeight="1" x14ac:dyDescent="0.25">
      <c r="A488" s="399" t="s">
        <v>63</v>
      </c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0"/>
      <c r="P488" s="400"/>
      <c r="Q488" s="400"/>
      <c r="R488" s="400"/>
      <c r="S488" s="400"/>
      <c r="T488" s="400"/>
      <c r="U488" s="400"/>
      <c r="V488" s="400"/>
      <c r="W488" s="400"/>
      <c r="X488" s="400"/>
      <c r="Y488" s="400"/>
      <c r="Z488" s="400"/>
      <c r="AA488" s="378"/>
      <c r="AB488" s="378"/>
      <c r="AC488" s="378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4</v>
      </c>
      <c r="Y490" s="387">
        <f>IFERROR(IF(X490="",0,CEILING((X490/$H490),1)*$H490),"")</f>
        <v>4.8</v>
      </c>
      <c r="Z490" s="36">
        <f>IFERROR(IF(Y490=0,"",ROUNDUP(Y490/H490,0)*0.00502),"")</f>
        <v>2.0080000000000001E-2</v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4.3333333333333339</v>
      </c>
      <c r="BN490" s="64">
        <f>IFERROR(Y490*I490/H490,"0")</f>
        <v>5.2</v>
      </c>
      <c r="BO490" s="64">
        <f>IFERROR(1/J490*(X490/H490),"0")</f>
        <v>1.4245014245014247E-2</v>
      </c>
      <c r="BP490" s="64">
        <f>IFERROR(1/J490*(Y490/H490),"0")</f>
        <v>1.7094017094017096E-2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18</v>
      </c>
      <c r="Y491" s="387">
        <f>IFERROR(IF(X491="",0,CEILING((X491/$H491),1)*$H491),"")</f>
        <v>18</v>
      </c>
      <c r="Z491" s="36">
        <f>IFERROR(IF(Y491=0,"",ROUNDUP(Y491/H491,0)*0.00502),"")</f>
        <v>7.5300000000000006E-2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30.3</v>
      </c>
      <c r="BN491" s="64">
        <f>IFERROR(Y491*I491/H491,"0")</f>
        <v>30.3</v>
      </c>
      <c r="BO491" s="64">
        <f>IFERROR(1/J491*(X491/H491),"0")</f>
        <v>6.4102564102564111E-2</v>
      </c>
      <c r="BP491" s="64">
        <f>IFERROR(1/J491*(Y491/H491),"0")</f>
        <v>6.4102564102564111E-2</v>
      </c>
    </row>
    <row r="492" spans="1:68" x14ac:dyDescent="0.2">
      <c r="A492" s="414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15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18.333333333333332</v>
      </c>
      <c r="Y492" s="388">
        <f>IFERROR(Y489/H489,"0")+IFERROR(Y490/H490,"0")+IFERROR(Y491/H491,"0")</f>
        <v>19</v>
      </c>
      <c r="Z492" s="388">
        <f>IFERROR(IF(Z489="",0,Z489),"0")+IFERROR(IF(Z490="",0,Z490),"0")+IFERROR(IF(Z491="",0,Z491),"0")</f>
        <v>9.5380000000000006E-2</v>
      </c>
      <c r="AA492" s="389"/>
      <c r="AB492" s="389"/>
      <c r="AC492" s="389"/>
    </row>
    <row r="493" spans="1:68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00"/>
      <c r="O493" s="415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22</v>
      </c>
      <c r="Y493" s="388">
        <f>IFERROR(SUM(Y489:Y491),"0")</f>
        <v>22.8</v>
      </c>
      <c r="Z493" s="37"/>
      <c r="AA493" s="389"/>
      <c r="AB493" s="389"/>
      <c r="AC493" s="389"/>
    </row>
    <row r="494" spans="1:68" ht="16.5" hidden="1" customHeight="1" x14ac:dyDescent="0.25">
      <c r="A494" s="446" t="s">
        <v>614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400"/>
      <c r="AA494" s="380"/>
      <c r="AB494" s="380"/>
      <c r="AC494" s="380"/>
    </row>
    <row r="495" spans="1:68" ht="14.25" hidden="1" customHeight="1" x14ac:dyDescent="0.25">
      <c r="A495" s="399" t="s">
        <v>63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400"/>
      <c r="AA495" s="378"/>
      <c r="AB495" s="378"/>
      <c r="AC495" s="378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4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15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15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52" t="s">
        <v>617</v>
      </c>
      <c r="B499" s="453"/>
      <c r="C499" s="453"/>
      <c r="D499" s="453"/>
      <c r="E499" s="453"/>
      <c r="F499" s="453"/>
      <c r="G499" s="453"/>
      <c r="H499" s="453"/>
      <c r="I499" s="453"/>
      <c r="J499" s="453"/>
      <c r="K499" s="453"/>
      <c r="L499" s="453"/>
      <c r="M499" s="453"/>
      <c r="N499" s="453"/>
      <c r="O499" s="453"/>
      <c r="P499" s="453"/>
      <c r="Q499" s="453"/>
      <c r="R499" s="453"/>
      <c r="S499" s="453"/>
      <c r="T499" s="453"/>
      <c r="U499" s="453"/>
      <c r="V499" s="453"/>
      <c r="W499" s="453"/>
      <c r="X499" s="453"/>
      <c r="Y499" s="453"/>
      <c r="Z499" s="453"/>
      <c r="AA499" s="48"/>
      <c r="AB499" s="48"/>
      <c r="AC499" s="48"/>
    </row>
    <row r="500" spans="1:68" ht="16.5" hidden="1" customHeight="1" x14ac:dyDescent="0.25">
      <c r="A500" s="446" t="s">
        <v>617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400"/>
      <c r="AA500" s="380"/>
      <c r="AB500" s="380"/>
      <c r="AC500" s="380"/>
    </row>
    <row r="501" spans="1:68" ht="14.25" hidden="1" customHeight="1" x14ac:dyDescent="0.25">
      <c r="A501" s="399" t="s">
        <v>109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400"/>
      <c r="AA501" s="378"/>
      <c r="AB501" s="378"/>
      <c r="AC501" s="378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120</v>
      </c>
      <c r="Y502" s="387">
        <f t="shared" ref="Y502:Y509" si="83">IFERROR(IF(X502="",0,CEILING((X502/$H502),1)*$H502),"")</f>
        <v>121.44000000000001</v>
      </c>
      <c r="Z502" s="36">
        <f t="shared" ref="Z502:Z507" si="84">IFERROR(IF(Y502=0,"",ROUNDUP(Y502/H502,0)*0.01196),"")</f>
        <v>0.27507999999999999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128.18181818181816</v>
      </c>
      <c r="BN502" s="64">
        <f t="shared" ref="BN502:BN509" si="86">IFERROR(Y502*I502/H502,"0")</f>
        <v>129.72</v>
      </c>
      <c r="BO502" s="64">
        <f t="shared" ref="BO502:BO509" si="87">IFERROR(1/J502*(X502/H502),"0")</f>
        <v>0.21853146853146854</v>
      </c>
      <c r="BP502" s="64">
        <f t="shared" ref="BP502:BP509" si="88">IFERROR(1/J502*(Y502/H502),"0")</f>
        <v>0.22115384615384617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210</v>
      </c>
      <c r="Y505" s="387">
        <f t="shared" si="83"/>
        <v>211.20000000000002</v>
      </c>
      <c r="Z505" s="36">
        <f t="shared" si="84"/>
        <v>0.47839999999999999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224.31818181818178</v>
      </c>
      <c r="BN505" s="64">
        <f t="shared" si="86"/>
        <v>225.60000000000002</v>
      </c>
      <c r="BO505" s="64">
        <f t="shared" si="87"/>
        <v>0.38243006993006995</v>
      </c>
      <c r="BP505" s="64">
        <f t="shared" si="88"/>
        <v>0.38461538461538464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150</v>
      </c>
      <c r="Y507" s="387">
        <f t="shared" si="83"/>
        <v>153.12</v>
      </c>
      <c r="Z507" s="36">
        <f t="shared" si="84"/>
        <v>0.34683999999999998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160.22727272727272</v>
      </c>
      <c r="BN507" s="64">
        <f t="shared" si="86"/>
        <v>163.56</v>
      </c>
      <c r="BO507" s="64">
        <f t="shared" si="87"/>
        <v>0.27316433566433568</v>
      </c>
      <c r="BP507" s="64">
        <f t="shared" si="88"/>
        <v>0.27884615384615385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138</v>
      </c>
      <c r="Y508" s="387">
        <f t="shared" si="83"/>
        <v>140.4</v>
      </c>
      <c r="Z508" s="36">
        <f>IFERROR(IF(Y508=0,"",ROUNDUP(Y508/H508,0)*0.00937),"")</f>
        <v>0.36542999999999998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147.19999999999999</v>
      </c>
      <c r="BN508" s="64">
        <f t="shared" si="86"/>
        <v>149.76</v>
      </c>
      <c r="BO508" s="64">
        <f t="shared" si="87"/>
        <v>0.31944444444444448</v>
      </c>
      <c r="BP508" s="64">
        <f t="shared" si="88"/>
        <v>0.32500000000000001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108</v>
      </c>
      <c r="Y509" s="387">
        <f t="shared" si="83"/>
        <v>108</v>
      </c>
      <c r="Z509" s="36">
        <f>IFERROR(IF(Y509=0,"",ROUNDUP(Y509/H509,0)*0.00937),"")</f>
        <v>0.28110000000000002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115.19999999999999</v>
      </c>
      <c r="BN509" s="64">
        <f t="shared" si="86"/>
        <v>115.19999999999999</v>
      </c>
      <c r="BO509" s="64">
        <f t="shared" si="87"/>
        <v>0.25</v>
      </c>
      <c r="BP509" s="64">
        <f t="shared" si="88"/>
        <v>0.25</v>
      </c>
    </row>
    <row r="510" spans="1:68" x14ac:dyDescent="0.2">
      <c r="A510" s="414"/>
      <c r="B510" s="400"/>
      <c r="C510" s="400"/>
      <c r="D510" s="400"/>
      <c r="E510" s="400"/>
      <c r="F510" s="400"/>
      <c r="G510" s="400"/>
      <c r="H510" s="400"/>
      <c r="I510" s="400"/>
      <c r="J510" s="400"/>
      <c r="K510" s="400"/>
      <c r="L510" s="400"/>
      <c r="M510" s="400"/>
      <c r="N510" s="400"/>
      <c r="O510" s="415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159.24242424242425</v>
      </c>
      <c r="Y510" s="388">
        <f>IFERROR(Y502/H502,"0")+IFERROR(Y503/H503,"0")+IFERROR(Y504/H504,"0")+IFERROR(Y505/H505,"0")+IFERROR(Y506/H506,"0")+IFERROR(Y507/H507,"0")+IFERROR(Y508/H508,"0")+IFERROR(Y509/H509,"0")</f>
        <v>161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1.7468499999999998</v>
      </c>
      <c r="AA510" s="389"/>
      <c r="AB510" s="389"/>
      <c r="AC510" s="389"/>
    </row>
    <row r="511" spans="1:68" x14ac:dyDescent="0.2">
      <c r="A511" s="400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00"/>
      <c r="O511" s="415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726</v>
      </c>
      <c r="Y511" s="388">
        <f>IFERROR(SUM(Y502:Y509),"0")</f>
        <v>734.16000000000008</v>
      </c>
      <c r="Z511" s="37"/>
      <c r="AA511" s="389"/>
      <c r="AB511" s="389"/>
      <c r="AC511" s="389"/>
    </row>
    <row r="512" spans="1:68" ht="14.25" hidden="1" customHeight="1" x14ac:dyDescent="0.25">
      <c r="A512" s="399" t="s">
        <v>145</v>
      </c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  <c r="Y512" s="400"/>
      <c r="Z512" s="400"/>
      <c r="AA512" s="378"/>
      <c r="AB512" s="378"/>
      <c r="AC512" s="378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170</v>
      </c>
      <c r="Y513" s="387">
        <f>IFERROR(IF(X513="",0,CEILING((X513/$H513),1)*$H513),"")</f>
        <v>174.24</v>
      </c>
      <c r="Z513" s="36">
        <f>IFERROR(IF(Y513=0,"",ROUNDUP(Y513/H513,0)*0.01196),"")</f>
        <v>0.39468000000000003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181.59090909090907</v>
      </c>
      <c r="BN513" s="64">
        <f>IFERROR(Y513*I513/H513,"0")</f>
        <v>186.12</v>
      </c>
      <c r="BO513" s="64">
        <f>IFERROR(1/J513*(X513/H513),"0")</f>
        <v>0.3095862470862471</v>
      </c>
      <c r="BP513" s="64">
        <f>IFERROR(1/J513*(Y513/H513),"0")</f>
        <v>0.31730769230769235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4"/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15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32.196969696969695</v>
      </c>
      <c r="Y515" s="388">
        <f>IFERROR(Y513/H513,"0")+IFERROR(Y514/H514,"0")</f>
        <v>33</v>
      </c>
      <c r="Z515" s="388">
        <f>IFERROR(IF(Z513="",0,Z513),"0")+IFERROR(IF(Z514="",0,Z514),"0")</f>
        <v>0.39468000000000003</v>
      </c>
      <c r="AA515" s="389"/>
      <c r="AB515" s="389"/>
      <c r="AC515" s="389"/>
    </row>
    <row r="516" spans="1:68" x14ac:dyDescent="0.2">
      <c r="A516" s="400"/>
      <c r="B516" s="400"/>
      <c r="C516" s="400"/>
      <c r="D516" s="400"/>
      <c r="E516" s="400"/>
      <c r="F516" s="400"/>
      <c r="G516" s="400"/>
      <c r="H516" s="400"/>
      <c r="I516" s="400"/>
      <c r="J516" s="400"/>
      <c r="K516" s="400"/>
      <c r="L516" s="400"/>
      <c r="M516" s="400"/>
      <c r="N516" s="400"/>
      <c r="O516" s="415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170</v>
      </c>
      <c r="Y516" s="388">
        <f>IFERROR(SUM(Y513:Y514),"0")</f>
        <v>174.24</v>
      </c>
      <c r="Z516" s="37"/>
      <c r="AA516" s="389"/>
      <c r="AB516" s="389"/>
      <c r="AC516" s="389"/>
    </row>
    <row r="517" spans="1:68" ht="14.25" hidden="1" customHeight="1" x14ac:dyDescent="0.25">
      <c r="A517" s="399" t="s">
        <v>63</v>
      </c>
      <c r="B517" s="400"/>
      <c r="C517" s="400"/>
      <c r="D517" s="400"/>
      <c r="E517" s="400"/>
      <c r="F517" s="400"/>
      <c r="G517" s="400"/>
      <c r="H517" s="400"/>
      <c r="I517" s="400"/>
      <c r="J517" s="400"/>
      <c r="K517" s="400"/>
      <c r="L517" s="400"/>
      <c r="M517" s="400"/>
      <c r="N517" s="400"/>
      <c r="O517" s="400"/>
      <c r="P517" s="400"/>
      <c r="Q517" s="400"/>
      <c r="R517" s="400"/>
      <c r="S517" s="400"/>
      <c r="T517" s="400"/>
      <c r="U517" s="400"/>
      <c r="V517" s="400"/>
      <c r="W517" s="400"/>
      <c r="X517" s="400"/>
      <c r="Y517" s="400"/>
      <c r="Z517" s="400"/>
      <c r="AA517" s="378"/>
      <c r="AB517" s="378"/>
      <c r="AC517" s="378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80</v>
      </c>
      <c r="Y518" s="387">
        <f t="shared" ref="Y518:Y523" si="89">IFERROR(IF(X518="",0,CEILING((X518/$H518),1)*$H518),"")</f>
        <v>84.48</v>
      </c>
      <c r="Z518" s="36">
        <f>IFERROR(IF(Y518=0,"",ROUNDUP(Y518/H518,0)*0.01196),"")</f>
        <v>0.19136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85.454545454545453</v>
      </c>
      <c r="BN518" s="64">
        <f t="shared" ref="BN518:BN523" si="91">IFERROR(Y518*I518/H518,"0")</f>
        <v>90.24</v>
      </c>
      <c r="BO518" s="64">
        <f t="shared" ref="BO518:BO523" si="92">IFERROR(1/J518*(X518/H518),"0")</f>
        <v>0.14568764568764569</v>
      </c>
      <c r="BP518" s="64">
        <f t="shared" ref="BP518:BP523" si="93">IFERROR(1/J518*(Y518/H518),"0")</f>
        <v>0.15384615384615385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90</v>
      </c>
      <c r="Y519" s="387">
        <f t="shared" si="89"/>
        <v>95.04</v>
      </c>
      <c r="Z519" s="36">
        <f>IFERROR(IF(Y519=0,"",ROUNDUP(Y519/H519,0)*0.01196),"")</f>
        <v>0.21528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96.136363636363626</v>
      </c>
      <c r="BN519" s="64">
        <f t="shared" si="91"/>
        <v>101.52000000000001</v>
      </c>
      <c r="BO519" s="64">
        <f t="shared" si="92"/>
        <v>0.16389860139860138</v>
      </c>
      <c r="BP519" s="64">
        <f t="shared" si="93"/>
        <v>0.17307692307692307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190</v>
      </c>
      <c r="Y520" s="387">
        <f t="shared" si="89"/>
        <v>190.08</v>
      </c>
      <c r="Z520" s="36">
        <f>IFERROR(IF(Y520=0,"",ROUNDUP(Y520/H520,0)*0.01196),"")</f>
        <v>0.43056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202.95454545454544</v>
      </c>
      <c r="BN520" s="64">
        <f t="shared" si="91"/>
        <v>203.04000000000002</v>
      </c>
      <c r="BO520" s="64">
        <f t="shared" si="92"/>
        <v>0.34600815850815853</v>
      </c>
      <c r="BP520" s="64">
        <f t="shared" si="93"/>
        <v>0.34615384615384615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60</v>
      </c>
      <c r="Y521" s="387">
        <f t="shared" si="89"/>
        <v>61.2</v>
      </c>
      <c r="Z521" s="36">
        <f>IFERROR(IF(Y521=0,"",ROUNDUP(Y521/H521,0)*0.00937),"")</f>
        <v>0.15928999999999999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63.999999999999993</v>
      </c>
      <c r="BN521" s="64">
        <f t="shared" si="91"/>
        <v>65.28</v>
      </c>
      <c r="BO521" s="64">
        <f t="shared" si="92"/>
        <v>0.1388888888888889</v>
      </c>
      <c r="BP521" s="64">
        <f t="shared" si="93"/>
        <v>0.14166666666666666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24</v>
      </c>
      <c r="Y522" s="387">
        <f t="shared" si="89"/>
        <v>25.2</v>
      </c>
      <c r="Z522" s="36">
        <f>IFERROR(IF(Y522=0,"",ROUNDUP(Y522/H522,0)*0.00937),"")</f>
        <v>6.5589999999999996E-2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25.4</v>
      </c>
      <c r="BN522" s="64">
        <f t="shared" si="91"/>
        <v>26.669999999999998</v>
      </c>
      <c r="BO522" s="64">
        <f t="shared" si="92"/>
        <v>5.5555555555555552E-2</v>
      </c>
      <c r="BP522" s="64">
        <f t="shared" si="93"/>
        <v>5.8333333333333334E-2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48</v>
      </c>
      <c r="Y523" s="387">
        <f t="shared" si="89"/>
        <v>50.4</v>
      </c>
      <c r="Z523" s="36">
        <f>IFERROR(IF(Y523=0,"",ROUNDUP(Y523/H523,0)*0.00937),"")</f>
        <v>0.13117999999999999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50.8</v>
      </c>
      <c r="BN523" s="64">
        <f t="shared" si="91"/>
        <v>53.339999999999996</v>
      </c>
      <c r="BO523" s="64">
        <f t="shared" si="92"/>
        <v>0.1111111111111111</v>
      </c>
      <c r="BP523" s="64">
        <f t="shared" si="93"/>
        <v>0.11666666666666667</v>
      </c>
    </row>
    <row r="524" spans="1:68" x14ac:dyDescent="0.2">
      <c r="A524" s="414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15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104.84848484848486</v>
      </c>
      <c r="Y524" s="388">
        <f>IFERROR(Y518/H518,"0")+IFERROR(Y519/H519,"0")+IFERROR(Y520/H520,"0")+IFERROR(Y521/H521,"0")+IFERROR(Y522/H522,"0")+IFERROR(Y523/H523,"0")</f>
        <v>108</v>
      </c>
      <c r="Z524" s="388">
        <f>IFERROR(IF(Z518="",0,Z518),"0")+IFERROR(IF(Z519="",0,Z519),"0")+IFERROR(IF(Z520="",0,Z520),"0")+IFERROR(IF(Z521="",0,Z521),"0")+IFERROR(IF(Z522="",0,Z522),"0")+IFERROR(IF(Z523="",0,Z523),"0")</f>
        <v>1.19326</v>
      </c>
      <c r="AA524" s="389"/>
      <c r="AB524" s="389"/>
      <c r="AC524" s="389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15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492</v>
      </c>
      <c r="Y525" s="388">
        <f>IFERROR(SUM(Y518:Y523),"0")</f>
        <v>506.4</v>
      </c>
      <c r="Z525" s="37"/>
      <c r="AA525" s="389"/>
      <c r="AB525" s="389"/>
      <c r="AC525" s="389"/>
    </row>
    <row r="526" spans="1:68" ht="14.25" hidden="1" customHeight="1" x14ac:dyDescent="0.25">
      <c r="A526" s="399" t="s">
        <v>71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8"/>
      <c r="AB526" s="378"/>
      <c r="AC526" s="378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4"/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15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400"/>
      <c r="B531" s="400"/>
      <c r="C531" s="400"/>
      <c r="D531" s="400"/>
      <c r="E531" s="400"/>
      <c r="F531" s="400"/>
      <c r="G531" s="400"/>
      <c r="H531" s="400"/>
      <c r="I531" s="400"/>
      <c r="J531" s="400"/>
      <c r="K531" s="400"/>
      <c r="L531" s="400"/>
      <c r="M531" s="400"/>
      <c r="N531" s="400"/>
      <c r="O531" s="415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9" t="s">
        <v>180</v>
      </c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  <c r="AA532" s="378"/>
      <c r="AB532" s="378"/>
      <c r="AC532" s="378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2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50</v>
      </c>
      <c r="Y533" s="387">
        <f>IFERROR(IF(X533="",0,CEILING((X533/$H533),1)*$H533),"")</f>
        <v>54.6</v>
      </c>
      <c r="Z533" s="36">
        <f>IFERROR(IF(Y533=0,"",ROUNDUP(Y533/H533,0)*0.02175),"")</f>
        <v>0.15225</v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53.076923076923073</v>
      </c>
      <c r="BN533" s="64">
        <f>IFERROR(Y533*I533/H533,"0")</f>
        <v>57.959999999999994</v>
      </c>
      <c r="BO533" s="64">
        <f>IFERROR(1/J533*(X533/H533),"0")</f>
        <v>0.11446886446886446</v>
      </c>
      <c r="BP533" s="64">
        <f>IFERROR(1/J533*(Y533/H533),"0")</f>
        <v>0.125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4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15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6.4102564102564106</v>
      </c>
      <c r="Y535" s="388">
        <f>IFERROR(Y533/H533,"0")+IFERROR(Y534/H534,"0")</f>
        <v>7</v>
      </c>
      <c r="Z535" s="388">
        <f>IFERROR(IF(Z533="",0,Z533),"0")+IFERROR(IF(Z534="",0,Z534),"0")</f>
        <v>0.15225</v>
      </c>
      <c r="AA535" s="389"/>
      <c r="AB535" s="389"/>
      <c r="AC535" s="389"/>
    </row>
    <row r="536" spans="1:68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15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50</v>
      </c>
      <c r="Y536" s="388">
        <f>IFERROR(SUM(Y533:Y534),"0")</f>
        <v>54.6</v>
      </c>
      <c r="Z536" s="37"/>
      <c r="AA536" s="389"/>
      <c r="AB536" s="389"/>
      <c r="AC536" s="389"/>
    </row>
    <row r="537" spans="1:68" ht="27.75" hidden="1" customHeight="1" x14ac:dyDescent="0.2">
      <c r="A537" s="452" t="s">
        <v>661</v>
      </c>
      <c r="B537" s="453"/>
      <c r="C537" s="453"/>
      <c r="D537" s="453"/>
      <c r="E537" s="453"/>
      <c r="F537" s="453"/>
      <c r="G537" s="453"/>
      <c r="H537" s="453"/>
      <c r="I537" s="453"/>
      <c r="J537" s="453"/>
      <c r="K537" s="453"/>
      <c r="L537" s="453"/>
      <c r="M537" s="453"/>
      <c r="N537" s="453"/>
      <c r="O537" s="453"/>
      <c r="P537" s="453"/>
      <c r="Q537" s="453"/>
      <c r="R537" s="453"/>
      <c r="S537" s="453"/>
      <c r="T537" s="453"/>
      <c r="U537" s="453"/>
      <c r="V537" s="453"/>
      <c r="W537" s="453"/>
      <c r="X537" s="453"/>
      <c r="Y537" s="453"/>
      <c r="Z537" s="453"/>
      <c r="AA537" s="48"/>
      <c r="AB537" s="48"/>
      <c r="AC537" s="48"/>
    </row>
    <row r="538" spans="1:68" ht="16.5" hidden="1" customHeight="1" x14ac:dyDescent="0.25">
      <c r="A538" s="446" t="s">
        <v>661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400"/>
      <c r="AA538" s="380"/>
      <c r="AB538" s="380"/>
      <c r="AC538" s="380"/>
    </row>
    <row r="539" spans="1:68" ht="14.25" hidden="1" customHeight="1" x14ac:dyDescent="0.25">
      <c r="A539" s="399" t="s">
        <v>109</v>
      </c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0"/>
      <c r="P539" s="400"/>
      <c r="Q539" s="400"/>
      <c r="R539" s="400"/>
      <c r="S539" s="400"/>
      <c r="T539" s="400"/>
      <c r="U539" s="400"/>
      <c r="V539" s="400"/>
      <c r="W539" s="400"/>
      <c r="X539" s="400"/>
      <c r="Y539" s="400"/>
      <c r="Z539" s="400"/>
      <c r="AA539" s="378"/>
      <c r="AB539" s="378"/>
      <c r="AC539" s="378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1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4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8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40</v>
      </c>
      <c r="Y542" s="387">
        <f t="shared" si="94"/>
        <v>48</v>
      </c>
      <c r="Z542" s="36">
        <f>IFERROR(IF(Y542=0,"",ROUNDUP(Y542/H542,0)*0.02175),"")</f>
        <v>8.6999999999999994E-2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41.6</v>
      </c>
      <c r="BN542" s="64">
        <f t="shared" si="96"/>
        <v>49.919999999999995</v>
      </c>
      <c r="BO542" s="64">
        <f t="shared" si="97"/>
        <v>5.9523809523809521E-2</v>
      </c>
      <c r="BP542" s="64">
        <f t="shared" si="98"/>
        <v>7.1428571428571425E-2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711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7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4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15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3.3333333333333335</v>
      </c>
      <c r="Y547" s="388">
        <f>IFERROR(Y540/H540,"0")+IFERROR(Y541/H541,"0")+IFERROR(Y542/H542,"0")+IFERROR(Y543/H543,"0")+IFERROR(Y544/H544,"0")+IFERROR(Y545/H545,"0")+IFERROR(Y546/H546,"0")</f>
        <v>4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8.6999999999999994E-2</v>
      </c>
      <c r="AA547" s="389"/>
      <c r="AB547" s="389"/>
      <c r="AC547" s="389"/>
    </row>
    <row r="548" spans="1:68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00"/>
      <c r="O548" s="415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40</v>
      </c>
      <c r="Y548" s="388">
        <f>IFERROR(SUM(Y540:Y546),"0")</f>
        <v>48</v>
      </c>
      <c r="Z548" s="37"/>
      <c r="AA548" s="389"/>
      <c r="AB548" s="389"/>
      <c r="AC548" s="389"/>
    </row>
    <row r="549" spans="1:68" ht="14.25" hidden="1" customHeight="1" x14ac:dyDescent="0.25">
      <c r="A549" s="399" t="s">
        <v>145</v>
      </c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00"/>
      <c r="O549" s="400"/>
      <c r="P549" s="400"/>
      <c r="Q549" s="400"/>
      <c r="R549" s="400"/>
      <c r="S549" s="400"/>
      <c r="T549" s="400"/>
      <c r="U549" s="400"/>
      <c r="V549" s="400"/>
      <c r="W549" s="400"/>
      <c r="X549" s="400"/>
      <c r="Y549" s="400"/>
      <c r="Z549" s="400"/>
      <c r="AA549" s="378"/>
      <c r="AB549" s="378"/>
      <c r="AC549" s="378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3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84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4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4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00"/>
      <c r="O554" s="415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15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9" t="s">
        <v>63</v>
      </c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400"/>
      <c r="Z556" s="400"/>
      <c r="AA556" s="378"/>
      <c r="AB556" s="378"/>
      <c r="AC556" s="378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2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30</v>
      </c>
      <c r="Y558" s="387">
        <f t="shared" si="99"/>
        <v>33.6</v>
      </c>
      <c r="Z558" s="36">
        <f>IFERROR(IF(Y558=0,"",ROUNDUP(Y558/H558,0)*0.00753),"")</f>
        <v>6.0240000000000002E-2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31.857142857142858</v>
      </c>
      <c r="BN558" s="64">
        <f t="shared" si="101"/>
        <v>35.68</v>
      </c>
      <c r="BO558" s="64">
        <f t="shared" si="102"/>
        <v>4.5787545787545784E-2</v>
      </c>
      <c r="BP558" s="64">
        <f t="shared" si="103"/>
        <v>5.128205128205128E-2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7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75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35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20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72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4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15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7.1428571428571423</v>
      </c>
      <c r="Y564" s="388">
        <f>IFERROR(Y557/H557,"0")+IFERROR(Y558/H558,"0")+IFERROR(Y559/H559,"0")+IFERROR(Y560/H560,"0")+IFERROR(Y561/H561,"0")+IFERROR(Y562/H562,"0")+IFERROR(Y563/H563,"0")</f>
        <v>8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6.0240000000000002E-2</v>
      </c>
      <c r="AA564" s="389"/>
      <c r="AB564" s="389"/>
      <c r="AC564" s="389"/>
    </row>
    <row r="565" spans="1:68" x14ac:dyDescent="0.2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15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30</v>
      </c>
      <c r="Y565" s="388">
        <f>IFERROR(SUM(Y557:Y563),"0")</f>
        <v>33.6</v>
      </c>
      <c r="Z565" s="37"/>
      <c r="AA565" s="389"/>
      <c r="AB565" s="389"/>
      <c r="AC565" s="389"/>
    </row>
    <row r="566" spans="1:68" ht="14.25" hidden="1" customHeight="1" x14ac:dyDescent="0.25">
      <c r="A566" s="399" t="s">
        <v>71</v>
      </c>
      <c r="B566" s="400"/>
      <c r="C566" s="400"/>
      <c r="D566" s="400"/>
      <c r="E566" s="400"/>
      <c r="F566" s="400"/>
      <c r="G566" s="400"/>
      <c r="H566" s="400"/>
      <c r="I566" s="400"/>
      <c r="J566" s="400"/>
      <c r="K566" s="400"/>
      <c r="L566" s="400"/>
      <c r="M566" s="400"/>
      <c r="N566" s="400"/>
      <c r="O566" s="400"/>
      <c r="P566" s="400"/>
      <c r="Q566" s="400"/>
      <c r="R566" s="400"/>
      <c r="S566" s="400"/>
      <c r="T566" s="400"/>
      <c r="U566" s="400"/>
      <c r="V566" s="400"/>
      <c r="W566" s="400"/>
      <c r="X566" s="400"/>
      <c r="Y566" s="400"/>
      <c r="Z566" s="400"/>
      <c r="AA566" s="378"/>
      <c r="AB566" s="378"/>
      <c r="AC566" s="378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6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1150</v>
      </c>
      <c r="Y567" s="387">
        <f>IFERROR(IF(X567="",0,CEILING((X567/$H567),1)*$H567),"")</f>
        <v>1154.3999999999999</v>
      </c>
      <c r="Z567" s="36">
        <f>IFERROR(IF(Y567=0,"",ROUNDUP(Y567/H567,0)*0.02175),"")</f>
        <v>3.2189999999999999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1233.1538461538462</v>
      </c>
      <c r="BN567" s="64">
        <f>IFERROR(Y567*I567/H567,"0")</f>
        <v>1237.8719999999998</v>
      </c>
      <c r="BO567" s="64">
        <f>IFERROR(1/J567*(X567/H567),"0")</f>
        <v>2.6327838827838828</v>
      </c>
      <c r="BP567" s="64">
        <f>IFERROR(1/J567*(Y567/H567),"0")</f>
        <v>2.6428571428571428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3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8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4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4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15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147.43589743589743</v>
      </c>
      <c r="Y571" s="388">
        <f>IFERROR(Y567/H567,"0")+IFERROR(Y568/H568,"0")+IFERROR(Y569/H569,"0")+IFERROR(Y570/H570,"0")</f>
        <v>148</v>
      </c>
      <c r="Z571" s="388">
        <f>IFERROR(IF(Z567="",0,Z567),"0")+IFERROR(IF(Z568="",0,Z568),"0")+IFERROR(IF(Z569="",0,Z569),"0")+IFERROR(IF(Z570="",0,Z570),"0")</f>
        <v>3.2189999999999999</v>
      </c>
      <c r="AA571" s="389"/>
      <c r="AB571" s="389"/>
      <c r="AC571" s="389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15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1150</v>
      </c>
      <c r="Y572" s="388">
        <f>IFERROR(SUM(Y567:Y570),"0")</f>
        <v>1154.3999999999999</v>
      </c>
      <c r="Z572" s="37"/>
      <c r="AA572" s="389"/>
      <c r="AB572" s="389"/>
      <c r="AC572" s="389"/>
    </row>
    <row r="573" spans="1:68" ht="14.25" hidden="1" customHeight="1" x14ac:dyDescent="0.25">
      <c r="A573" s="399" t="s">
        <v>180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8"/>
      <c r="AB573" s="378"/>
      <c r="AC573" s="378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0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699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698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05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4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15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15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6" t="s">
        <v>738</v>
      </c>
      <c r="B580" s="400"/>
      <c r="C580" s="400"/>
      <c r="D580" s="400"/>
      <c r="E580" s="400"/>
      <c r="F580" s="400"/>
      <c r="G580" s="400"/>
      <c r="H580" s="400"/>
      <c r="I580" s="400"/>
      <c r="J580" s="400"/>
      <c r="K580" s="400"/>
      <c r="L580" s="400"/>
      <c r="M580" s="400"/>
      <c r="N580" s="400"/>
      <c r="O580" s="400"/>
      <c r="P580" s="400"/>
      <c r="Q580" s="400"/>
      <c r="R580" s="400"/>
      <c r="S580" s="400"/>
      <c r="T580" s="400"/>
      <c r="U580" s="400"/>
      <c r="V580" s="400"/>
      <c r="W580" s="400"/>
      <c r="X580" s="400"/>
      <c r="Y580" s="400"/>
      <c r="Z580" s="400"/>
      <c r="AA580" s="380"/>
      <c r="AB580" s="380"/>
      <c r="AC580" s="380"/>
    </row>
    <row r="581" spans="1:68" ht="14.25" hidden="1" customHeight="1" x14ac:dyDescent="0.25">
      <c r="A581" s="399" t="s">
        <v>109</v>
      </c>
      <c r="B581" s="400"/>
      <c r="C581" s="400"/>
      <c r="D581" s="400"/>
      <c r="E581" s="400"/>
      <c r="F581" s="400"/>
      <c r="G581" s="400"/>
      <c r="H581" s="400"/>
      <c r="I581" s="400"/>
      <c r="J581" s="400"/>
      <c r="K581" s="400"/>
      <c r="L581" s="400"/>
      <c r="M581" s="400"/>
      <c r="N581" s="400"/>
      <c r="O581" s="400"/>
      <c r="P581" s="400"/>
      <c r="Q581" s="400"/>
      <c r="R581" s="400"/>
      <c r="S581" s="400"/>
      <c r="T581" s="400"/>
      <c r="U581" s="400"/>
      <c r="V581" s="400"/>
      <c r="W581" s="400"/>
      <c r="X581" s="400"/>
      <c r="Y581" s="400"/>
      <c r="Z581" s="400"/>
      <c r="AA581" s="378"/>
      <c r="AB581" s="378"/>
      <c r="AC581" s="378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9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19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4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15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15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9" t="s">
        <v>145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8"/>
      <c r="AB586" s="378"/>
      <c r="AC586" s="378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8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4"/>
      <c r="B588" s="400"/>
      <c r="C588" s="400"/>
      <c r="D588" s="400"/>
      <c r="E588" s="400"/>
      <c r="F588" s="400"/>
      <c r="G588" s="400"/>
      <c r="H588" s="400"/>
      <c r="I588" s="400"/>
      <c r="J588" s="400"/>
      <c r="K588" s="400"/>
      <c r="L588" s="400"/>
      <c r="M588" s="400"/>
      <c r="N588" s="400"/>
      <c r="O588" s="415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400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15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9" t="s">
        <v>63</v>
      </c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0"/>
      <c r="P590" s="400"/>
      <c r="Q590" s="400"/>
      <c r="R590" s="400"/>
      <c r="S590" s="400"/>
      <c r="T590" s="400"/>
      <c r="U590" s="400"/>
      <c r="V590" s="400"/>
      <c r="W590" s="400"/>
      <c r="X590" s="400"/>
      <c r="Y590" s="400"/>
      <c r="Z590" s="400"/>
      <c r="AA590" s="378"/>
      <c r="AB590" s="378"/>
      <c r="AC590" s="378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0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4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15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400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15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9" t="s">
        <v>71</v>
      </c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0"/>
      <c r="P594" s="400"/>
      <c r="Q594" s="400"/>
      <c r="R594" s="400"/>
      <c r="S594" s="400"/>
      <c r="T594" s="400"/>
      <c r="U594" s="400"/>
      <c r="V594" s="400"/>
      <c r="W594" s="400"/>
      <c r="X594" s="400"/>
      <c r="Y594" s="400"/>
      <c r="Z594" s="400"/>
      <c r="AA594" s="378"/>
      <c r="AB594" s="378"/>
      <c r="AC594" s="378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4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4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15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400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15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65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586"/>
      <c r="P598" s="561" t="s">
        <v>754</v>
      </c>
      <c r="Q598" s="534"/>
      <c r="R598" s="534"/>
      <c r="S598" s="534"/>
      <c r="T598" s="534"/>
      <c r="U598" s="534"/>
      <c r="V598" s="535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17024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17217</v>
      </c>
      <c r="Z598" s="37"/>
      <c r="AA598" s="389"/>
      <c r="AB598" s="389"/>
      <c r="AC598" s="389"/>
    </row>
    <row r="599" spans="1:68" x14ac:dyDescent="0.2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586"/>
      <c r="P599" s="561" t="s">
        <v>755</v>
      </c>
      <c r="Q599" s="534"/>
      <c r="R599" s="534"/>
      <c r="S599" s="534"/>
      <c r="T599" s="534"/>
      <c r="U599" s="534"/>
      <c r="V599" s="535"/>
      <c r="W599" s="37" t="s">
        <v>68</v>
      </c>
      <c r="X599" s="388">
        <f>IFERROR(SUM(BM22:BM595),"0")</f>
        <v>18105.571521084283</v>
      </c>
      <c r="Y599" s="388">
        <f>IFERROR(SUM(BN22:BN595),"0")</f>
        <v>18310.786000000004</v>
      </c>
      <c r="Z599" s="37"/>
      <c r="AA599" s="389"/>
      <c r="AB599" s="389"/>
      <c r="AC599" s="389"/>
    </row>
    <row r="600" spans="1:68" x14ac:dyDescent="0.2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586"/>
      <c r="P600" s="561" t="s">
        <v>756</v>
      </c>
      <c r="Q600" s="534"/>
      <c r="R600" s="534"/>
      <c r="S600" s="534"/>
      <c r="T600" s="534"/>
      <c r="U600" s="534"/>
      <c r="V600" s="535"/>
      <c r="W600" s="37" t="s">
        <v>757</v>
      </c>
      <c r="X600" s="38">
        <f>ROUNDUP(SUM(BO22:BO595),0)</f>
        <v>33</v>
      </c>
      <c r="Y600" s="38">
        <f>ROUNDUP(SUM(BP22:BP595),0)</f>
        <v>34</v>
      </c>
      <c r="Z600" s="37"/>
      <c r="AA600" s="389"/>
      <c r="AB600" s="389"/>
      <c r="AC600" s="389"/>
    </row>
    <row r="601" spans="1:68" x14ac:dyDescent="0.2">
      <c r="A601" s="400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586"/>
      <c r="P601" s="561" t="s">
        <v>758</v>
      </c>
      <c r="Q601" s="534"/>
      <c r="R601" s="534"/>
      <c r="S601" s="534"/>
      <c r="T601" s="534"/>
      <c r="U601" s="534"/>
      <c r="V601" s="535"/>
      <c r="W601" s="37" t="s">
        <v>68</v>
      </c>
      <c r="X601" s="388">
        <f>GrossWeightTotal+PalletQtyTotal*25</f>
        <v>18930.571521084283</v>
      </c>
      <c r="Y601" s="388">
        <f>GrossWeightTotalR+PalletQtyTotalR*25</f>
        <v>19160.786000000004</v>
      </c>
      <c r="Z601" s="37"/>
      <c r="AA601" s="389"/>
      <c r="AB601" s="389"/>
      <c r="AC601" s="389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586"/>
      <c r="P602" s="561" t="s">
        <v>759</v>
      </c>
      <c r="Q602" s="534"/>
      <c r="R602" s="534"/>
      <c r="S602" s="534"/>
      <c r="T602" s="534"/>
      <c r="U602" s="534"/>
      <c r="V602" s="535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3585.5883749073409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3623</v>
      </c>
      <c r="Z602" s="37"/>
      <c r="AA602" s="389"/>
      <c r="AB602" s="389"/>
      <c r="AC602" s="389"/>
    </row>
    <row r="603" spans="1:68" ht="14.25" hidden="1" customHeight="1" x14ac:dyDescent="0.2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6"/>
      <c r="P603" s="561" t="s">
        <v>760</v>
      </c>
      <c r="Q603" s="534"/>
      <c r="R603" s="534"/>
      <c r="S603" s="534"/>
      <c r="T603" s="534"/>
      <c r="U603" s="534"/>
      <c r="V603" s="535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38.354660000000003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77" t="s">
        <v>62</v>
      </c>
      <c r="C605" s="421" t="s">
        <v>107</v>
      </c>
      <c r="D605" s="683"/>
      <c r="E605" s="683"/>
      <c r="F605" s="683"/>
      <c r="G605" s="683"/>
      <c r="H605" s="423"/>
      <c r="I605" s="421" t="s">
        <v>272</v>
      </c>
      <c r="J605" s="683"/>
      <c r="K605" s="683"/>
      <c r="L605" s="683"/>
      <c r="M605" s="683"/>
      <c r="N605" s="683"/>
      <c r="O605" s="683"/>
      <c r="P605" s="683"/>
      <c r="Q605" s="683"/>
      <c r="R605" s="683"/>
      <c r="S605" s="683"/>
      <c r="T605" s="683"/>
      <c r="U605" s="683"/>
      <c r="V605" s="423"/>
      <c r="W605" s="421" t="s">
        <v>492</v>
      </c>
      <c r="X605" s="423"/>
      <c r="Y605" s="421" t="s">
        <v>546</v>
      </c>
      <c r="Z605" s="683"/>
      <c r="AA605" s="683"/>
      <c r="AB605" s="423"/>
      <c r="AC605" s="377" t="s">
        <v>617</v>
      </c>
      <c r="AD605" s="421" t="s">
        <v>661</v>
      </c>
      <c r="AE605" s="423"/>
      <c r="AF605" s="379"/>
    </row>
    <row r="606" spans="1:68" ht="14.25" customHeight="1" thickTop="1" x14ac:dyDescent="0.2">
      <c r="A606" s="489" t="s">
        <v>763</v>
      </c>
      <c r="B606" s="421" t="s">
        <v>62</v>
      </c>
      <c r="C606" s="421" t="s">
        <v>108</v>
      </c>
      <c r="D606" s="421" t="s">
        <v>128</v>
      </c>
      <c r="E606" s="421" t="s">
        <v>186</v>
      </c>
      <c r="F606" s="421" t="s">
        <v>202</v>
      </c>
      <c r="G606" s="421" t="s">
        <v>240</v>
      </c>
      <c r="H606" s="421" t="s">
        <v>107</v>
      </c>
      <c r="I606" s="421" t="s">
        <v>273</v>
      </c>
      <c r="J606" s="421" t="s">
        <v>290</v>
      </c>
      <c r="K606" s="421" t="s">
        <v>346</v>
      </c>
      <c r="L606" s="379"/>
      <c r="M606" s="421" t="s">
        <v>361</v>
      </c>
      <c r="N606" s="379"/>
      <c r="O606" s="421" t="s">
        <v>377</v>
      </c>
      <c r="P606" s="421" t="s">
        <v>390</v>
      </c>
      <c r="Q606" s="421" t="s">
        <v>393</v>
      </c>
      <c r="R606" s="421" t="s">
        <v>400</v>
      </c>
      <c r="S606" s="421" t="s">
        <v>411</v>
      </c>
      <c r="T606" s="421" t="s">
        <v>414</v>
      </c>
      <c r="U606" s="421" t="s">
        <v>421</v>
      </c>
      <c r="V606" s="421" t="s">
        <v>483</v>
      </c>
      <c r="W606" s="421" t="s">
        <v>493</v>
      </c>
      <c r="X606" s="421" t="s">
        <v>521</v>
      </c>
      <c r="Y606" s="421" t="s">
        <v>547</v>
      </c>
      <c r="Z606" s="421" t="s">
        <v>592</v>
      </c>
      <c r="AA606" s="421" t="s">
        <v>607</v>
      </c>
      <c r="AB606" s="421" t="s">
        <v>614</v>
      </c>
      <c r="AC606" s="421" t="s">
        <v>617</v>
      </c>
      <c r="AD606" s="421" t="s">
        <v>661</v>
      </c>
      <c r="AE606" s="421" t="s">
        <v>738</v>
      </c>
      <c r="AF606" s="379"/>
    </row>
    <row r="607" spans="1:68" ht="13.5" customHeight="1" thickBot="1" x14ac:dyDescent="0.25">
      <c r="A607" s="490"/>
      <c r="B607" s="422"/>
      <c r="C607" s="422"/>
      <c r="D607" s="422"/>
      <c r="E607" s="422"/>
      <c r="F607" s="422"/>
      <c r="G607" s="422"/>
      <c r="H607" s="422"/>
      <c r="I607" s="422"/>
      <c r="J607" s="422"/>
      <c r="K607" s="422"/>
      <c r="L607" s="379"/>
      <c r="M607" s="422"/>
      <c r="N607" s="379"/>
      <c r="O607" s="422"/>
      <c r="P607" s="422"/>
      <c r="Q607" s="422"/>
      <c r="R607" s="422"/>
      <c r="S607" s="422"/>
      <c r="T607" s="422"/>
      <c r="U607" s="422"/>
      <c r="V607" s="422"/>
      <c r="W607" s="422"/>
      <c r="X607" s="422"/>
      <c r="Y607" s="422"/>
      <c r="Z607" s="422"/>
      <c r="AA607" s="422"/>
      <c r="AB607" s="422"/>
      <c r="AC607" s="422"/>
      <c r="AD607" s="422"/>
      <c r="AE607" s="422"/>
      <c r="AF607" s="379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338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1194.3</v>
      </c>
      <c r="E608" s="46">
        <f>IFERROR(Y108*1,"0")+IFERROR(Y109*1,"0")+IFERROR(Y110*1,"0")+IFERROR(Y114*1,"0")+IFERROR(Y115*1,"0")+IFERROR(Y116*1,"0")+IFERROR(Y117*1,"0")+IFERROR(Y118*1,"0")</f>
        <v>847.2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856.90000000000009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753.90000000000009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2175.3000000000002</v>
      </c>
      <c r="K608" s="46">
        <f>IFERROR(Y249*1,"0")+IFERROR(Y250*1,"0")+IFERROR(Y251*1,"0")+IFERROR(Y252*1,"0")+IFERROR(Y253*1,"0")+IFERROR(Y254*1,"0")+IFERROR(Y255*1,"0")+IFERROR(Y256*1,"0")</f>
        <v>0</v>
      </c>
      <c r="L608" s="379"/>
      <c r="M608" s="46">
        <f>IFERROR(Y261*1,"0")+IFERROR(Y262*1,"0")+IFERROR(Y263*1,"0")+IFERROR(Y264*1,"0")+IFERROR(Y265*1,"0")+IFERROR(Y266*1,"0")+IFERROR(Y267*1,"0")+IFERROR(Y268*1,"0")</f>
        <v>197.6</v>
      </c>
      <c r="N608" s="379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681.59999999999991</v>
      </c>
      <c r="S608" s="46">
        <f>IFERROR(Y304*1,"0")</f>
        <v>0</v>
      </c>
      <c r="T608" s="46">
        <f>IFERROR(Y309*1,"0")+IFERROR(Y313*1,"0")+IFERROR(Y314*1,"0")</f>
        <v>281.40000000000003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594.20000000000005</v>
      </c>
      <c r="V608" s="46">
        <f>IFERROR(Y366*1,"0")+IFERROR(Y370*1,"0")+IFERROR(Y371*1,"0")+IFERROR(Y372*1,"0")</f>
        <v>390.3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5444.6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185.39999999999998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385.02</v>
      </c>
      <c r="Z608" s="46">
        <f>IFERROR(Y471*1,"0")+IFERROR(Y475*1,"0")+IFERROR(Y476*1,"0")+IFERROR(Y477*1,"0")+IFERROR(Y478*1,"0")+IFERROR(Y479*1,"0")+IFERROR(Y480*1,"0")+IFERROR(Y484*1,"0")</f>
        <v>12.36</v>
      </c>
      <c r="AA608" s="46">
        <f>IFERROR(Y489*1,"0")+IFERROR(Y490*1,"0")+IFERROR(Y491*1,"0")</f>
        <v>22.8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1469.4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1235.9999999999998</v>
      </c>
      <c r="AE608" s="46">
        <f>IFERROR(Y582*1,"0")+IFERROR(Y583*1,"0")+IFERROR(Y587*1,"0")+IFERROR(Y591*1,"0")+IFERROR(Y595*1,"0")</f>
        <v>0</v>
      </c>
      <c r="AF608" s="379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10,00"/>
        <filter val="1 150,00"/>
        <filter val="1 200,00"/>
        <filter val="1 700,00"/>
        <filter val="1 800,00"/>
        <filter val="1,50"/>
        <filter val="1,80"/>
        <filter val="10,00"/>
        <filter val="100,00"/>
        <filter val="100,37"/>
        <filter val="104,85"/>
        <filter val="108,00"/>
        <filter val="12,50"/>
        <filter val="12,82"/>
        <filter val="120,00"/>
        <filter val="133,33"/>
        <filter val="138,00"/>
        <filter val="140,00"/>
        <filter val="147,44"/>
        <filter val="150,00"/>
        <filter val="157,50"/>
        <filter val="159,24"/>
        <filter val="160,00"/>
        <filter val="166,00"/>
        <filter val="166,67"/>
        <filter val="17 024,00"/>
        <filter val="17,50"/>
        <filter val="170,00"/>
        <filter val="178,33"/>
        <filter val="18 105,57"/>
        <filter val="18 930,57"/>
        <filter val="18,00"/>
        <filter val="18,33"/>
        <filter val="180,00"/>
        <filter val="188,00"/>
        <filter val="190,00"/>
        <filter val="2,50"/>
        <filter val="20,00"/>
        <filter val="200,00"/>
        <filter val="21,67"/>
        <filter val="210,00"/>
        <filter val="217,86"/>
        <filter val="22,00"/>
        <filter val="220,00"/>
        <filter val="24,00"/>
        <filter val="240,00"/>
        <filter val="248,15"/>
        <filter val="25,00"/>
        <filter val="250,00"/>
        <filter val="26,25"/>
        <filter val="260,00"/>
        <filter val="270,00"/>
        <filter val="28,00"/>
        <filter val="280,00"/>
        <filter val="283,33"/>
        <filter val="284,00"/>
        <filter val="3 585,59"/>
        <filter val="3,30"/>
        <filter val="3,33"/>
        <filter val="3,57"/>
        <filter val="30,00"/>
        <filter val="30,95"/>
        <filter val="300,00"/>
        <filter val="32,20"/>
        <filter val="325,33"/>
        <filter val="33"/>
        <filter val="33,00"/>
        <filter val="332,14"/>
        <filter val="334,00"/>
        <filter val="35,00"/>
        <filter val="350,00"/>
        <filter val="36,00"/>
        <filter val="360,00"/>
        <filter val="37,17"/>
        <filter val="374,50"/>
        <filter val="387,07"/>
        <filter val="39,00"/>
        <filter val="4 760,00"/>
        <filter val="4,00"/>
        <filter val="40,00"/>
        <filter val="400,00"/>
        <filter val="440,00"/>
        <filter val="45,00"/>
        <filter val="48,00"/>
        <filter val="492,00"/>
        <filter val="495,00"/>
        <filter val="5,00"/>
        <filter val="50,00"/>
        <filter val="500,00"/>
        <filter val="52,50"/>
        <filter val="560,00"/>
        <filter val="580,00"/>
        <filter val="6,41"/>
        <filter val="6,67"/>
        <filter val="60,00"/>
        <filter val="600,00"/>
        <filter val="620,00"/>
        <filter val="670,00"/>
        <filter val="675,00"/>
        <filter val="680,00"/>
        <filter val="7,00"/>
        <filter val="7,14"/>
        <filter val="70,00"/>
        <filter val="71,25"/>
        <filter val="726,00"/>
        <filter val="747,50"/>
        <filter val="75,00"/>
        <filter val="75,63"/>
        <filter val="77,78"/>
        <filter val="79,52"/>
        <filter val="80,00"/>
        <filter val="860,00"/>
        <filter val="9,90"/>
        <filter val="90,00"/>
        <filter val="94,50"/>
        <filter val="97,04"/>
      </filters>
    </filterColumn>
  </autoFilter>
  <mergeCells count="1076"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  <mergeCell ref="D57:E57"/>
    <mergeCell ref="P528:T528"/>
    <mergeCell ref="P208:V208"/>
    <mergeCell ref="A204:Z204"/>
    <mergeCell ref="D196:E196"/>
    <mergeCell ref="A424:O425"/>
    <mergeCell ref="P23:V23"/>
    <mergeCell ref="D133:E133"/>
    <mergeCell ref="D155:E155"/>
    <mergeCell ref="D149:E149"/>
    <mergeCell ref="D320:E320"/>
    <mergeCell ref="D447:E44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81:V81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583:T583"/>
    <mergeCell ref="D323:E323"/>
    <mergeCell ref="A136:O137"/>
    <mergeCell ref="C606:C60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D450:E450"/>
    <mergeCell ref="A434:O435"/>
    <mergeCell ref="D521:E521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105:V105"/>
    <mergeCell ref="P99:V99"/>
    <mergeCell ref="D39:E39"/>
    <mergeCell ref="P468:V468"/>
    <mergeCell ref="P316:V316"/>
    <mergeCell ref="P334:V334"/>
    <mergeCell ref="D415:E415"/>
    <mergeCell ref="A517:Z517"/>
    <mergeCell ref="P80:T80"/>
    <mergeCell ref="D194:E194"/>
    <mergeCell ref="Z17:Z18"/>
    <mergeCell ref="P93:T93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P540:T540"/>
    <mergeCell ref="D583:E583"/>
    <mergeCell ref="A596:O597"/>
    <mergeCell ref="A571:O572"/>
    <mergeCell ref="D172:E172"/>
    <mergeCell ref="P226:T226"/>
    <mergeCell ref="D85:E85"/>
    <mergeCell ref="D256:E256"/>
    <mergeCell ref="P475:T475"/>
    <mergeCell ref="P120:V120"/>
    <mergeCell ref="D383:E383"/>
    <mergeCell ref="P462:T462"/>
    <mergeCell ref="P524:V524"/>
    <mergeCell ref="D341:E341"/>
    <mergeCell ref="A549:Z549"/>
    <mergeCell ref="D453:E453"/>
    <mergeCell ref="D445:E445"/>
    <mergeCell ref="P116:T116"/>
    <mergeCell ref="A485:O486"/>
    <mergeCell ref="A376:Z376"/>
    <mergeCell ref="A162:O163"/>
    <mergeCell ref="A501:Z501"/>
    <mergeCell ref="D197:E197"/>
    <mergeCell ref="D253:E253"/>
    <mergeCell ref="P507:T507"/>
    <mergeCell ref="P534:T534"/>
    <mergeCell ref="P338:T338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264:E264"/>
    <mergeCell ref="P277:T277"/>
    <mergeCell ref="D220:E220"/>
    <mergeCell ref="D391:E391"/>
    <mergeCell ref="P519:T519"/>
    <mergeCell ref="P497:V497"/>
    <mergeCell ref="P435:V435"/>
    <mergeCell ref="P589:V589"/>
    <mergeCell ref="P136:V136"/>
    <mergeCell ref="P434:V434"/>
    <mergeCell ref="A259:Z259"/>
    <mergeCell ref="D251:E251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P579:V579"/>
    <mergeCell ref="D325:E325"/>
    <mergeCell ref="P291:V291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D27:E27"/>
    <mergeCell ref="A40:O41"/>
    <mergeCell ref="P402:T402"/>
    <mergeCell ref="P15:T16"/>
    <mergeCell ref="D396:E396"/>
    <mergeCell ref="P450:T450"/>
    <mergeCell ref="D456:E456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P187:T187"/>
    <mergeCell ref="A111:O112"/>
    <mergeCell ref="A182:O183"/>
    <mergeCell ref="P423:T423"/>
    <mergeCell ref="Q9:R9"/>
    <mergeCell ref="Q11:R11"/>
    <mergeCell ref="P205:T205"/>
    <mergeCell ref="D322:E322"/>
    <mergeCell ref="H1:Q1"/>
    <mergeCell ref="P280:V280"/>
    <mergeCell ref="D7:M7"/>
    <mergeCell ref="P145:T145"/>
    <mergeCell ref="D126:E126"/>
    <mergeCell ref="P443:T443"/>
    <mergeCell ref="A6:C6"/>
    <mergeCell ref="D309:E309"/>
    <mergeCell ref="P180:T180"/>
    <mergeCell ref="P118:T118"/>
    <mergeCell ref="D93:E93"/>
    <mergeCell ref="A42:Z42"/>
    <mergeCell ref="P43:T43"/>
    <mergeCell ref="P65:V65"/>
    <mergeCell ref="A12:M12"/>
    <mergeCell ref="P564:V564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381:E381"/>
    <mergeCell ref="D514:E514"/>
    <mergeCell ref="A492:O493"/>
    <mergeCell ref="P39:T39"/>
    <mergeCell ref="A46:Z46"/>
    <mergeCell ref="D87:E87"/>
    <mergeCell ref="P548:V548"/>
    <mergeCell ref="A458:O459"/>
    <mergeCell ref="A345:Z345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D558:E558"/>
    <mergeCell ref="P393:V393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D47:E47"/>
    <mergeCell ref="D289:E289"/>
    <mergeCell ref="P160:T160"/>
    <mergeCell ref="D587:E587"/>
    <mergeCell ref="AE606:AE607"/>
    <mergeCell ref="P445:T445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A588:O589"/>
    <mergeCell ref="P95:T95"/>
    <mergeCell ref="P266:T266"/>
    <mergeCell ref="A526:Z526"/>
    <mergeCell ref="P530:V530"/>
    <mergeCell ref="P527:T527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A573:Z573"/>
    <mergeCell ref="P91:V91"/>
    <mergeCell ref="P236:T236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J606:J607"/>
    <mergeCell ref="D518:E518"/>
    <mergeCell ref="P207:V207"/>
    <mergeCell ref="D124:E124"/>
    <mergeCell ref="D195:E195"/>
    <mergeCell ref="P252:T252"/>
    <mergeCell ref="D360:E360"/>
    <mergeCell ref="P379:T379"/>
    <mergeCell ref="A300:O301"/>
    <mergeCell ref="P79:T79"/>
    <mergeCell ref="P381:T381"/>
    <mergeCell ref="P552:T552"/>
    <mergeCell ref="D79:E79"/>
    <mergeCell ref="P327:V327"/>
    <mergeCell ref="D144:E144"/>
    <mergeCell ref="D442:E442"/>
    <mergeCell ref="P521:T521"/>
    <mergeCell ref="D502:E502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P366:T366"/>
    <mergeCell ref="W17:W18"/>
    <mergeCell ref="A212:O213"/>
    <mergeCell ref="P331:T331"/>
    <mergeCell ref="P182:V182"/>
    <mergeCell ref="P502:T502"/>
    <mergeCell ref="P166:T166"/>
    <mergeCell ref="P188:V188"/>
    <mergeCell ref="A282:Z282"/>
    <mergeCell ref="P337:T337"/>
    <mergeCell ref="D274:E274"/>
    <mergeCell ref="D380:E380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2024-10-09T11:01:50Z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