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1E59A2-B038-4C27-AA1E-6BBA60A6C1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Y284" i="1" s="1"/>
  <c r="X261" i="1"/>
  <c r="X260" i="1"/>
  <c r="BP259" i="1"/>
  <c r="BO259" i="1"/>
  <c r="BN259" i="1"/>
  <c r="BM259" i="1"/>
  <c r="Z259" i="1"/>
  <c r="Y259" i="1"/>
  <c r="P259" i="1"/>
  <c r="BO258" i="1"/>
  <c r="BM258" i="1"/>
  <c r="Z258" i="1"/>
  <c r="Y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Z254" i="1" s="1"/>
  <c r="Y252" i="1"/>
  <c r="Y255" i="1" s="1"/>
  <c r="X250" i="1"/>
  <c r="X249" i="1"/>
  <c r="BO248" i="1"/>
  <c r="BM248" i="1"/>
  <c r="Z248" i="1"/>
  <c r="Z249" i="1" s="1"/>
  <c r="Y248" i="1"/>
  <c r="X246" i="1"/>
  <c r="Y245" i="1"/>
  <c r="X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45" i="1" s="1"/>
  <c r="Y242" i="1"/>
  <c r="Y246" i="1" s="1"/>
  <c r="Y238" i="1"/>
  <c r="X238" i="1"/>
  <c r="X237" i="1"/>
  <c r="BO236" i="1"/>
  <c r="BM236" i="1"/>
  <c r="Z236" i="1"/>
  <c r="Z237" i="1" s="1"/>
  <c r="Y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X225" i="1"/>
  <c r="X224" i="1"/>
  <c r="BO223" i="1"/>
  <c r="BM223" i="1"/>
  <c r="Z223" i="1"/>
  <c r="Z224" i="1" s="1"/>
  <c r="Y223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P186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P162" i="1"/>
  <c r="X160" i="1"/>
  <c r="Y159" i="1"/>
  <c r="X159" i="1"/>
  <c r="BP158" i="1"/>
  <c r="BO158" i="1"/>
  <c r="BN158" i="1"/>
  <c r="BM158" i="1"/>
  <c r="Z158" i="1"/>
  <c r="Y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Z159" i="1" s="1"/>
  <c r="Y155" i="1"/>
  <c r="Y160" i="1" s="1"/>
  <c r="X152" i="1"/>
  <c r="X151" i="1"/>
  <c r="BO150" i="1"/>
  <c r="BM150" i="1"/>
  <c r="Z150" i="1"/>
  <c r="Z151" i="1" s="1"/>
  <c r="Y150" i="1"/>
  <c r="Y151" i="1" s="1"/>
  <c r="X146" i="1"/>
  <c r="Y145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BP139" i="1" s="1"/>
  <c r="P139" i="1"/>
  <c r="BO138" i="1"/>
  <c r="BM138" i="1"/>
  <c r="Z138" i="1"/>
  <c r="Z140" i="1" s="1"/>
  <c r="Y138" i="1"/>
  <c r="X135" i="1"/>
  <c r="X134" i="1"/>
  <c r="BO133" i="1"/>
  <c r="BM133" i="1"/>
  <c r="Z133" i="1"/>
  <c r="Z134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Y127" i="1"/>
  <c r="BP127" i="1" s="1"/>
  <c r="P127" i="1"/>
  <c r="BP126" i="1"/>
  <c r="BO126" i="1"/>
  <c r="BN126" i="1"/>
  <c r="BM126" i="1"/>
  <c r="Z126" i="1"/>
  <c r="Z129" i="1" s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P94" i="1"/>
  <c r="BO94" i="1"/>
  <c r="BN94" i="1"/>
  <c r="BM94" i="1"/>
  <c r="Z94" i="1"/>
  <c r="Z97" i="1" s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BO85" i="1"/>
  <c r="BM85" i="1"/>
  <c r="Z85" i="1"/>
  <c r="Y85" i="1"/>
  <c r="P85" i="1"/>
  <c r="BO84" i="1"/>
  <c r="BM84" i="1"/>
  <c r="Z84" i="1"/>
  <c r="Y84" i="1"/>
  <c r="BP84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Y78" i="1"/>
  <c r="Y80" i="1" s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3" i="1" s="1"/>
  <c r="P52" i="1"/>
  <c r="BP51" i="1"/>
  <c r="BO51" i="1"/>
  <c r="BN51" i="1"/>
  <c r="BM51" i="1"/>
  <c r="Z51" i="1"/>
  <c r="Z63" i="1" s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Z47" i="1" s="1"/>
  <c r="Y43" i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40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X287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6" i="1" l="1"/>
  <c r="X288" i="1" s="1"/>
  <c r="X289" i="1"/>
  <c r="Y32" i="1"/>
  <c r="BN29" i="1"/>
  <c r="BN31" i="1"/>
  <c r="Y47" i="1"/>
  <c r="BN44" i="1"/>
  <c r="BN46" i="1"/>
  <c r="Y64" i="1"/>
  <c r="Z69" i="1"/>
  <c r="BN67" i="1"/>
  <c r="BP67" i="1"/>
  <c r="Y70" i="1"/>
  <c r="Z80" i="1"/>
  <c r="Z90" i="1"/>
  <c r="BN84" i="1"/>
  <c r="BN87" i="1"/>
  <c r="BN89" i="1"/>
  <c r="Z110" i="1"/>
  <c r="BN101" i="1"/>
  <c r="BN103" i="1"/>
  <c r="BN105" i="1"/>
  <c r="BN107" i="1"/>
  <c r="BN109" i="1"/>
  <c r="Y116" i="1"/>
  <c r="Y123" i="1"/>
  <c r="BN121" i="1"/>
  <c r="Y130" i="1"/>
  <c r="BN133" i="1"/>
  <c r="BP133" i="1"/>
  <c r="Y134" i="1"/>
  <c r="Y141" i="1"/>
  <c r="BN139" i="1"/>
  <c r="Y164" i="1"/>
  <c r="Y172" i="1"/>
  <c r="Z172" i="1"/>
  <c r="BN170" i="1"/>
  <c r="Y190" i="1"/>
  <c r="Z199" i="1"/>
  <c r="BN193" i="1"/>
  <c r="BN195" i="1"/>
  <c r="BN197" i="1"/>
  <c r="BN211" i="1"/>
  <c r="BP211" i="1"/>
  <c r="Y212" i="1"/>
  <c r="BN217" i="1"/>
  <c r="Z231" i="1"/>
  <c r="Z260" i="1"/>
  <c r="F9" i="1"/>
  <c r="J9" i="1"/>
  <c r="F10" i="1"/>
  <c r="BN22" i="1"/>
  <c r="BP22" i="1"/>
  <c r="Y23" i="1"/>
  <c r="X285" i="1"/>
  <c r="BN28" i="1"/>
  <c r="BP28" i="1"/>
  <c r="BN30" i="1"/>
  <c r="Y33" i="1"/>
  <c r="BN36" i="1"/>
  <c r="BP36" i="1"/>
  <c r="BN38" i="1"/>
  <c r="Y39" i="1"/>
  <c r="BN43" i="1"/>
  <c r="BP43" i="1"/>
  <c r="BN45" i="1"/>
  <c r="Y48" i="1"/>
  <c r="BN52" i="1"/>
  <c r="BP52" i="1"/>
  <c r="BN54" i="1"/>
  <c r="BN55" i="1"/>
  <c r="BN57" i="1"/>
  <c r="BN59" i="1"/>
  <c r="BN61" i="1"/>
  <c r="BN68" i="1"/>
  <c r="BP68" i="1"/>
  <c r="BN73" i="1"/>
  <c r="BP73" i="1"/>
  <c r="Y74" i="1"/>
  <c r="BN78" i="1"/>
  <c r="BP78" i="1"/>
  <c r="Y81" i="1"/>
  <c r="Y91" i="1"/>
  <c r="Y98" i="1"/>
  <c r="Y111" i="1"/>
  <c r="H9" i="1"/>
  <c r="BP85" i="1"/>
  <c r="BN85" i="1"/>
  <c r="BP86" i="1"/>
  <c r="BN86" i="1"/>
  <c r="BP88" i="1"/>
  <c r="BN88" i="1"/>
  <c r="Y90" i="1"/>
  <c r="BP95" i="1"/>
  <c r="BN95" i="1"/>
  <c r="Y97" i="1"/>
  <c r="BP102" i="1"/>
  <c r="BN102" i="1"/>
  <c r="Y110" i="1"/>
  <c r="BP104" i="1"/>
  <c r="BN104" i="1"/>
  <c r="Y117" i="1"/>
  <c r="Y122" i="1"/>
  <c r="Y129" i="1"/>
  <c r="Y140" i="1"/>
  <c r="Y152" i="1"/>
  <c r="Y165" i="1"/>
  <c r="Y173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BN106" i="1"/>
  <c r="BN108" i="1"/>
  <c r="BN115" i="1"/>
  <c r="BN120" i="1"/>
  <c r="BP120" i="1"/>
  <c r="BN127" i="1"/>
  <c r="BN138" i="1"/>
  <c r="BP138" i="1"/>
  <c r="BN150" i="1"/>
  <c r="BP150" i="1"/>
  <c r="BN163" i="1"/>
  <c r="BN169" i="1"/>
  <c r="BP169" i="1"/>
  <c r="BN171" i="1"/>
  <c r="BN187" i="1"/>
  <c r="Y199" i="1"/>
  <c r="BN194" i="1"/>
  <c r="BN196" i="1"/>
  <c r="BN198" i="1"/>
  <c r="Z207" i="1"/>
  <c r="Z290" i="1" s="1"/>
  <c r="Z218" i="1"/>
  <c r="Y225" i="1"/>
  <c r="Y232" i="1"/>
  <c r="BP229" i="1"/>
  <c r="BN229" i="1"/>
  <c r="Y231" i="1"/>
  <c r="Y237" i="1"/>
  <c r="BP236" i="1"/>
  <c r="BN236" i="1"/>
  <c r="Y250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Y285" i="1" l="1"/>
  <c r="A298" i="1"/>
  <c r="Y287" i="1"/>
  <c r="Y289" i="1"/>
  <c r="Y286" i="1"/>
  <c r="Y288" i="1" s="1"/>
  <c r="B298" i="1" l="1"/>
  <c r="C298" i="1"/>
</calcChain>
</file>

<file path=xl/sharedStrings.xml><?xml version="1.0" encoding="utf-8"?>
<sst xmlns="http://schemas.openxmlformats.org/spreadsheetml/2006/main" count="1470" uniqueCount="498">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</sst>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5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1" t="s">
        <v>0</v>
      </c>
      <c r="E1" s="349"/>
      <c r="F1" s="349"/>
      <c r="G1" s="12" t="s">
        <v>1</v>
      </c>
      <c r="H1" s="381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5" t="s">
        <v>8</v>
      </c>
      <c r="B5" s="346"/>
      <c r="C5" s="347"/>
      <c r="D5" s="385"/>
      <c r="E5" s="386"/>
      <c r="F5" s="515" t="s">
        <v>9</v>
      </c>
      <c r="G5" s="347"/>
      <c r="H5" s="385"/>
      <c r="I5" s="505"/>
      <c r="J5" s="505"/>
      <c r="K5" s="505"/>
      <c r="L5" s="505"/>
      <c r="M5" s="386"/>
      <c r="N5" s="61"/>
      <c r="P5" s="24" t="s">
        <v>10</v>
      </c>
      <c r="Q5" s="520">
        <v>45578</v>
      </c>
      <c r="R5" s="424"/>
      <c r="T5" s="430" t="s">
        <v>11</v>
      </c>
      <c r="U5" s="332"/>
      <c r="V5" s="431" t="s">
        <v>12</v>
      </c>
      <c r="W5" s="424"/>
      <c r="AB5" s="51"/>
      <c r="AC5" s="51"/>
      <c r="AD5" s="51"/>
      <c r="AE5" s="51"/>
    </row>
    <row r="6" spans="1:32" s="312" customFormat="1" ht="24" customHeight="1" x14ac:dyDescent="0.2">
      <c r="A6" s="405" t="s">
        <v>13</v>
      </c>
      <c r="B6" s="346"/>
      <c r="C6" s="347"/>
      <c r="D6" s="477" t="s">
        <v>14</v>
      </c>
      <c r="E6" s="478"/>
      <c r="F6" s="478"/>
      <c r="G6" s="478"/>
      <c r="H6" s="478"/>
      <c r="I6" s="478"/>
      <c r="J6" s="478"/>
      <c r="K6" s="478"/>
      <c r="L6" s="478"/>
      <c r="M6" s="424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Воскресенье</v>
      </c>
      <c r="R6" s="337"/>
      <c r="T6" s="434" t="s">
        <v>16</v>
      </c>
      <c r="U6" s="332"/>
      <c r="V6" s="488" t="s">
        <v>17</v>
      </c>
      <c r="W6" s="360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63"/>
      <c r="P7" s="24"/>
      <c r="Q7" s="42"/>
      <c r="R7" s="42"/>
      <c r="T7" s="328"/>
      <c r="U7" s="332"/>
      <c r="V7" s="489"/>
      <c r="W7" s="490"/>
      <c r="AB7" s="51"/>
      <c r="AC7" s="51"/>
      <c r="AD7" s="51"/>
      <c r="AE7" s="51"/>
    </row>
    <row r="8" spans="1:32" s="312" customFormat="1" ht="25.5" customHeight="1" x14ac:dyDescent="0.2">
      <c r="A8" s="524" t="s">
        <v>18</v>
      </c>
      <c r="B8" s="325"/>
      <c r="C8" s="326"/>
      <c r="D8" s="371" t="s">
        <v>19</v>
      </c>
      <c r="E8" s="372"/>
      <c r="F8" s="372"/>
      <c r="G8" s="372"/>
      <c r="H8" s="372"/>
      <c r="I8" s="372"/>
      <c r="J8" s="372"/>
      <c r="K8" s="372"/>
      <c r="L8" s="372"/>
      <c r="M8" s="373"/>
      <c r="N8" s="64"/>
      <c r="P8" s="24" t="s">
        <v>20</v>
      </c>
      <c r="Q8" s="410">
        <v>0.375</v>
      </c>
      <c r="R8" s="365"/>
      <c r="T8" s="328"/>
      <c r="U8" s="332"/>
      <c r="V8" s="489"/>
      <c r="W8" s="490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80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M9" s="380"/>
      <c r="N9" s="310"/>
      <c r="P9" s="26" t="s">
        <v>21</v>
      </c>
      <c r="Q9" s="420"/>
      <c r="R9" s="421"/>
      <c r="T9" s="328"/>
      <c r="U9" s="332"/>
      <c r="V9" s="491"/>
      <c r="W9" s="492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80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508" t="str">
        <f>IFERROR(VLOOKUP($D$10,Proxy,2,FALSE),"")</f>
        <v/>
      </c>
      <c r="I10" s="328"/>
      <c r="J10" s="328"/>
      <c r="K10" s="328"/>
      <c r="L10" s="328"/>
      <c r="M10" s="328"/>
      <c r="N10" s="311"/>
      <c r="P10" s="26" t="s">
        <v>22</v>
      </c>
      <c r="Q10" s="435"/>
      <c r="R10" s="436"/>
      <c r="U10" s="24" t="s">
        <v>23</v>
      </c>
      <c r="V10" s="359" t="s">
        <v>24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3"/>
      <c r="R11" s="424"/>
      <c r="U11" s="24" t="s">
        <v>27</v>
      </c>
      <c r="V11" s="509" t="s">
        <v>28</v>
      </c>
      <c r="W11" s="421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26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410"/>
      <c r="R12" s="365"/>
      <c r="S12" s="23"/>
      <c r="U12" s="24"/>
      <c r="V12" s="349"/>
      <c r="W12" s="328"/>
      <c r="AB12" s="51"/>
      <c r="AC12" s="51"/>
      <c r="AD12" s="51"/>
      <c r="AE12" s="51"/>
    </row>
    <row r="13" spans="1:32" s="312" customFormat="1" ht="23.25" customHeight="1" x14ac:dyDescent="0.2">
      <c r="A13" s="426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509"/>
      <c r="R13" s="4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26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5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41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4"/>
      <c r="Q16" s="414"/>
      <c r="R16" s="414"/>
      <c r="S16" s="414"/>
      <c r="T16" s="4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9" t="s">
        <v>36</v>
      </c>
      <c r="B17" s="329" t="s">
        <v>37</v>
      </c>
      <c r="C17" s="463" t="s">
        <v>38</v>
      </c>
      <c r="D17" s="329" t="s">
        <v>39</v>
      </c>
      <c r="E17" s="397"/>
      <c r="F17" s="329" t="s">
        <v>40</v>
      </c>
      <c r="G17" s="329" t="s">
        <v>41</v>
      </c>
      <c r="H17" s="329" t="s">
        <v>42</v>
      </c>
      <c r="I17" s="329" t="s">
        <v>43</v>
      </c>
      <c r="J17" s="329" t="s">
        <v>44</v>
      </c>
      <c r="K17" s="329" t="s">
        <v>45</v>
      </c>
      <c r="L17" s="329" t="s">
        <v>46</v>
      </c>
      <c r="M17" s="329" t="s">
        <v>47</v>
      </c>
      <c r="N17" s="329" t="s">
        <v>48</v>
      </c>
      <c r="O17" s="329" t="s">
        <v>49</v>
      </c>
      <c r="P17" s="329" t="s">
        <v>50</v>
      </c>
      <c r="Q17" s="396"/>
      <c r="R17" s="396"/>
      <c r="S17" s="396"/>
      <c r="T17" s="397"/>
      <c r="U17" s="528" t="s">
        <v>51</v>
      </c>
      <c r="V17" s="347"/>
      <c r="W17" s="329" t="s">
        <v>52</v>
      </c>
      <c r="X17" s="329" t="s">
        <v>53</v>
      </c>
      <c r="Y17" s="503" t="s">
        <v>54</v>
      </c>
      <c r="Z17" s="506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30"/>
      <c r="B18" s="330"/>
      <c r="C18" s="330"/>
      <c r="D18" s="398"/>
      <c r="E18" s="40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98"/>
      <c r="Q18" s="399"/>
      <c r="R18" s="399"/>
      <c r="S18" s="399"/>
      <c r="T18" s="400"/>
      <c r="U18" s="70" t="s">
        <v>61</v>
      </c>
      <c r="V18" s="70" t="s">
        <v>62</v>
      </c>
      <c r="W18" s="330"/>
      <c r="X18" s="330"/>
      <c r="Y18" s="504"/>
      <c r="Z18" s="507"/>
      <c r="AA18" s="454"/>
      <c r="AB18" s="454"/>
      <c r="AC18" s="454"/>
      <c r="AD18" s="512"/>
      <c r="AE18" s="513"/>
      <c r="AF18" s="514"/>
      <c r="AG18" s="69"/>
      <c r="BD18" s="68"/>
    </row>
    <row r="19" spans="1:68" ht="27.75" hidden="1" customHeight="1" x14ac:dyDescent="0.2">
      <c r="A19" s="322" t="s">
        <v>63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48"/>
      <c r="AB19" s="48"/>
      <c r="AC19" s="48"/>
    </row>
    <row r="20" spans="1:68" ht="16.5" hidden="1" customHeight="1" x14ac:dyDescent="0.25">
      <c r="A20" s="341" t="s">
        <v>63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hidden="1" customHeight="1" x14ac:dyDescent="0.25">
      <c r="A21" s="327" t="s">
        <v>64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2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43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43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22" t="s">
        <v>75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48"/>
      <c r="AB25" s="48"/>
      <c r="AC25" s="48"/>
    </row>
    <row r="26" spans="1:68" ht="16.5" hidden="1" customHeight="1" x14ac:dyDescent="0.25">
      <c r="A26" s="341" t="s">
        <v>76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hidden="1" customHeight="1" x14ac:dyDescent="0.25">
      <c r="A27" s="327" t="s">
        <v>77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5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5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154</v>
      </c>
      <c r="Y30" s="319">
        <f>IFERROR(IF(X30="","",X30),"")</f>
        <v>154</v>
      </c>
      <c r="Z30" s="36">
        <f>IFERROR(IF(X30="","",X30*0.00941),"")</f>
        <v>1.4491400000000001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295.9572</v>
      </c>
      <c r="BN30" s="67">
        <f>IFERROR(Y30*I30,"0")</f>
        <v>295.9572</v>
      </c>
      <c r="BO30" s="67">
        <f>IFERROR(X30/J30,"0")</f>
        <v>1.1000000000000001</v>
      </c>
      <c r="BP30" s="67">
        <f>IFERROR(Y30/J30,"0")</f>
        <v>1.1000000000000001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2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43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20">
        <f>IFERROR(SUM(X28:X31),"0")</f>
        <v>154</v>
      </c>
      <c r="Y32" s="320">
        <f>IFERROR(SUM(Y28:Y31),"0")</f>
        <v>154</v>
      </c>
      <c r="Z32" s="320">
        <f>IFERROR(IF(Z28="",0,Z28),"0")+IFERROR(IF(Z29="",0,Z29),"0")+IFERROR(IF(Z30="",0,Z30),"0")+IFERROR(IF(Z31="",0,Z31),"0")</f>
        <v>1.4491400000000001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43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20">
        <f>IFERROR(SUMPRODUCT(X28:X31*H28:H31),"0")</f>
        <v>231</v>
      </c>
      <c r="Y33" s="320">
        <f>IFERROR(SUMPRODUCT(Y28:Y31*H28:H31),"0")</f>
        <v>231</v>
      </c>
      <c r="Z33" s="37"/>
      <c r="AA33" s="321"/>
      <c r="AB33" s="321"/>
      <c r="AC33" s="321"/>
    </row>
    <row r="34" spans="1:68" ht="16.5" hidden="1" customHeight="1" x14ac:dyDescent="0.25">
      <c r="A34" s="341" t="s">
        <v>91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hidden="1" customHeight="1" x14ac:dyDescent="0.25">
      <c r="A35" s="327" t="s">
        <v>64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4"/>
      <c r="AB35" s="314"/>
      <c r="AC35" s="314"/>
    </row>
    <row r="36" spans="1:68" ht="27" hidden="1" customHeight="1" x14ac:dyDescent="0.25">
      <c r="A36" s="54" t="s">
        <v>92</v>
      </c>
      <c r="B36" s="54" t="s">
        <v>93</v>
      </c>
      <c r="C36" s="31">
        <v>4301070861</v>
      </c>
      <c r="D36" s="336">
        <v>4607111036308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91" t="s">
        <v>94</v>
      </c>
      <c r="Q36" s="334"/>
      <c r="R36" s="334"/>
      <c r="S36" s="334"/>
      <c r="T36" s="335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4301070884</v>
      </c>
      <c r="D37" s="336">
        <v>4607111036315</v>
      </c>
      <c r="E37" s="337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36">
        <v>4607111036292</v>
      </c>
      <c r="E38" s="337"/>
      <c r="F38" s="317">
        <v>0.75</v>
      </c>
      <c r="G38" s="32">
        <v>8</v>
      </c>
      <c r="H38" s="317">
        <v>6</v>
      </c>
      <c r="I38" s="317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6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34"/>
      <c r="R38" s="334"/>
      <c r="S38" s="334"/>
      <c r="T38" s="335"/>
      <c r="U38" s="34"/>
      <c r="V38" s="34"/>
      <c r="W38" s="35" t="s">
        <v>70</v>
      </c>
      <c r="X38" s="318">
        <v>24</v>
      </c>
      <c r="Y38" s="319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42"/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43"/>
      <c r="P39" s="324" t="s">
        <v>73</v>
      </c>
      <c r="Q39" s="325"/>
      <c r="R39" s="325"/>
      <c r="S39" s="325"/>
      <c r="T39" s="325"/>
      <c r="U39" s="325"/>
      <c r="V39" s="326"/>
      <c r="W39" s="37" t="s">
        <v>70</v>
      </c>
      <c r="X39" s="320">
        <f>IFERROR(SUM(X36:X38),"0")</f>
        <v>24</v>
      </c>
      <c r="Y39" s="320">
        <f>IFERROR(SUM(Y36:Y38),"0")</f>
        <v>24</v>
      </c>
      <c r="Z39" s="320">
        <f>IFERROR(IF(Z36="",0,Z36),"0")+IFERROR(IF(Z37="",0,Z37),"0")+IFERROR(IF(Z38="",0,Z38),"0")</f>
        <v>0.372</v>
      </c>
      <c r="AA39" s="321"/>
      <c r="AB39" s="321"/>
      <c r="AC39" s="321"/>
    </row>
    <row r="40" spans="1:68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43"/>
      <c r="P40" s="324" t="s">
        <v>73</v>
      </c>
      <c r="Q40" s="325"/>
      <c r="R40" s="325"/>
      <c r="S40" s="325"/>
      <c r="T40" s="325"/>
      <c r="U40" s="325"/>
      <c r="V40" s="326"/>
      <c r="W40" s="37" t="s">
        <v>74</v>
      </c>
      <c r="X40" s="320">
        <f>IFERROR(SUMPRODUCT(X36:X38*H36:H38),"0")</f>
        <v>144</v>
      </c>
      <c r="Y40" s="320">
        <f>IFERROR(SUMPRODUCT(Y36:Y38*H36:H38),"0")</f>
        <v>144</v>
      </c>
      <c r="Z40" s="37"/>
      <c r="AA40" s="321"/>
      <c r="AB40" s="321"/>
      <c r="AC40" s="321"/>
    </row>
    <row r="41" spans="1:68" ht="16.5" hidden="1" customHeight="1" x14ac:dyDescent="0.25">
      <c r="A41" s="341" t="s">
        <v>103</v>
      </c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13"/>
      <c r="AB41" s="313"/>
      <c r="AC41" s="313"/>
    </row>
    <row r="42" spans="1:68" ht="14.25" hidden="1" customHeight="1" x14ac:dyDescent="0.25">
      <c r="A42" s="327" t="s">
        <v>104</v>
      </c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14"/>
      <c r="AB42" s="314"/>
      <c r="AC42" s="314"/>
    </row>
    <row r="43" spans="1:68" ht="16.5" hidden="1" customHeight="1" x14ac:dyDescent="0.25">
      <c r="A43" s="54" t="s">
        <v>105</v>
      </c>
      <c r="B43" s="54" t="s">
        <v>106</v>
      </c>
      <c r="C43" s="31">
        <v>4301190046</v>
      </c>
      <c r="D43" s="336">
        <v>4607111038951</v>
      </c>
      <c r="E43" s="337"/>
      <c r="F43" s="317">
        <v>0.2</v>
      </c>
      <c r="G43" s="32">
        <v>6</v>
      </c>
      <c r="H43" s="317">
        <v>1.2</v>
      </c>
      <c r="I43" s="317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18">
        <v>0</v>
      </c>
      <c r="Y43" s="319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4301190010</v>
      </c>
      <c r="D44" s="336">
        <v>4607111037596</v>
      </c>
      <c r="E44" s="337"/>
      <c r="F44" s="317">
        <v>0.2</v>
      </c>
      <c r="G44" s="32">
        <v>6</v>
      </c>
      <c r="H44" s="317">
        <v>1.2</v>
      </c>
      <c r="I44" s="317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18">
        <v>0</v>
      </c>
      <c r="Y44" s="319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82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36">
        <v>4607111037053</v>
      </c>
      <c r="E45" s="337"/>
      <c r="F45" s="317">
        <v>0.2</v>
      </c>
      <c r="G45" s="32">
        <v>6</v>
      </c>
      <c r="H45" s="317">
        <v>1.2</v>
      </c>
      <c r="I45" s="317">
        <v>1.5918000000000001</v>
      </c>
      <c r="J45" s="32">
        <v>130</v>
      </c>
      <c r="K45" s="32" t="s">
        <v>107</v>
      </c>
      <c r="L45" s="32" t="s">
        <v>101</v>
      </c>
      <c r="M45" s="33" t="s">
        <v>69</v>
      </c>
      <c r="N45" s="33"/>
      <c r="O45" s="32">
        <v>365</v>
      </c>
      <c r="P45" s="45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18">
        <v>20</v>
      </c>
      <c r="Y45" s="319">
        <f>IFERROR(IF(X45="","",X45),"")</f>
        <v>20</v>
      </c>
      <c r="Z45" s="36">
        <f>IFERROR(IF(X45="","",X45*0.0095),"")</f>
        <v>0.19</v>
      </c>
      <c r="AA45" s="56"/>
      <c r="AB45" s="57"/>
      <c r="AC45" s="92" t="s">
        <v>111</v>
      </c>
      <c r="AG45" s="67"/>
      <c r="AJ45" s="71" t="s">
        <v>102</v>
      </c>
      <c r="AK45" s="71">
        <v>10</v>
      </c>
      <c r="BB45" s="93" t="s">
        <v>82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36">
        <v>4607111037060</v>
      </c>
      <c r="E46" s="337"/>
      <c r="F46" s="317">
        <v>0.2</v>
      </c>
      <c r="G46" s="32">
        <v>6</v>
      </c>
      <c r="H46" s="317">
        <v>1.2</v>
      </c>
      <c r="I46" s="317">
        <v>1.5918000000000001</v>
      </c>
      <c r="J46" s="32">
        <v>130</v>
      </c>
      <c r="K46" s="32" t="s">
        <v>107</v>
      </c>
      <c r="L46" s="32" t="s">
        <v>101</v>
      </c>
      <c r="M46" s="33" t="s">
        <v>69</v>
      </c>
      <c r="N46" s="33"/>
      <c r="O46" s="32">
        <v>365</v>
      </c>
      <c r="P46" s="48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18">
        <v>30</v>
      </c>
      <c r="Y46" s="319">
        <f>IFERROR(IF(X46="","",X46),"")</f>
        <v>30</v>
      </c>
      <c r="Z46" s="36">
        <f>IFERROR(IF(X46="","",X46*0.0095),"")</f>
        <v>0.28499999999999998</v>
      </c>
      <c r="AA46" s="56"/>
      <c r="AB46" s="57"/>
      <c r="AC46" s="94" t="s">
        <v>111</v>
      </c>
      <c r="AG46" s="67"/>
      <c r="AJ46" s="71" t="s">
        <v>102</v>
      </c>
      <c r="AK46" s="71">
        <v>10</v>
      </c>
      <c r="BB46" s="95" t="s">
        <v>82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x14ac:dyDescent="0.2">
      <c r="A47" s="342"/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43"/>
      <c r="P47" s="324" t="s">
        <v>73</v>
      </c>
      <c r="Q47" s="325"/>
      <c r="R47" s="325"/>
      <c r="S47" s="325"/>
      <c r="T47" s="325"/>
      <c r="U47" s="325"/>
      <c r="V47" s="326"/>
      <c r="W47" s="37" t="s">
        <v>70</v>
      </c>
      <c r="X47" s="320">
        <f>IFERROR(SUM(X43:X46),"0")</f>
        <v>50</v>
      </c>
      <c r="Y47" s="320">
        <f>IFERROR(SUM(Y43:Y46),"0")</f>
        <v>50</v>
      </c>
      <c r="Z47" s="320">
        <f>IFERROR(IF(Z43="",0,Z43),"0")+IFERROR(IF(Z44="",0,Z44),"0")+IFERROR(IF(Z45="",0,Z45),"0")+IFERROR(IF(Z46="",0,Z46),"0")</f>
        <v>0.47499999999999998</v>
      </c>
      <c r="AA47" s="321"/>
      <c r="AB47" s="321"/>
      <c r="AC47" s="321"/>
    </row>
    <row r="48" spans="1:68" x14ac:dyDescent="0.2">
      <c r="A48" s="328"/>
      <c r="B48" s="328"/>
      <c r="C48" s="328"/>
      <c r="D48" s="328"/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43"/>
      <c r="P48" s="324" t="s">
        <v>73</v>
      </c>
      <c r="Q48" s="325"/>
      <c r="R48" s="325"/>
      <c r="S48" s="325"/>
      <c r="T48" s="325"/>
      <c r="U48" s="325"/>
      <c r="V48" s="326"/>
      <c r="W48" s="37" t="s">
        <v>74</v>
      </c>
      <c r="X48" s="320">
        <f>IFERROR(SUMPRODUCT(X43:X46*H43:H46),"0")</f>
        <v>60</v>
      </c>
      <c r="Y48" s="320">
        <f>IFERROR(SUMPRODUCT(Y43:Y46*H43:H46),"0")</f>
        <v>60</v>
      </c>
      <c r="Z48" s="37"/>
      <c r="AA48" s="321"/>
      <c r="AB48" s="321"/>
      <c r="AC48" s="321"/>
    </row>
    <row r="49" spans="1:68" ht="16.5" hidden="1" customHeight="1" x14ac:dyDescent="0.25">
      <c r="A49" s="341" t="s">
        <v>116</v>
      </c>
      <c r="B49" s="328"/>
      <c r="C49" s="328"/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  <c r="AA49" s="313"/>
      <c r="AB49" s="313"/>
      <c r="AC49" s="313"/>
    </row>
    <row r="50" spans="1:68" ht="14.25" hidden="1" customHeight="1" x14ac:dyDescent="0.25">
      <c r="A50" s="327" t="s">
        <v>64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328"/>
      <c r="Y50" s="328"/>
      <c r="Z50" s="328"/>
      <c r="AA50" s="314"/>
      <c r="AB50" s="314"/>
      <c r="AC50" s="314"/>
    </row>
    <row r="51" spans="1:68" ht="27" hidden="1" customHeight="1" x14ac:dyDescent="0.25">
      <c r="A51" s="54" t="s">
        <v>117</v>
      </c>
      <c r="B51" s="54" t="s">
        <v>118</v>
      </c>
      <c r="C51" s="31">
        <v>4301071032</v>
      </c>
      <c r="D51" s="336">
        <v>4607111038999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72</v>
      </c>
      <c r="AK51" s="71">
        <v>1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4301070989</v>
      </c>
      <c r="D52" s="336">
        <v>4607111037190</v>
      </c>
      <c r="E52" s="337"/>
      <c r="F52" s="317">
        <v>0.43</v>
      </c>
      <c r="G52" s="32">
        <v>16</v>
      </c>
      <c r="H52" s="317">
        <v>6.88</v>
      </c>
      <c r="I52" s="317">
        <v>7.1996000000000002</v>
      </c>
      <c r="J52" s="32">
        <v>84</v>
      </c>
      <c r="K52" s="32" t="s">
        <v>67</v>
      </c>
      <c r="L52" s="32" t="s">
        <v>101</v>
      </c>
      <c r="M52" s="33" t="s">
        <v>69</v>
      </c>
      <c r="N52" s="33"/>
      <c r="O52" s="32">
        <v>180</v>
      </c>
      <c r="P52" s="40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102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4301071044</v>
      </c>
      <c r="D53" s="336">
        <v>4607111039385</v>
      </c>
      <c r="E53" s="337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36">
        <v>4607111037183</v>
      </c>
      <c r="E54" s="337"/>
      <c r="F54" s="317">
        <v>0.9</v>
      </c>
      <c r="G54" s="32">
        <v>8</v>
      </c>
      <c r="H54" s="317">
        <v>7.2</v>
      </c>
      <c r="I54" s="317">
        <v>7.4859999999999998</v>
      </c>
      <c r="J54" s="32">
        <v>84</v>
      </c>
      <c r="K54" s="32" t="s">
        <v>67</v>
      </c>
      <c r="L54" s="32" t="s">
        <v>87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60</v>
      </c>
      <c r="Y54" s="319">
        <f t="shared" si="0"/>
        <v>60</v>
      </c>
      <c r="Z54" s="36">
        <f t="shared" si="1"/>
        <v>0.92999999999999994</v>
      </c>
      <c r="AA54" s="56"/>
      <c r="AB54" s="57"/>
      <c r="AC54" s="102" t="s">
        <v>119</v>
      </c>
      <c r="AG54" s="67"/>
      <c r="AJ54" s="71" t="s">
        <v>88</v>
      </c>
      <c r="AK54" s="71">
        <v>84</v>
      </c>
      <c r="BB54" s="103" t="s">
        <v>1</v>
      </c>
      <c r="BM54" s="67">
        <f t="shared" si="2"/>
        <v>449.15999999999997</v>
      </c>
      <c r="BN54" s="67">
        <f t="shared" si="3"/>
        <v>449.15999999999997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4301071045</v>
      </c>
      <c r="D55" s="336">
        <v>4607111039392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7" t="s">
        <v>128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36">
        <v>4607111037091</v>
      </c>
      <c r="E56" s="337"/>
      <c r="F56" s="317">
        <v>0.43</v>
      </c>
      <c r="G56" s="32">
        <v>16</v>
      </c>
      <c r="H56" s="317">
        <v>6.88</v>
      </c>
      <c r="I56" s="317">
        <v>7.11</v>
      </c>
      <c r="J56" s="32">
        <v>84</v>
      </c>
      <c r="K56" s="32" t="s">
        <v>67</v>
      </c>
      <c r="L56" s="32" t="s">
        <v>101</v>
      </c>
      <c r="M56" s="33" t="s">
        <v>69</v>
      </c>
      <c r="N56" s="33"/>
      <c r="O56" s="32">
        <v>180</v>
      </c>
      <c r="P56" s="35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36</v>
      </c>
      <c r="Y56" s="319">
        <f t="shared" si="0"/>
        <v>36</v>
      </c>
      <c r="Z56" s="36">
        <f t="shared" si="1"/>
        <v>0.55800000000000005</v>
      </c>
      <c r="AA56" s="56"/>
      <c r="AB56" s="57"/>
      <c r="AC56" s="106" t="s">
        <v>129</v>
      </c>
      <c r="AG56" s="67"/>
      <c r="AJ56" s="71" t="s">
        <v>102</v>
      </c>
      <c r="AK56" s="71">
        <v>12</v>
      </c>
      <c r="BB56" s="107" t="s">
        <v>1</v>
      </c>
      <c r="BM56" s="67">
        <f t="shared" si="2"/>
        <v>255.96</v>
      </c>
      <c r="BN56" s="67">
        <f t="shared" si="3"/>
        <v>255.96</v>
      </c>
      <c r="BO56" s="67">
        <f t="shared" si="4"/>
        <v>0.42857142857142855</v>
      </c>
      <c r="BP56" s="67">
        <f t="shared" si="5"/>
        <v>0.42857142857142855</v>
      </c>
    </row>
    <row r="57" spans="1:68" ht="27" hidden="1" customHeight="1" x14ac:dyDescent="0.25">
      <c r="A57" s="54" t="s">
        <v>132</v>
      </c>
      <c r="B57" s="54" t="s">
        <v>133</v>
      </c>
      <c r="C57" s="31">
        <v>4301071031</v>
      </c>
      <c r="D57" s="336">
        <v>4607111038982</v>
      </c>
      <c r="E57" s="337"/>
      <c r="F57" s="317">
        <v>0.7</v>
      </c>
      <c r="G57" s="32">
        <v>10</v>
      </c>
      <c r="H57" s="317">
        <v>7</v>
      </c>
      <c r="I57" s="317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4301070971</v>
      </c>
      <c r="D58" s="336">
        <v>4607111036902</v>
      </c>
      <c r="E58" s="337"/>
      <c r="F58" s="317">
        <v>0.9</v>
      </c>
      <c r="G58" s="32">
        <v>8</v>
      </c>
      <c r="H58" s="317">
        <v>7.2</v>
      </c>
      <c r="I58" s="317">
        <v>7.43</v>
      </c>
      <c r="J58" s="32">
        <v>84</v>
      </c>
      <c r="K58" s="32" t="s">
        <v>67</v>
      </c>
      <c r="L58" s="32" t="s">
        <v>101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102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4301071046</v>
      </c>
      <c r="D59" s="336">
        <v>4607111039354</v>
      </c>
      <c r="E59" s="337"/>
      <c r="F59" s="317">
        <v>0.4</v>
      </c>
      <c r="G59" s="32">
        <v>16</v>
      </c>
      <c r="H59" s="317">
        <v>6.4</v>
      </c>
      <c r="I59" s="317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34"/>
      <c r="R59" s="334"/>
      <c r="S59" s="334"/>
      <c r="T59" s="335"/>
      <c r="U59" s="34"/>
      <c r="V59" s="34"/>
      <c r="W59" s="35" t="s">
        <v>70</v>
      </c>
      <c r="X59" s="318">
        <v>0</v>
      </c>
      <c r="Y59" s="319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4301070969</v>
      </c>
      <c r="D60" s="336">
        <v>4607111036858</v>
      </c>
      <c r="E60" s="337"/>
      <c r="F60" s="317">
        <v>0.43</v>
      </c>
      <c r="G60" s="32">
        <v>16</v>
      </c>
      <c r="H60" s="317">
        <v>6.88</v>
      </c>
      <c r="I60" s="317">
        <v>7.1996000000000002</v>
      </c>
      <c r="J60" s="32">
        <v>84</v>
      </c>
      <c r="K60" s="32" t="s">
        <v>67</v>
      </c>
      <c r="L60" s="32" t="s">
        <v>101</v>
      </c>
      <c r="M60" s="33" t="s">
        <v>69</v>
      </c>
      <c r="N60" s="33"/>
      <c r="O60" s="32">
        <v>180</v>
      </c>
      <c r="P60" s="5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34"/>
      <c r="R60" s="334"/>
      <c r="S60" s="334"/>
      <c r="T60" s="335"/>
      <c r="U60" s="34"/>
      <c r="V60" s="34"/>
      <c r="W60" s="35" t="s">
        <v>70</v>
      </c>
      <c r="X60" s="318">
        <v>0</v>
      </c>
      <c r="Y60" s="319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102</v>
      </c>
      <c r="AK60" s="71">
        <v>12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4301071047</v>
      </c>
      <c r="D61" s="336">
        <v>4607111039330</v>
      </c>
      <c r="E61" s="337"/>
      <c r="F61" s="317">
        <v>0.7</v>
      </c>
      <c r="G61" s="32">
        <v>10</v>
      </c>
      <c r="H61" s="317">
        <v>7</v>
      </c>
      <c r="I61" s="317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8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34"/>
      <c r="R61" s="334"/>
      <c r="S61" s="334"/>
      <c r="T61" s="335"/>
      <c r="U61" s="34"/>
      <c r="V61" s="34"/>
      <c r="W61" s="35" t="s">
        <v>70</v>
      </c>
      <c r="X61" s="318">
        <v>0</v>
      </c>
      <c r="Y61" s="319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36">
        <v>4607111036889</v>
      </c>
      <c r="E62" s="337"/>
      <c r="F62" s="317">
        <v>0.9</v>
      </c>
      <c r="G62" s="32">
        <v>8</v>
      </c>
      <c r="H62" s="317">
        <v>7.2</v>
      </c>
      <c r="I62" s="317">
        <v>7.4859999999999998</v>
      </c>
      <c r="J62" s="32">
        <v>84</v>
      </c>
      <c r="K62" s="32" t="s">
        <v>67</v>
      </c>
      <c r="L62" s="32" t="s">
        <v>87</v>
      </c>
      <c r="M62" s="33" t="s">
        <v>69</v>
      </c>
      <c r="N62" s="33"/>
      <c r="O62" s="32">
        <v>180</v>
      </c>
      <c r="P62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34"/>
      <c r="R62" s="334"/>
      <c r="S62" s="334"/>
      <c r="T62" s="335"/>
      <c r="U62" s="34"/>
      <c r="V62" s="34"/>
      <c r="W62" s="35" t="s">
        <v>70</v>
      </c>
      <c r="X62" s="318">
        <v>12</v>
      </c>
      <c r="Y62" s="319">
        <f t="shared" si="0"/>
        <v>12</v>
      </c>
      <c r="Z62" s="36">
        <f t="shared" si="1"/>
        <v>0.186</v>
      </c>
      <c r="AA62" s="56"/>
      <c r="AB62" s="57"/>
      <c r="AC62" s="118" t="s">
        <v>129</v>
      </c>
      <c r="AG62" s="67"/>
      <c r="AJ62" s="71" t="s">
        <v>88</v>
      </c>
      <c r="AK62" s="71">
        <v>84</v>
      </c>
      <c r="BB62" s="119" t="s">
        <v>1</v>
      </c>
      <c r="BM62" s="67">
        <f t="shared" si="2"/>
        <v>89.831999999999994</v>
      </c>
      <c r="BN62" s="67">
        <f t="shared" si="3"/>
        <v>89.831999999999994</v>
      </c>
      <c r="BO62" s="67">
        <f t="shared" si="4"/>
        <v>0.14285714285714285</v>
      </c>
      <c r="BP62" s="67">
        <f t="shared" si="5"/>
        <v>0.14285714285714285</v>
      </c>
    </row>
    <row r="63" spans="1:68" x14ac:dyDescent="0.2">
      <c r="A63" s="342"/>
      <c r="B63" s="328"/>
      <c r="C63" s="328"/>
      <c r="D63" s="328"/>
      <c r="E63" s="328"/>
      <c r="F63" s="328"/>
      <c r="G63" s="328"/>
      <c r="H63" s="328"/>
      <c r="I63" s="328"/>
      <c r="J63" s="328"/>
      <c r="K63" s="328"/>
      <c r="L63" s="328"/>
      <c r="M63" s="328"/>
      <c r="N63" s="328"/>
      <c r="O63" s="343"/>
      <c r="P63" s="324" t="s">
        <v>73</v>
      </c>
      <c r="Q63" s="325"/>
      <c r="R63" s="325"/>
      <c r="S63" s="325"/>
      <c r="T63" s="325"/>
      <c r="U63" s="325"/>
      <c r="V63" s="326"/>
      <c r="W63" s="37" t="s">
        <v>70</v>
      </c>
      <c r="X63" s="320">
        <f>IFERROR(SUM(X51:X62),"0")</f>
        <v>108</v>
      </c>
      <c r="Y63" s="320">
        <f>IFERROR(SUM(Y51:Y62),"0")</f>
        <v>108</v>
      </c>
      <c r="Z63" s="32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1.6739999999999999</v>
      </c>
      <c r="AA63" s="321"/>
      <c r="AB63" s="321"/>
      <c r="AC63" s="321"/>
    </row>
    <row r="64" spans="1:68" x14ac:dyDescent="0.2">
      <c r="A64" s="328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43"/>
      <c r="P64" s="324" t="s">
        <v>73</v>
      </c>
      <c r="Q64" s="325"/>
      <c r="R64" s="325"/>
      <c r="S64" s="325"/>
      <c r="T64" s="325"/>
      <c r="U64" s="325"/>
      <c r="V64" s="326"/>
      <c r="W64" s="37" t="s">
        <v>74</v>
      </c>
      <c r="X64" s="320">
        <f>IFERROR(SUMPRODUCT(X51:X62*H51:H62),"0")</f>
        <v>766.08</v>
      </c>
      <c r="Y64" s="320">
        <f>IFERROR(SUMPRODUCT(Y51:Y62*H51:H62),"0")</f>
        <v>766.08</v>
      </c>
      <c r="Z64" s="37"/>
      <c r="AA64" s="321"/>
      <c r="AB64" s="321"/>
      <c r="AC64" s="321"/>
    </row>
    <row r="65" spans="1:68" ht="16.5" hidden="1" customHeight="1" x14ac:dyDescent="0.25">
      <c r="A65" s="341" t="s">
        <v>144</v>
      </c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  <c r="AA65" s="313"/>
      <c r="AB65" s="313"/>
      <c r="AC65" s="313"/>
    </row>
    <row r="66" spans="1:68" ht="14.25" hidden="1" customHeight="1" x14ac:dyDescent="0.25">
      <c r="A66" s="327" t="s">
        <v>64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4"/>
      <c r="AB66" s="314"/>
      <c r="AC66" s="314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36">
        <v>4607111037411</v>
      </c>
      <c r="E67" s="337"/>
      <c r="F67" s="317">
        <v>2.7</v>
      </c>
      <c r="G67" s="32">
        <v>1</v>
      </c>
      <c r="H67" s="317">
        <v>2.7</v>
      </c>
      <c r="I67" s="317">
        <v>2.8132000000000001</v>
      </c>
      <c r="J67" s="32">
        <v>234</v>
      </c>
      <c r="K67" s="32" t="s">
        <v>147</v>
      </c>
      <c r="L67" s="32" t="s">
        <v>101</v>
      </c>
      <c r="M67" s="33" t="s">
        <v>69</v>
      </c>
      <c r="N67" s="33"/>
      <c r="O67" s="32">
        <v>180</v>
      </c>
      <c r="P67" s="5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34"/>
      <c r="R67" s="334"/>
      <c r="S67" s="334"/>
      <c r="T67" s="335"/>
      <c r="U67" s="34"/>
      <c r="V67" s="34"/>
      <c r="W67" s="35" t="s">
        <v>70</v>
      </c>
      <c r="X67" s="318">
        <v>108</v>
      </c>
      <c r="Y67" s="319">
        <f>IFERROR(IF(X67="","",X67),"")</f>
        <v>108</v>
      </c>
      <c r="Z67" s="36">
        <f>IFERROR(IF(X67="","",X67*0.00502),"")</f>
        <v>0.54215999999999998</v>
      </c>
      <c r="AA67" s="56"/>
      <c r="AB67" s="57"/>
      <c r="AC67" s="120" t="s">
        <v>148</v>
      </c>
      <c r="AG67" s="67"/>
      <c r="AJ67" s="71" t="s">
        <v>102</v>
      </c>
      <c r="AK67" s="71">
        <v>18</v>
      </c>
      <c r="BB67" s="121" t="s">
        <v>1</v>
      </c>
      <c r="BM67" s="67">
        <f>IFERROR(X67*I67,"0")</f>
        <v>303.82560000000001</v>
      </c>
      <c r="BN67" s="67">
        <f>IFERROR(Y67*I67,"0")</f>
        <v>303.82560000000001</v>
      </c>
      <c r="BO67" s="67">
        <f>IFERROR(X67/J67,"0")</f>
        <v>0.46153846153846156</v>
      </c>
      <c r="BP67" s="67">
        <f>IFERROR(Y67/J67,"0")</f>
        <v>0.46153846153846156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36">
        <v>4607111036728</v>
      </c>
      <c r="E68" s="337"/>
      <c r="F68" s="317">
        <v>5</v>
      </c>
      <c r="G68" s="32">
        <v>1</v>
      </c>
      <c r="H68" s="317">
        <v>5</v>
      </c>
      <c r="I68" s="317">
        <v>5.2131999999999996</v>
      </c>
      <c r="J68" s="32">
        <v>144</v>
      </c>
      <c r="K68" s="32" t="s">
        <v>67</v>
      </c>
      <c r="L68" s="32" t="s">
        <v>87</v>
      </c>
      <c r="M68" s="33" t="s">
        <v>69</v>
      </c>
      <c r="N68" s="33"/>
      <c r="O68" s="32">
        <v>180</v>
      </c>
      <c r="P68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34"/>
      <c r="R68" s="334"/>
      <c r="S68" s="334"/>
      <c r="T68" s="335"/>
      <c r="U68" s="34"/>
      <c r="V68" s="34"/>
      <c r="W68" s="35" t="s">
        <v>70</v>
      </c>
      <c r="X68" s="318">
        <v>180</v>
      </c>
      <c r="Y68" s="319">
        <f>IFERROR(IF(X68="","",X68),"")</f>
        <v>180</v>
      </c>
      <c r="Z68" s="36">
        <f>IFERROR(IF(X68="","",X68*0.00866),"")</f>
        <v>1.5588</v>
      </c>
      <c r="AA68" s="56"/>
      <c r="AB68" s="57"/>
      <c r="AC68" s="122" t="s">
        <v>148</v>
      </c>
      <c r="AG68" s="67"/>
      <c r="AJ68" s="71" t="s">
        <v>88</v>
      </c>
      <c r="AK68" s="71">
        <v>144</v>
      </c>
      <c r="BB68" s="123" t="s">
        <v>1</v>
      </c>
      <c r="BM68" s="67">
        <f>IFERROR(X68*I68,"0")</f>
        <v>938.37599999999998</v>
      </c>
      <c r="BN68" s="67">
        <f>IFERROR(Y68*I68,"0")</f>
        <v>938.37599999999998</v>
      </c>
      <c r="BO68" s="67">
        <f>IFERROR(X68/J68,"0")</f>
        <v>1.25</v>
      </c>
      <c r="BP68" s="67">
        <f>IFERROR(Y68/J68,"0")</f>
        <v>1.25</v>
      </c>
    </row>
    <row r="69" spans="1:68" x14ac:dyDescent="0.2">
      <c r="A69" s="342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43"/>
      <c r="P69" s="324" t="s">
        <v>73</v>
      </c>
      <c r="Q69" s="325"/>
      <c r="R69" s="325"/>
      <c r="S69" s="325"/>
      <c r="T69" s="325"/>
      <c r="U69" s="325"/>
      <c r="V69" s="326"/>
      <c r="W69" s="37" t="s">
        <v>70</v>
      </c>
      <c r="X69" s="320">
        <f>IFERROR(SUM(X67:X68),"0")</f>
        <v>288</v>
      </c>
      <c r="Y69" s="320">
        <f>IFERROR(SUM(Y67:Y68),"0")</f>
        <v>288</v>
      </c>
      <c r="Z69" s="320">
        <f>IFERROR(IF(Z67="",0,Z67),"0")+IFERROR(IF(Z68="",0,Z68),"0")</f>
        <v>2.1009599999999997</v>
      </c>
      <c r="AA69" s="321"/>
      <c r="AB69" s="321"/>
      <c r="AC69" s="321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43"/>
      <c r="P70" s="324" t="s">
        <v>73</v>
      </c>
      <c r="Q70" s="325"/>
      <c r="R70" s="325"/>
      <c r="S70" s="325"/>
      <c r="T70" s="325"/>
      <c r="U70" s="325"/>
      <c r="V70" s="326"/>
      <c r="W70" s="37" t="s">
        <v>74</v>
      </c>
      <c r="X70" s="320">
        <f>IFERROR(SUMPRODUCT(X67:X68*H67:H68),"0")</f>
        <v>1191.5999999999999</v>
      </c>
      <c r="Y70" s="320">
        <f>IFERROR(SUMPRODUCT(Y67:Y68*H67:H68),"0")</f>
        <v>1191.5999999999999</v>
      </c>
      <c r="Z70" s="37"/>
      <c r="AA70" s="321"/>
      <c r="AB70" s="321"/>
      <c r="AC70" s="321"/>
    </row>
    <row r="71" spans="1:68" ht="16.5" hidden="1" customHeight="1" x14ac:dyDescent="0.25">
      <c r="A71" s="341" t="s">
        <v>151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hidden="1" customHeight="1" x14ac:dyDescent="0.25">
      <c r="A72" s="327" t="s">
        <v>152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4"/>
      <c r="AB72" s="314"/>
      <c r="AC72" s="314"/>
    </row>
    <row r="73" spans="1:68" ht="27" hidden="1" customHeight="1" x14ac:dyDescent="0.25">
      <c r="A73" s="54" t="s">
        <v>153</v>
      </c>
      <c r="B73" s="54" t="s">
        <v>154</v>
      </c>
      <c r="C73" s="31">
        <v>4301135271</v>
      </c>
      <c r="D73" s="336">
        <v>4607111033659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80</v>
      </c>
      <c r="L73" s="32" t="s">
        <v>68</v>
      </c>
      <c r="M73" s="33" t="s">
        <v>69</v>
      </c>
      <c r="N73" s="33"/>
      <c r="O73" s="32">
        <v>180</v>
      </c>
      <c r="P73" s="33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34"/>
      <c r="R73" s="334"/>
      <c r="S73" s="334"/>
      <c r="T73" s="335"/>
      <c r="U73" s="34"/>
      <c r="V73" s="34"/>
      <c r="W73" s="35" t="s">
        <v>70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24" t="s">
        <v>155</v>
      </c>
      <c r="AG73" s="67"/>
      <c r="AJ73" s="71" t="s">
        <v>72</v>
      </c>
      <c r="AK73" s="71">
        <v>1</v>
      </c>
      <c r="BB73" s="125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42"/>
      <c r="B74" s="328"/>
      <c r="C74" s="328"/>
      <c r="D74" s="328"/>
      <c r="E74" s="328"/>
      <c r="F74" s="328"/>
      <c r="G74" s="328"/>
      <c r="H74" s="328"/>
      <c r="I74" s="328"/>
      <c r="J74" s="328"/>
      <c r="K74" s="328"/>
      <c r="L74" s="328"/>
      <c r="M74" s="328"/>
      <c r="N74" s="328"/>
      <c r="O74" s="343"/>
      <c r="P74" s="324" t="s">
        <v>73</v>
      </c>
      <c r="Q74" s="325"/>
      <c r="R74" s="325"/>
      <c r="S74" s="325"/>
      <c r="T74" s="325"/>
      <c r="U74" s="325"/>
      <c r="V74" s="326"/>
      <c r="W74" s="37" t="s">
        <v>70</v>
      </c>
      <c r="X74" s="320">
        <f>IFERROR(SUM(X73:X73),"0")</f>
        <v>0</v>
      </c>
      <c r="Y74" s="320">
        <f>IFERROR(SUM(Y73:Y73),"0")</f>
        <v>0</v>
      </c>
      <c r="Z74" s="320">
        <f>IFERROR(IF(Z73="",0,Z73),"0")</f>
        <v>0</v>
      </c>
      <c r="AA74" s="321"/>
      <c r="AB74" s="321"/>
      <c r="AC74" s="321"/>
    </row>
    <row r="75" spans="1:68" hidden="1" x14ac:dyDescent="0.2">
      <c r="A75" s="328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43"/>
      <c r="P75" s="324" t="s">
        <v>73</v>
      </c>
      <c r="Q75" s="325"/>
      <c r="R75" s="325"/>
      <c r="S75" s="325"/>
      <c r="T75" s="325"/>
      <c r="U75" s="325"/>
      <c r="V75" s="326"/>
      <c r="W75" s="37" t="s">
        <v>74</v>
      </c>
      <c r="X75" s="320">
        <f>IFERROR(SUMPRODUCT(X73:X73*H73:H73),"0")</f>
        <v>0</v>
      </c>
      <c r="Y75" s="320">
        <f>IFERROR(SUMPRODUCT(Y73:Y73*H73:H73),"0")</f>
        <v>0</v>
      </c>
      <c r="Z75" s="37"/>
      <c r="AA75" s="321"/>
      <c r="AB75" s="321"/>
      <c r="AC75" s="321"/>
    </row>
    <row r="76" spans="1:68" ht="16.5" hidden="1" customHeight="1" x14ac:dyDescent="0.25">
      <c r="A76" s="341" t="s">
        <v>156</v>
      </c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8"/>
      <c r="W76" s="328"/>
      <c r="X76" s="328"/>
      <c r="Y76" s="328"/>
      <c r="Z76" s="328"/>
      <c r="AA76" s="313"/>
      <c r="AB76" s="313"/>
      <c r="AC76" s="313"/>
    </row>
    <row r="77" spans="1:68" ht="14.25" hidden="1" customHeight="1" x14ac:dyDescent="0.25">
      <c r="A77" s="327" t="s">
        <v>157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4"/>
      <c r="AB77" s="314"/>
      <c r="AC77" s="314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36">
        <v>4607111034137</v>
      </c>
      <c r="E78" s="337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101</v>
      </c>
      <c r="M78" s="33" t="s">
        <v>69</v>
      </c>
      <c r="N78" s="33"/>
      <c r="O78" s="32">
        <v>180</v>
      </c>
      <c r="P78" s="4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34"/>
      <c r="R78" s="334"/>
      <c r="S78" s="334"/>
      <c r="T78" s="335"/>
      <c r="U78" s="34"/>
      <c r="V78" s="34"/>
      <c r="W78" s="35" t="s">
        <v>70</v>
      </c>
      <c r="X78" s="318">
        <v>28</v>
      </c>
      <c r="Y78" s="319">
        <f>IFERROR(IF(X78="","",X78),"")</f>
        <v>28</v>
      </c>
      <c r="Z78" s="36">
        <f>IFERROR(IF(X78="","",X78*0.01788),"")</f>
        <v>0.50063999999999997</v>
      </c>
      <c r="AA78" s="56"/>
      <c r="AB78" s="57"/>
      <c r="AC78" s="126" t="s">
        <v>160</v>
      </c>
      <c r="AG78" s="67"/>
      <c r="AJ78" s="71" t="s">
        <v>102</v>
      </c>
      <c r="AK78" s="71">
        <v>14</v>
      </c>
      <c r="BB78" s="127" t="s">
        <v>82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36">
        <v>4607111034120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80</v>
      </c>
      <c r="L79" s="32" t="s">
        <v>101</v>
      </c>
      <c r="M79" s="33" t="s">
        <v>69</v>
      </c>
      <c r="N79" s="33"/>
      <c r="O79" s="32">
        <v>180</v>
      </c>
      <c r="P79" s="3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34"/>
      <c r="R79" s="334"/>
      <c r="S79" s="334"/>
      <c r="T79" s="335"/>
      <c r="U79" s="34"/>
      <c r="V79" s="34"/>
      <c r="W79" s="35" t="s">
        <v>70</v>
      </c>
      <c r="X79" s="318">
        <v>14</v>
      </c>
      <c r="Y79" s="319">
        <f>IFERROR(IF(X79="","",X79),"")</f>
        <v>14</v>
      </c>
      <c r="Z79" s="36">
        <f>IFERROR(IF(X79="","",X79*0.01788),"")</f>
        <v>0.25031999999999999</v>
      </c>
      <c r="AA79" s="56"/>
      <c r="AB79" s="57"/>
      <c r="AC79" s="128" t="s">
        <v>163</v>
      </c>
      <c r="AG79" s="67"/>
      <c r="AJ79" s="71" t="s">
        <v>102</v>
      </c>
      <c r="AK79" s="71">
        <v>14</v>
      </c>
      <c r="BB79" s="129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342"/>
      <c r="B80" s="328"/>
      <c r="C80" s="328"/>
      <c r="D80" s="328"/>
      <c r="E80" s="328"/>
      <c r="F80" s="328"/>
      <c r="G80" s="328"/>
      <c r="H80" s="328"/>
      <c r="I80" s="328"/>
      <c r="J80" s="328"/>
      <c r="K80" s="328"/>
      <c r="L80" s="328"/>
      <c r="M80" s="328"/>
      <c r="N80" s="328"/>
      <c r="O80" s="343"/>
      <c r="P80" s="324" t="s">
        <v>73</v>
      </c>
      <c r="Q80" s="325"/>
      <c r="R80" s="325"/>
      <c r="S80" s="325"/>
      <c r="T80" s="325"/>
      <c r="U80" s="325"/>
      <c r="V80" s="326"/>
      <c r="W80" s="37" t="s">
        <v>70</v>
      </c>
      <c r="X80" s="320">
        <f>IFERROR(SUM(X78:X79),"0")</f>
        <v>42</v>
      </c>
      <c r="Y80" s="320">
        <f>IFERROR(SUM(Y78:Y79),"0")</f>
        <v>42</v>
      </c>
      <c r="Z80" s="320">
        <f>IFERROR(IF(Z78="",0,Z78),"0")+IFERROR(IF(Z79="",0,Z79),"0")</f>
        <v>0.75095999999999996</v>
      </c>
      <c r="AA80" s="321"/>
      <c r="AB80" s="321"/>
      <c r="AC80" s="321"/>
    </row>
    <row r="81" spans="1:68" x14ac:dyDescent="0.2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8"/>
      <c r="N81" s="328"/>
      <c r="O81" s="343"/>
      <c r="P81" s="324" t="s">
        <v>73</v>
      </c>
      <c r="Q81" s="325"/>
      <c r="R81" s="325"/>
      <c r="S81" s="325"/>
      <c r="T81" s="325"/>
      <c r="U81" s="325"/>
      <c r="V81" s="326"/>
      <c r="W81" s="37" t="s">
        <v>74</v>
      </c>
      <c r="X81" s="320">
        <f>IFERROR(SUMPRODUCT(X78:X79*H78:H79),"0")</f>
        <v>151.19999999999999</v>
      </c>
      <c r="Y81" s="320">
        <f>IFERROR(SUMPRODUCT(Y78:Y79*H78:H79),"0")</f>
        <v>151.19999999999999</v>
      </c>
      <c r="Z81" s="37"/>
      <c r="AA81" s="321"/>
      <c r="AB81" s="321"/>
      <c r="AC81" s="321"/>
    </row>
    <row r="82" spans="1:68" ht="16.5" hidden="1" customHeight="1" x14ac:dyDescent="0.25">
      <c r="A82" s="341" t="s">
        <v>164</v>
      </c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  <c r="AA82" s="313"/>
      <c r="AB82" s="313"/>
      <c r="AC82" s="313"/>
    </row>
    <row r="83" spans="1:68" ht="14.25" hidden="1" customHeight="1" x14ac:dyDescent="0.25">
      <c r="A83" s="327" t="s">
        <v>152</v>
      </c>
      <c r="B83" s="328"/>
      <c r="C83" s="328"/>
      <c r="D83" s="328"/>
      <c r="E83" s="328"/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8"/>
      <c r="W83" s="328"/>
      <c r="X83" s="328"/>
      <c r="Y83" s="328"/>
      <c r="Z83" s="328"/>
      <c r="AA83" s="314"/>
      <c r="AB83" s="314"/>
      <c r="AC83" s="314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36">
        <v>4607111036407</v>
      </c>
      <c r="E84" s="337"/>
      <c r="F84" s="317">
        <v>0.3</v>
      </c>
      <c r="G84" s="32">
        <v>14</v>
      </c>
      <c r="H84" s="317">
        <v>4.2</v>
      </c>
      <c r="I84" s="317">
        <v>4.5292000000000003</v>
      </c>
      <c r="J84" s="32">
        <v>70</v>
      </c>
      <c r="K84" s="32" t="s">
        <v>80</v>
      </c>
      <c r="L84" s="32" t="s">
        <v>101</v>
      </c>
      <c r="M84" s="33" t="s">
        <v>69</v>
      </c>
      <c r="N84" s="33"/>
      <c r="O84" s="32">
        <v>180</v>
      </c>
      <c r="P84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34"/>
      <c r="R84" s="334"/>
      <c r="S84" s="334"/>
      <c r="T84" s="335"/>
      <c r="U84" s="34"/>
      <c r="V84" s="34"/>
      <c r="W84" s="35" t="s">
        <v>70</v>
      </c>
      <c r="X84" s="318">
        <v>14</v>
      </c>
      <c r="Y84" s="31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130" t="s">
        <v>167</v>
      </c>
      <c r="AG84" s="67"/>
      <c r="AJ84" s="71" t="s">
        <v>102</v>
      </c>
      <c r="AK84" s="71">
        <v>14</v>
      </c>
      <c r="BB84" s="131" t="s">
        <v>82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36">
        <v>4607111033628</v>
      </c>
      <c r="E85" s="337"/>
      <c r="F85" s="317">
        <v>0.3</v>
      </c>
      <c r="G85" s="32">
        <v>12</v>
      </c>
      <c r="H85" s="317">
        <v>3.6</v>
      </c>
      <c r="I85" s="317">
        <v>4.3036000000000003</v>
      </c>
      <c r="J85" s="32">
        <v>70</v>
      </c>
      <c r="K85" s="32" t="s">
        <v>80</v>
      </c>
      <c r="L85" s="32" t="s">
        <v>101</v>
      </c>
      <c r="M85" s="33" t="s">
        <v>69</v>
      </c>
      <c r="N85" s="33"/>
      <c r="O85" s="32">
        <v>180</v>
      </c>
      <c r="P85" s="5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34"/>
      <c r="R85" s="334"/>
      <c r="S85" s="334"/>
      <c r="T85" s="335"/>
      <c r="U85" s="34"/>
      <c r="V85" s="34"/>
      <c r="W85" s="35" t="s">
        <v>70</v>
      </c>
      <c r="X85" s="318">
        <v>42</v>
      </c>
      <c r="Y85" s="319">
        <f t="shared" si="6"/>
        <v>42</v>
      </c>
      <c r="Z85" s="36">
        <f t="shared" si="7"/>
        <v>0.75095999999999996</v>
      </c>
      <c r="AA85" s="56"/>
      <c r="AB85" s="57"/>
      <c r="AC85" s="132" t="s">
        <v>170</v>
      </c>
      <c r="AG85" s="67"/>
      <c r="AJ85" s="71" t="s">
        <v>102</v>
      </c>
      <c r="AK85" s="71">
        <v>14</v>
      </c>
      <c r="BB85" s="133" t="s">
        <v>82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36">
        <v>4607111033451</v>
      </c>
      <c r="E86" s="337"/>
      <c r="F86" s="317">
        <v>0.3</v>
      </c>
      <c r="G86" s="32">
        <v>12</v>
      </c>
      <c r="H86" s="317">
        <v>3.6</v>
      </c>
      <c r="I86" s="317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94" t="s">
        <v>173</v>
      </c>
      <c r="Q86" s="334"/>
      <c r="R86" s="334"/>
      <c r="S86" s="334"/>
      <c r="T86" s="335"/>
      <c r="U86" s="34"/>
      <c r="V86" s="34"/>
      <c r="W86" s="35" t="s">
        <v>70</v>
      </c>
      <c r="X86" s="318">
        <v>70</v>
      </c>
      <c r="Y86" s="319">
        <f t="shared" si="6"/>
        <v>70</v>
      </c>
      <c r="Z86" s="36">
        <f t="shared" si="7"/>
        <v>1.2516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hidden="1" customHeight="1" x14ac:dyDescent="0.25">
      <c r="A87" s="54" t="s">
        <v>175</v>
      </c>
      <c r="B87" s="54" t="s">
        <v>176</v>
      </c>
      <c r="C87" s="31">
        <v>4301135295</v>
      </c>
      <c r="D87" s="336">
        <v>4607111035141</v>
      </c>
      <c r="E87" s="337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38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34"/>
      <c r="R87" s="334"/>
      <c r="S87" s="334"/>
      <c r="T87" s="335"/>
      <c r="U87" s="34"/>
      <c r="V87" s="34"/>
      <c r="W87" s="35" t="s">
        <v>70</v>
      </c>
      <c r="X87" s="318">
        <v>0</v>
      </c>
      <c r="Y87" s="319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72</v>
      </c>
      <c r="AK87" s="71">
        <v>1</v>
      </c>
      <c r="BB87" s="137" t="s">
        <v>82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36">
        <v>4607111033444</v>
      </c>
      <c r="E88" s="337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80</v>
      </c>
      <c r="L88" s="32" t="s">
        <v>87</v>
      </c>
      <c r="M88" s="33" t="s">
        <v>69</v>
      </c>
      <c r="N88" s="33"/>
      <c r="O88" s="32">
        <v>180</v>
      </c>
      <c r="P88" s="4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34"/>
      <c r="R88" s="334"/>
      <c r="S88" s="334"/>
      <c r="T88" s="335"/>
      <c r="U88" s="34"/>
      <c r="V88" s="34"/>
      <c r="W88" s="35" t="s">
        <v>70</v>
      </c>
      <c r="X88" s="318">
        <v>98</v>
      </c>
      <c r="Y88" s="319">
        <f t="shared" si="6"/>
        <v>98</v>
      </c>
      <c r="Z88" s="36">
        <f t="shared" si="7"/>
        <v>1.75224</v>
      </c>
      <c r="AA88" s="56"/>
      <c r="AB88" s="57"/>
      <c r="AC88" s="138" t="s">
        <v>174</v>
      </c>
      <c r="AG88" s="67"/>
      <c r="AJ88" s="71" t="s">
        <v>88</v>
      </c>
      <c r="AK88" s="71">
        <v>70</v>
      </c>
      <c r="BB88" s="139" t="s">
        <v>82</v>
      </c>
      <c r="BM88" s="67">
        <f t="shared" si="8"/>
        <v>421.75280000000004</v>
      </c>
      <c r="BN88" s="67">
        <f t="shared" si="9"/>
        <v>421.75280000000004</v>
      </c>
      <c r="BO88" s="67">
        <f t="shared" si="10"/>
        <v>1.4</v>
      </c>
      <c r="BP88" s="67">
        <f t="shared" si="11"/>
        <v>1.4</v>
      </c>
    </row>
    <row r="89" spans="1:68" ht="27" hidden="1" customHeight="1" x14ac:dyDescent="0.25">
      <c r="A89" s="54" t="s">
        <v>180</v>
      </c>
      <c r="B89" s="54" t="s">
        <v>181</v>
      </c>
      <c r="C89" s="31">
        <v>4301135290</v>
      </c>
      <c r="D89" s="336">
        <v>4607111035028</v>
      </c>
      <c r="E89" s="337"/>
      <c r="F89" s="317">
        <v>0.48</v>
      </c>
      <c r="G89" s="32">
        <v>8</v>
      </c>
      <c r="H89" s="317">
        <v>3.84</v>
      </c>
      <c r="I89" s="317">
        <v>4.4488000000000003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34"/>
      <c r="R89" s="334"/>
      <c r="S89" s="334"/>
      <c r="T89" s="335"/>
      <c r="U89" s="34"/>
      <c r="V89" s="34"/>
      <c r="W89" s="35" t="s">
        <v>70</v>
      </c>
      <c r="X89" s="318">
        <v>0</v>
      </c>
      <c r="Y89" s="319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72</v>
      </c>
      <c r="AK89" s="71">
        <v>1</v>
      </c>
      <c r="BB89" s="141" t="s">
        <v>82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2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43"/>
      <c r="P90" s="324" t="s">
        <v>73</v>
      </c>
      <c r="Q90" s="325"/>
      <c r="R90" s="325"/>
      <c r="S90" s="325"/>
      <c r="T90" s="325"/>
      <c r="U90" s="325"/>
      <c r="V90" s="326"/>
      <c r="W90" s="37" t="s">
        <v>70</v>
      </c>
      <c r="X90" s="320">
        <f>IFERROR(SUM(X84:X89),"0")</f>
        <v>224</v>
      </c>
      <c r="Y90" s="320">
        <f>IFERROR(SUM(Y84:Y89),"0")</f>
        <v>224</v>
      </c>
      <c r="Z90" s="320">
        <f>IFERROR(IF(Z84="",0,Z84),"0")+IFERROR(IF(Z85="",0,Z85),"0")+IFERROR(IF(Z86="",0,Z86),"0")+IFERROR(IF(Z87="",0,Z87),"0")+IFERROR(IF(Z88="",0,Z88),"0")+IFERROR(IF(Z89="",0,Z89),"0")</f>
        <v>4.0051199999999998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43"/>
      <c r="P91" s="324" t="s">
        <v>73</v>
      </c>
      <c r="Q91" s="325"/>
      <c r="R91" s="325"/>
      <c r="S91" s="325"/>
      <c r="T91" s="325"/>
      <c r="U91" s="325"/>
      <c r="V91" s="326"/>
      <c r="W91" s="37" t="s">
        <v>74</v>
      </c>
      <c r="X91" s="320">
        <f>IFERROR(SUMPRODUCT(X84:X89*H84:H89),"0")</f>
        <v>814.8</v>
      </c>
      <c r="Y91" s="320">
        <f>IFERROR(SUMPRODUCT(Y84:Y89*H84:H89),"0")</f>
        <v>814.8</v>
      </c>
      <c r="Z91" s="37"/>
      <c r="AA91" s="321"/>
      <c r="AB91" s="321"/>
      <c r="AC91" s="321"/>
    </row>
    <row r="92" spans="1:68" ht="16.5" hidden="1" customHeight="1" x14ac:dyDescent="0.25">
      <c r="A92" s="341" t="s">
        <v>182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hidden="1" customHeight="1" x14ac:dyDescent="0.25">
      <c r="A93" s="327" t="s">
        <v>183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4"/>
      <c r="AB93" s="314"/>
      <c r="AC93" s="314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80</v>
      </c>
      <c r="L94" s="32" t="s">
        <v>101</v>
      </c>
      <c r="M94" s="33" t="s">
        <v>69</v>
      </c>
      <c r="N94" s="33"/>
      <c r="O94" s="32">
        <v>180</v>
      </c>
      <c r="P94" s="37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4"/>
      <c r="R94" s="334"/>
      <c r="S94" s="334"/>
      <c r="T94" s="335"/>
      <c r="U94" s="34"/>
      <c r="V94" s="34"/>
      <c r="W94" s="35" t="s">
        <v>70</v>
      </c>
      <c r="X94" s="318">
        <v>14</v>
      </c>
      <c r="Y94" s="319">
        <f>IFERROR(IF(X94="","",X94),"")</f>
        <v>14</v>
      </c>
      <c r="Z94" s="36">
        <f>IFERROR(IF(X94="","",X94*0.00936),"")</f>
        <v>0.13103999999999999</v>
      </c>
      <c r="AA94" s="56"/>
      <c r="AB94" s="57"/>
      <c r="AC94" s="142" t="s">
        <v>186</v>
      </c>
      <c r="AG94" s="67"/>
      <c r="AJ94" s="71" t="s">
        <v>102</v>
      </c>
      <c r="AK94" s="71">
        <v>14</v>
      </c>
      <c r="BB94" s="143" t="s">
        <v>82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hidden="1" customHeight="1" x14ac:dyDescent="0.25">
      <c r="A95" s="54" t="s">
        <v>187</v>
      </c>
      <c r="B95" s="54" t="s">
        <v>188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7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4"/>
      <c r="R95" s="334"/>
      <c r="S95" s="334"/>
      <c r="T95" s="335"/>
      <c r="U95" s="34"/>
      <c r="V95" s="34"/>
      <c r="W95" s="35" t="s">
        <v>70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72</v>
      </c>
      <c r="AK95" s="71">
        <v>1</v>
      </c>
      <c r="BB95" s="145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44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4"/>
      <c r="R96" s="334"/>
      <c r="S96" s="334"/>
      <c r="T96" s="335"/>
      <c r="U96" s="34"/>
      <c r="V96" s="34"/>
      <c r="W96" s="35" t="s">
        <v>70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72</v>
      </c>
      <c r="AK96" s="71">
        <v>1</v>
      </c>
      <c r="BB96" s="147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2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43"/>
      <c r="P97" s="324" t="s">
        <v>73</v>
      </c>
      <c r="Q97" s="325"/>
      <c r="R97" s="325"/>
      <c r="S97" s="325"/>
      <c r="T97" s="325"/>
      <c r="U97" s="325"/>
      <c r="V97" s="326"/>
      <c r="W97" s="37" t="s">
        <v>70</v>
      </c>
      <c r="X97" s="320">
        <f>IFERROR(SUM(X94:X96),"0")</f>
        <v>14</v>
      </c>
      <c r="Y97" s="320">
        <f>IFERROR(SUM(Y94:Y96),"0")</f>
        <v>14</v>
      </c>
      <c r="Z97" s="320">
        <f>IFERROR(IF(Z94="",0,Z94),"0")+IFERROR(IF(Z95="",0,Z95),"0")+IFERROR(IF(Z96="",0,Z96),"0")</f>
        <v>0.13103999999999999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43"/>
      <c r="P98" s="324" t="s">
        <v>73</v>
      </c>
      <c r="Q98" s="325"/>
      <c r="R98" s="325"/>
      <c r="S98" s="325"/>
      <c r="T98" s="325"/>
      <c r="U98" s="325"/>
      <c r="V98" s="326"/>
      <c r="W98" s="37" t="s">
        <v>74</v>
      </c>
      <c r="X98" s="320">
        <f>IFERROR(SUMPRODUCT(X94:X96*H94:H96),"0")</f>
        <v>30.240000000000002</v>
      </c>
      <c r="Y98" s="320">
        <f>IFERROR(SUMPRODUCT(Y94:Y96*H94:H96),"0")</f>
        <v>30.240000000000002</v>
      </c>
      <c r="Z98" s="37"/>
      <c r="AA98" s="321"/>
      <c r="AB98" s="321"/>
      <c r="AC98" s="321"/>
    </row>
    <row r="99" spans="1:68" ht="16.5" hidden="1" customHeight="1" x14ac:dyDescent="0.25">
      <c r="A99" s="341" t="s">
        <v>192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hidden="1" customHeight="1" x14ac:dyDescent="0.25">
      <c r="A100" s="327" t="s">
        <v>64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4"/>
      <c r="AB100" s="314"/>
      <c r="AC100" s="314"/>
    </row>
    <row r="101" spans="1:68" ht="27" hidden="1" customHeight="1" x14ac:dyDescent="0.25">
      <c r="A101" s="54" t="s">
        <v>193</v>
      </c>
      <c r="B101" s="54" t="s">
        <v>194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9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148" t="s">
        <v>148</v>
      </c>
      <c r="AG101" s="67"/>
      <c r="AJ101" s="71" t="s">
        <v>72</v>
      </c>
      <c r="AK101" s="71">
        <v>1</v>
      </c>
      <c r="BB101" s="149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36">
        <v>4607111033970</v>
      </c>
      <c r="E102" s="337"/>
      <c r="F102" s="317">
        <v>0.43</v>
      </c>
      <c r="G102" s="32">
        <v>16</v>
      </c>
      <c r="H102" s="317">
        <v>6.88</v>
      </c>
      <c r="I102" s="317">
        <v>7.1996000000000002</v>
      </c>
      <c r="J102" s="32">
        <v>84</v>
      </c>
      <c r="K102" s="32" t="s">
        <v>67</v>
      </c>
      <c r="L102" s="32" t="s">
        <v>87</v>
      </c>
      <c r="M102" s="33" t="s">
        <v>69</v>
      </c>
      <c r="N102" s="33"/>
      <c r="O102" s="32">
        <v>180</v>
      </c>
      <c r="P102" s="50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60</v>
      </c>
      <c r="Y102" s="319">
        <f t="shared" si="12"/>
        <v>60</v>
      </c>
      <c r="Z102" s="36">
        <f t="shared" si="13"/>
        <v>0.92999999999999994</v>
      </c>
      <c r="AA102" s="56"/>
      <c r="AB102" s="57"/>
      <c r="AC102" s="150" t="s">
        <v>148</v>
      </c>
      <c r="AG102" s="67"/>
      <c r="AJ102" s="71" t="s">
        <v>88</v>
      </c>
      <c r="AK102" s="71">
        <v>84</v>
      </c>
      <c r="BB102" s="151" t="s">
        <v>1</v>
      </c>
      <c r="BM102" s="67">
        <f t="shared" si="14"/>
        <v>431.976</v>
      </c>
      <c r="BN102" s="67">
        <f t="shared" si="15"/>
        <v>431.976</v>
      </c>
      <c r="BO102" s="67">
        <f t="shared" si="16"/>
        <v>0.7142857142857143</v>
      </c>
      <c r="BP102" s="67">
        <f t="shared" si="17"/>
        <v>0.7142857142857143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42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4"/>
      <c r="R103" s="334"/>
      <c r="S103" s="334"/>
      <c r="T103" s="335"/>
      <c r="U103" s="34"/>
      <c r="V103" s="34"/>
      <c r="W103" s="35" t="s">
        <v>70</v>
      </c>
      <c r="X103" s="318">
        <v>0</v>
      </c>
      <c r="Y103" s="319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72</v>
      </c>
      <c r="AK103" s="71">
        <v>1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36">
        <v>4607111034144</v>
      </c>
      <c r="E104" s="337"/>
      <c r="F104" s="317">
        <v>0.9</v>
      </c>
      <c r="G104" s="32">
        <v>8</v>
      </c>
      <c r="H104" s="317">
        <v>7.2</v>
      </c>
      <c r="I104" s="317">
        <v>7.4859999999999998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4"/>
      <c r="R104" s="334"/>
      <c r="S104" s="334"/>
      <c r="T104" s="335"/>
      <c r="U104" s="34"/>
      <c r="V104" s="34"/>
      <c r="W104" s="35" t="s">
        <v>70</v>
      </c>
      <c r="X104" s="318">
        <v>204</v>
      </c>
      <c r="Y104" s="319">
        <f t="shared" si="12"/>
        <v>204</v>
      </c>
      <c r="Z104" s="36">
        <f t="shared" si="13"/>
        <v>3.1619999999999999</v>
      </c>
      <c r="AA104" s="56"/>
      <c r="AB104" s="57"/>
      <c r="AC104" s="154" t="s">
        <v>148</v>
      </c>
      <c r="AG104" s="67"/>
      <c r="AJ104" s="71" t="s">
        <v>88</v>
      </c>
      <c r="AK104" s="71">
        <v>84</v>
      </c>
      <c r="BB104" s="155" t="s">
        <v>1</v>
      </c>
      <c r="BM104" s="67">
        <f t="shared" si="14"/>
        <v>1527.144</v>
      </c>
      <c r="BN104" s="67">
        <f t="shared" si="15"/>
        <v>1527.144</v>
      </c>
      <c r="BO104" s="67">
        <f t="shared" si="16"/>
        <v>2.4285714285714284</v>
      </c>
      <c r="BP104" s="67">
        <f t="shared" si="17"/>
        <v>2.4285714285714284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4301071049</v>
      </c>
      <c r="D105" s="336">
        <v>4607111039293</v>
      </c>
      <c r="E105" s="337"/>
      <c r="F105" s="317">
        <v>0.4</v>
      </c>
      <c r="G105" s="32">
        <v>16</v>
      </c>
      <c r="H105" s="317">
        <v>6.4</v>
      </c>
      <c r="I105" s="317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6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18">
        <v>0</v>
      </c>
      <c r="Y105" s="319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72</v>
      </c>
      <c r="AK105" s="71">
        <v>1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36">
        <v>4607111033987</v>
      </c>
      <c r="E106" s="337"/>
      <c r="F106" s="317">
        <v>0.43</v>
      </c>
      <c r="G106" s="32">
        <v>16</v>
      </c>
      <c r="H106" s="317">
        <v>6.88</v>
      </c>
      <c r="I106" s="317">
        <v>7.1996000000000002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48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18">
        <v>60</v>
      </c>
      <c r="Y106" s="319">
        <f t="shared" si="12"/>
        <v>60</v>
      </c>
      <c r="Z106" s="36">
        <f t="shared" si="13"/>
        <v>0.92999999999999994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431.976</v>
      </c>
      <c r="BN106" s="67">
        <f t="shared" si="15"/>
        <v>431.976</v>
      </c>
      <c r="BO106" s="67">
        <f t="shared" si="16"/>
        <v>0.7142857142857143</v>
      </c>
      <c r="BP106" s="67">
        <f t="shared" si="17"/>
        <v>0.7142857142857143</v>
      </c>
    </row>
    <row r="107" spans="1:68" ht="27" hidden="1" customHeight="1" x14ac:dyDescent="0.25">
      <c r="A107" s="54" t="s">
        <v>207</v>
      </c>
      <c r="B107" s="54" t="s">
        <v>208</v>
      </c>
      <c r="C107" s="31">
        <v>4301071039</v>
      </c>
      <c r="D107" s="336">
        <v>4607111039279</v>
      </c>
      <c r="E107" s="337"/>
      <c r="F107" s="317">
        <v>0.7</v>
      </c>
      <c r="G107" s="32">
        <v>10</v>
      </c>
      <c r="H107" s="317">
        <v>7</v>
      </c>
      <c r="I107" s="317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0</v>
      </c>
      <c r="Y107" s="319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72</v>
      </c>
      <c r="AK107" s="71">
        <v>1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36">
        <v>4607111034151</v>
      </c>
      <c r="E108" s="337"/>
      <c r="F108" s="317">
        <v>0.9</v>
      </c>
      <c r="G108" s="32">
        <v>8</v>
      </c>
      <c r="H108" s="317">
        <v>7.2</v>
      </c>
      <c r="I108" s="317">
        <v>7.4859999999999998</v>
      </c>
      <c r="J108" s="32">
        <v>84</v>
      </c>
      <c r="K108" s="32" t="s">
        <v>67</v>
      </c>
      <c r="L108" s="32" t="s">
        <v>87</v>
      </c>
      <c r="M108" s="33" t="s">
        <v>69</v>
      </c>
      <c r="N108" s="33"/>
      <c r="O108" s="32">
        <v>180</v>
      </c>
      <c r="P108" s="45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204</v>
      </c>
      <c r="Y108" s="319">
        <f t="shared" si="12"/>
        <v>204</v>
      </c>
      <c r="Z108" s="36">
        <f t="shared" si="13"/>
        <v>3.1619999999999999</v>
      </c>
      <c r="AA108" s="56"/>
      <c r="AB108" s="57"/>
      <c r="AC108" s="162" t="s">
        <v>206</v>
      </c>
      <c r="AG108" s="67"/>
      <c r="AJ108" s="71" t="s">
        <v>88</v>
      </c>
      <c r="AK108" s="71">
        <v>84</v>
      </c>
      <c r="BB108" s="163" t="s">
        <v>1</v>
      </c>
      <c r="BM108" s="67">
        <f t="shared" si="14"/>
        <v>1527.144</v>
      </c>
      <c r="BN108" s="67">
        <f t="shared" si="15"/>
        <v>1527.144</v>
      </c>
      <c r="BO108" s="67">
        <f t="shared" si="16"/>
        <v>2.4285714285714284</v>
      </c>
      <c r="BP108" s="67">
        <f t="shared" si="17"/>
        <v>2.4285714285714284</v>
      </c>
    </row>
    <row r="109" spans="1:68" ht="27" hidden="1" customHeight="1" x14ac:dyDescent="0.25">
      <c r="A109" s="54" t="s">
        <v>211</v>
      </c>
      <c r="B109" s="54" t="s">
        <v>212</v>
      </c>
      <c r="C109" s="31">
        <v>4301070958</v>
      </c>
      <c r="D109" s="336">
        <v>4607111038098</v>
      </c>
      <c r="E109" s="337"/>
      <c r="F109" s="317">
        <v>0.8</v>
      </c>
      <c r="G109" s="32">
        <v>8</v>
      </c>
      <c r="H109" s="317">
        <v>6.4</v>
      </c>
      <c r="I109" s="317">
        <v>6.6859999999999999</v>
      </c>
      <c r="J109" s="32">
        <v>84</v>
      </c>
      <c r="K109" s="32" t="s">
        <v>67</v>
      </c>
      <c r="L109" s="32" t="s">
        <v>101</v>
      </c>
      <c r="M109" s="33" t="s">
        <v>69</v>
      </c>
      <c r="N109" s="33"/>
      <c r="O109" s="32">
        <v>180</v>
      </c>
      <c r="P109" s="46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18">
        <v>0</v>
      </c>
      <c r="Y109" s="319">
        <f t="shared" si="12"/>
        <v>0</v>
      </c>
      <c r="Z109" s="36">
        <f t="shared" si="13"/>
        <v>0</v>
      </c>
      <c r="AA109" s="56"/>
      <c r="AB109" s="57"/>
      <c r="AC109" s="164" t="s">
        <v>213</v>
      </c>
      <c r="AG109" s="67"/>
      <c r="AJ109" s="71" t="s">
        <v>102</v>
      </c>
      <c r="AK109" s="71">
        <v>12</v>
      </c>
      <c r="BB109" s="165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342"/>
      <c r="B110" s="328"/>
      <c r="C110" s="328"/>
      <c r="D110" s="328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43"/>
      <c r="P110" s="324" t="s">
        <v>73</v>
      </c>
      <c r="Q110" s="325"/>
      <c r="R110" s="325"/>
      <c r="S110" s="325"/>
      <c r="T110" s="325"/>
      <c r="U110" s="325"/>
      <c r="V110" s="326"/>
      <c r="W110" s="37" t="s">
        <v>70</v>
      </c>
      <c r="X110" s="320">
        <f>IFERROR(SUM(X101:X109),"0")</f>
        <v>528</v>
      </c>
      <c r="Y110" s="320">
        <f>IFERROR(SUM(Y101:Y109),"0")</f>
        <v>528</v>
      </c>
      <c r="Z110" s="32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8.1839999999999993</v>
      </c>
      <c r="AA110" s="321"/>
      <c r="AB110" s="321"/>
      <c r="AC110" s="321"/>
    </row>
    <row r="111" spans="1:68" x14ac:dyDescent="0.2">
      <c r="A111" s="328"/>
      <c r="B111" s="328"/>
      <c r="C111" s="328"/>
      <c r="D111" s="328"/>
      <c r="E111" s="328"/>
      <c r="F111" s="328"/>
      <c r="G111" s="328"/>
      <c r="H111" s="328"/>
      <c r="I111" s="328"/>
      <c r="J111" s="328"/>
      <c r="K111" s="328"/>
      <c r="L111" s="328"/>
      <c r="M111" s="328"/>
      <c r="N111" s="328"/>
      <c r="O111" s="343"/>
      <c r="P111" s="324" t="s">
        <v>73</v>
      </c>
      <c r="Q111" s="325"/>
      <c r="R111" s="325"/>
      <c r="S111" s="325"/>
      <c r="T111" s="325"/>
      <c r="U111" s="325"/>
      <c r="V111" s="326"/>
      <c r="W111" s="37" t="s">
        <v>74</v>
      </c>
      <c r="X111" s="320">
        <f>IFERROR(SUMPRODUCT(X101:X109*H101:H109),"0")</f>
        <v>3763.2</v>
      </c>
      <c r="Y111" s="320">
        <f>IFERROR(SUMPRODUCT(Y101:Y109*H101:H109),"0")</f>
        <v>3763.2</v>
      </c>
      <c r="Z111" s="37"/>
      <c r="AA111" s="321"/>
      <c r="AB111" s="321"/>
      <c r="AC111" s="321"/>
    </row>
    <row r="112" spans="1:68" ht="16.5" hidden="1" customHeight="1" x14ac:dyDescent="0.25">
      <c r="A112" s="341" t="s">
        <v>214</v>
      </c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8"/>
      <c r="P112" s="328"/>
      <c r="Q112" s="328"/>
      <c r="R112" s="328"/>
      <c r="S112" s="328"/>
      <c r="T112" s="328"/>
      <c r="U112" s="328"/>
      <c r="V112" s="328"/>
      <c r="W112" s="328"/>
      <c r="X112" s="328"/>
      <c r="Y112" s="328"/>
      <c r="Z112" s="328"/>
      <c r="AA112" s="313"/>
      <c r="AB112" s="313"/>
      <c r="AC112" s="313"/>
    </row>
    <row r="113" spans="1:68" ht="14.25" hidden="1" customHeight="1" x14ac:dyDescent="0.25">
      <c r="A113" s="327" t="s">
        <v>152</v>
      </c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8"/>
      <c r="P113" s="328"/>
      <c r="Q113" s="328"/>
      <c r="R113" s="328"/>
      <c r="S113" s="328"/>
      <c r="T113" s="328"/>
      <c r="U113" s="328"/>
      <c r="V113" s="328"/>
      <c r="W113" s="328"/>
      <c r="X113" s="328"/>
      <c r="Y113" s="328"/>
      <c r="Z113" s="328"/>
      <c r="AA113" s="314"/>
      <c r="AB113" s="314"/>
      <c r="AC113" s="314"/>
    </row>
    <row r="114" spans="1:68" ht="27" customHeight="1" x14ac:dyDescent="0.25">
      <c r="A114" s="54" t="s">
        <v>215</v>
      </c>
      <c r="B114" s="54" t="s">
        <v>216</v>
      </c>
      <c r="C114" s="31">
        <v>4301135289</v>
      </c>
      <c r="D114" s="336">
        <v>4607111034014</v>
      </c>
      <c r="E114" s="337"/>
      <c r="F114" s="317">
        <v>0.25</v>
      </c>
      <c r="G114" s="32">
        <v>12</v>
      </c>
      <c r="H114" s="317">
        <v>3</v>
      </c>
      <c r="I114" s="317">
        <v>3.7035999999999998</v>
      </c>
      <c r="J114" s="32">
        <v>70</v>
      </c>
      <c r="K114" s="32" t="s">
        <v>80</v>
      </c>
      <c r="L114" s="32" t="s">
        <v>87</v>
      </c>
      <c r="M114" s="33" t="s">
        <v>69</v>
      </c>
      <c r="N114" s="33"/>
      <c r="O114" s="32">
        <v>180</v>
      </c>
      <c r="P114" s="45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98</v>
      </c>
      <c r="Y114" s="319">
        <f>IFERROR(IF(X114="","",X114),"")</f>
        <v>98</v>
      </c>
      <c r="Z114" s="36">
        <f>IFERROR(IF(X114="","",X114*0.01788),"")</f>
        <v>1.75224</v>
      </c>
      <c r="AA114" s="56"/>
      <c r="AB114" s="57"/>
      <c r="AC114" s="166" t="s">
        <v>217</v>
      </c>
      <c r="AG114" s="67"/>
      <c r="AJ114" s="71" t="s">
        <v>88</v>
      </c>
      <c r="AK114" s="71">
        <v>70</v>
      </c>
      <c r="BB114" s="167" t="s">
        <v>82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ht="27" customHeight="1" x14ac:dyDescent="0.25">
      <c r="A115" s="54" t="s">
        <v>218</v>
      </c>
      <c r="B115" s="54" t="s">
        <v>219</v>
      </c>
      <c r="C115" s="31">
        <v>4301135299</v>
      </c>
      <c r="D115" s="336">
        <v>4607111033994</v>
      </c>
      <c r="E115" s="337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87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196</v>
      </c>
      <c r="Y115" s="319">
        <f>IFERROR(IF(X115="","",X115),"")</f>
        <v>196</v>
      </c>
      <c r="Z115" s="36">
        <f>IFERROR(IF(X115="","",X115*0.01788),"")</f>
        <v>3.50448</v>
      </c>
      <c r="AA115" s="56"/>
      <c r="AB115" s="57"/>
      <c r="AC115" s="168" t="s">
        <v>174</v>
      </c>
      <c r="AG115" s="67"/>
      <c r="AJ115" s="71" t="s">
        <v>88</v>
      </c>
      <c r="AK115" s="71">
        <v>70</v>
      </c>
      <c r="BB115" s="169" t="s">
        <v>82</v>
      </c>
      <c r="BM115" s="67">
        <f>IFERROR(X115*I115,"0")</f>
        <v>725.90559999999994</v>
      </c>
      <c r="BN115" s="67">
        <f>IFERROR(Y115*I115,"0")</f>
        <v>725.90559999999994</v>
      </c>
      <c r="BO115" s="67">
        <f>IFERROR(X115/J115,"0")</f>
        <v>2.8</v>
      </c>
      <c r="BP115" s="67">
        <f>IFERROR(Y115/J115,"0")</f>
        <v>2.8</v>
      </c>
    </row>
    <row r="116" spans="1:68" x14ac:dyDescent="0.2">
      <c r="A116" s="342"/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43"/>
      <c r="P116" s="324" t="s">
        <v>73</v>
      </c>
      <c r="Q116" s="325"/>
      <c r="R116" s="325"/>
      <c r="S116" s="325"/>
      <c r="T116" s="325"/>
      <c r="U116" s="325"/>
      <c r="V116" s="326"/>
      <c r="W116" s="37" t="s">
        <v>70</v>
      </c>
      <c r="X116" s="320">
        <f>IFERROR(SUM(X114:X115),"0")</f>
        <v>294</v>
      </c>
      <c r="Y116" s="320">
        <f>IFERROR(SUM(Y114:Y115),"0")</f>
        <v>294</v>
      </c>
      <c r="Z116" s="320">
        <f>IFERROR(IF(Z114="",0,Z114),"0")+IFERROR(IF(Z115="",0,Z115),"0")</f>
        <v>5.2567199999999996</v>
      </c>
      <c r="AA116" s="321"/>
      <c r="AB116" s="321"/>
      <c r="AC116" s="321"/>
    </row>
    <row r="117" spans="1:68" x14ac:dyDescent="0.2">
      <c r="A117" s="328"/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  <c r="L117" s="328"/>
      <c r="M117" s="328"/>
      <c r="N117" s="328"/>
      <c r="O117" s="343"/>
      <c r="P117" s="324" t="s">
        <v>73</v>
      </c>
      <c r="Q117" s="325"/>
      <c r="R117" s="325"/>
      <c r="S117" s="325"/>
      <c r="T117" s="325"/>
      <c r="U117" s="325"/>
      <c r="V117" s="326"/>
      <c r="W117" s="37" t="s">
        <v>74</v>
      </c>
      <c r="X117" s="320">
        <f>IFERROR(SUMPRODUCT(X114:X115*H114:H115),"0")</f>
        <v>882</v>
      </c>
      <c r="Y117" s="320">
        <f>IFERROR(SUMPRODUCT(Y114:Y115*H114:H115),"0")</f>
        <v>882</v>
      </c>
      <c r="Z117" s="37"/>
      <c r="AA117" s="321"/>
      <c r="AB117" s="321"/>
      <c r="AC117" s="321"/>
    </row>
    <row r="118" spans="1:68" ht="16.5" hidden="1" customHeight="1" x14ac:dyDescent="0.25">
      <c r="A118" s="341" t="s">
        <v>220</v>
      </c>
      <c r="B118" s="328"/>
      <c r="C118" s="328"/>
      <c r="D118" s="328"/>
      <c r="E118" s="328"/>
      <c r="F118" s="328"/>
      <c r="G118" s="328"/>
      <c r="H118" s="328"/>
      <c r="I118" s="328"/>
      <c r="J118" s="328"/>
      <c r="K118" s="328"/>
      <c r="L118" s="328"/>
      <c r="M118" s="328"/>
      <c r="N118" s="328"/>
      <c r="O118" s="328"/>
      <c r="P118" s="328"/>
      <c r="Q118" s="328"/>
      <c r="R118" s="328"/>
      <c r="S118" s="328"/>
      <c r="T118" s="328"/>
      <c r="U118" s="328"/>
      <c r="V118" s="328"/>
      <c r="W118" s="328"/>
      <c r="X118" s="328"/>
      <c r="Y118" s="328"/>
      <c r="Z118" s="328"/>
      <c r="AA118" s="313"/>
      <c r="AB118" s="313"/>
      <c r="AC118" s="313"/>
    </row>
    <row r="119" spans="1:68" ht="14.25" hidden="1" customHeight="1" x14ac:dyDescent="0.25">
      <c r="A119" s="327" t="s">
        <v>152</v>
      </c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8"/>
      <c r="P119" s="328"/>
      <c r="Q119" s="328"/>
      <c r="R119" s="328"/>
      <c r="S119" s="328"/>
      <c r="T119" s="328"/>
      <c r="U119" s="328"/>
      <c r="V119" s="328"/>
      <c r="W119" s="328"/>
      <c r="X119" s="328"/>
      <c r="Y119" s="328"/>
      <c r="Z119" s="328"/>
      <c r="AA119" s="314"/>
      <c r="AB119" s="314"/>
      <c r="AC119" s="314"/>
    </row>
    <row r="120" spans="1:68" ht="27" customHeight="1" x14ac:dyDescent="0.25">
      <c r="A120" s="54" t="s">
        <v>221</v>
      </c>
      <c r="B120" s="54" t="s">
        <v>222</v>
      </c>
      <c r="C120" s="31">
        <v>4301135311</v>
      </c>
      <c r="D120" s="336">
        <v>4607111039095</v>
      </c>
      <c r="E120" s="337"/>
      <c r="F120" s="317">
        <v>0.25</v>
      </c>
      <c r="G120" s="32">
        <v>12</v>
      </c>
      <c r="H120" s="317">
        <v>3</v>
      </c>
      <c r="I120" s="317">
        <v>3.7480000000000002</v>
      </c>
      <c r="J120" s="32">
        <v>70</v>
      </c>
      <c r="K120" s="32" t="s">
        <v>80</v>
      </c>
      <c r="L120" s="32" t="s">
        <v>101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28</v>
      </c>
      <c r="Y120" s="319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70" t="s">
        <v>223</v>
      </c>
      <c r="AG120" s="67"/>
      <c r="AJ120" s="71" t="s">
        <v>102</v>
      </c>
      <c r="AK120" s="71">
        <v>14</v>
      </c>
      <c r="BB120" s="171" t="s">
        <v>82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224</v>
      </c>
      <c r="B121" s="54" t="s">
        <v>225</v>
      </c>
      <c r="C121" s="31">
        <v>4301135282</v>
      </c>
      <c r="D121" s="336">
        <v>4607111034199</v>
      </c>
      <c r="E121" s="337"/>
      <c r="F121" s="317">
        <v>0.25</v>
      </c>
      <c r="G121" s="32">
        <v>12</v>
      </c>
      <c r="H121" s="317">
        <v>3</v>
      </c>
      <c r="I121" s="317">
        <v>3.7035999999999998</v>
      </c>
      <c r="J121" s="32">
        <v>70</v>
      </c>
      <c r="K121" s="32" t="s">
        <v>80</v>
      </c>
      <c r="L121" s="32" t="s">
        <v>87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28</v>
      </c>
      <c r="Y121" s="319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72" t="s">
        <v>226</v>
      </c>
      <c r="AG121" s="67"/>
      <c r="AJ121" s="71" t="s">
        <v>88</v>
      </c>
      <c r="AK121" s="71">
        <v>70</v>
      </c>
      <c r="BB121" s="173" t="s">
        <v>82</v>
      </c>
      <c r="BM121" s="67">
        <f>IFERROR(X121*I121,"0")</f>
        <v>103.70079999999999</v>
      </c>
      <c r="BN121" s="67">
        <f>IFERROR(Y121*I121,"0")</f>
        <v>103.70079999999999</v>
      </c>
      <c r="BO121" s="67">
        <f>IFERROR(X121/J121,"0")</f>
        <v>0.4</v>
      </c>
      <c r="BP121" s="67">
        <f>IFERROR(Y121/J121,"0")</f>
        <v>0.4</v>
      </c>
    </row>
    <row r="122" spans="1:68" x14ac:dyDescent="0.2">
      <c r="A122" s="342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43"/>
      <c r="P122" s="324" t="s">
        <v>73</v>
      </c>
      <c r="Q122" s="325"/>
      <c r="R122" s="325"/>
      <c r="S122" s="325"/>
      <c r="T122" s="325"/>
      <c r="U122" s="325"/>
      <c r="V122" s="326"/>
      <c r="W122" s="37" t="s">
        <v>70</v>
      </c>
      <c r="X122" s="320">
        <f>IFERROR(SUM(X120:X121),"0")</f>
        <v>56</v>
      </c>
      <c r="Y122" s="320">
        <f>IFERROR(SUM(Y120:Y121),"0")</f>
        <v>56</v>
      </c>
      <c r="Z122" s="320">
        <f>IFERROR(IF(Z120="",0,Z120),"0")+IFERROR(IF(Z121="",0,Z121),"0")</f>
        <v>1.0012799999999999</v>
      </c>
      <c r="AA122" s="321"/>
      <c r="AB122" s="321"/>
      <c r="AC122" s="321"/>
    </row>
    <row r="123" spans="1:68" x14ac:dyDescent="0.2">
      <c r="A123" s="328"/>
      <c r="B123" s="328"/>
      <c r="C123" s="328"/>
      <c r="D123" s="328"/>
      <c r="E123" s="328"/>
      <c r="F123" s="328"/>
      <c r="G123" s="328"/>
      <c r="H123" s="328"/>
      <c r="I123" s="328"/>
      <c r="J123" s="328"/>
      <c r="K123" s="328"/>
      <c r="L123" s="328"/>
      <c r="M123" s="328"/>
      <c r="N123" s="328"/>
      <c r="O123" s="343"/>
      <c r="P123" s="324" t="s">
        <v>73</v>
      </c>
      <c r="Q123" s="325"/>
      <c r="R123" s="325"/>
      <c r="S123" s="325"/>
      <c r="T123" s="325"/>
      <c r="U123" s="325"/>
      <c r="V123" s="326"/>
      <c r="W123" s="37" t="s">
        <v>74</v>
      </c>
      <c r="X123" s="320">
        <f>IFERROR(SUMPRODUCT(X120:X121*H120:H121),"0")</f>
        <v>168</v>
      </c>
      <c r="Y123" s="320">
        <f>IFERROR(SUMPRODUCT(Y120:Y121*H120:H121),"0")</f>
        <v>168</v>
      </c>
      <c r="Z123" s="37"/>
      <c r="AA123" s="321"/>
      <c r="AB123" s="321"/>
      <c r="AC123" s="321"/>
    </row>
    <row r="124" spans="1:68" ht="16.5" hidden="1" customHeight="1" x14ac:dyDescent="0.25">
      <c r="A124" s="341" t="s">
        <v>227</v>
      </c>
      <c r="B124" s="328"/>
      <c r="C124" s="328"/>
      <c r="D124" s="328"/>
      <c r="E124" s="328"/>
      <c r="F124" s="328"/>
      <c r="G124" s="328"/>
      <c r="H124" s="328"/>
      <c r="I124" s="328"/>
      <c r="J124" s="328"/>
      <c r="K124" s="328"/>
      <c r="L124" s="328"/>
      <c r="M124" s="328"/>
      <c r="N124" s="328"/>
      <c r="O124" s="328"/>
      <c r="P124" s="328"/>
      <c r="Q124" s="328"/>
      <c r="R124" s="328"/>
      <c r="S124" s="328"/>
      <c r="T124" s="328"/>
      <c r="U124" s="328"/>
      <c r="V124" s="328"/>
      <c r="W124" s="328"/>
      <c r="X124" s="328"/>
      <c r="Y124" s="328"/>
      <c r="Z124" s="328"/>
      <c r="AA124" s="313"/>
      <c r="AB124" s="313"/>
      <c r="AC124" s="313"/>
    </row>
    <row r="125" spans="1:68" ht="14.25" hidden="1" customHeight="1" x14ac:dyDescent="0.25">
      <c r="A125" s="327" t="s">
        <v>152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328"/>
      <c r="Y125" s="328"/>
      <c r="Z125" s="328"/>
      <c r="AA125" s="314"/>
      <c r="AB125" s="314"/>
      <c r="AC125" s="314"/>
    </row>
    <row r="126" spans="1:68" ht="27" hidden="1" customHeight="1" x14ac:dyDescent="0.25">
      <c r="A126" s="54" t="s">
        <v>228</v>
      </c>
      <c r="B126" s="54" t="s">
        <v>229</v>
      </c>
      <c r="C126" s="31">
        <v>4301135178</v>
      </c>
      <c r="D126" s="336">
        <v>4607111034816</v>
      </c>
      <c r="E126" s="337"/>
      <c r="F126" s="317">
        <v>0.25</v>
      </c>
      <c r="G126" s="32">
        <v>6</v>
      </c>
      <c r="H126" s="317">
        <v>1.5</v>
      </c>
      <c r="I126" s="317">
        <v>1.9218</v>
      </c>
      <c r="J126" s="32">
        <v>140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2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IFERROR(IF(X126="","",X126*0.00941),"")</f>
        <v>0</v>
      </c>
      <c r="AA126" s="56"/>
      <c r="AB126" s="57"/>
      <c r="AC126" s="174" t="s">
        <v>226</v>
      </c>
      <c r="AG126" s="67"/>
      <c r="AJ126" s="71" t="s">
        <v>72</v>
      </c>
      <c r="AK126" s="71">
        <v>1</v>
      </c>
      <c r="BB126" s="175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230</v>
      </c>
      <c r="B127" s="54" t="s">
        <v>231</v>
      </c>
      <c r="C127" s="31">
        <v>4301135275</v>
      </c>
      <c r="D127" s="336">
        <v>4607111034380</v>
      </c>
      <c r="E127" s="337"/>
      <c r="F127" s="317">
        <v>0.25</v>
      </c>
      <c r="G127" s="32">
        <v>12</v>
      </c>
      <c r="H127" s="317">
        <v>3</v>
      </c>
      <c r="I127" s="317">
        <v>3.28</v>
      </c>
      <c r="J127" s="32">
        <v>70</v>
      </c>
      <c r="K127" s="32" t="s">
        <v>80</v>
      </c>
      <c r="L127" s="32" t="s">
        <v>101</v>
      </c>
      <c r="M127" s="33" t="s">
        <v>69</v>
      </c>
      <c r="N127" s="33"/>
      <c r="O127" s="32">
        <v>180</v>
      </c>
      <c r="P127" s="49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18">
        <v>28</v>
      </c>
      <c r="Y127" s="31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76" t="s">
        <v>232</v>
      </c>
      <c r="AG127" s="67"/>
      <c r="AJ127" s="71" t="s">
        <v>102</v>
      </c>
      <c r="AK127" s="71">
        <v>14</v>
      </c>
      <c r="BB127" s="177" t="s">
        <v>82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233</v>
      </c>
      <c r="B128" s="54" t="s">
        <v>234</v>
      </c>
      <c r="C128" s="31">
        <v>4301135277</v>
      </c>
      <c r="D128" s="336">
        <v>4607111034397</v>
      </c>
      <c r="E128" s="337"/>
      <c r="F128" s="317">
        <v>0.25</v>
      </c>
      <c r="G128" s="32">
        <v>12</v>
      </c>
      <c r="H128" s="317">
        <v>3</v>
      </c>
      <c r="I128" s="317">
        <v>3.28</v>
      </c>
      <c r="J128" s="32">
        <v>70</v>
      </c>
      <c r="K128" s="32" t="s">
        <v>80</v>
      </c>
      <c r="L128" s="32" t="s">
        <v>87</v>
      </c>
      <c r="M128" s="33" t="s">
        <v>69</v>
      </c>
      <c r="N128" s="33"/>
      <c r="O128" s="32">
        <v>180</v>
      </c>
      <c r="P128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34"/>
      <c r="R128" s="334"/>
      <c r="S128" s="334"/>
      <c r="T128" s="335"/>
      <c r="U128" s="34"/>
      <c r="V128" s="34"/>
      <c r="W128" s="35" t="s">
        <v>70</v>
      </c>
      <c r="X128" s="318">
        <v>112</v>
      </c>
      <c r="Y128" s="319">
        <f>IFERROR(IF(X128="","",X128),"")</f>
        <v>112</v>
      </c>
      <c r="Z128" s="36">
        <f>IFERROR(IF(X128="","",X128*0.01788),"")</f>
        <v>2.0025599999999999</v>
      </c>
      <c r="AA128" s="56"/>
      <c r="AB128" s="57"/>
      <c r="AC128" s="178" t="s">
        <v>217</v>
      </c>
      <c r="AG128" s="67"/>
      <c r="AJ128" s="71" t="s">
        <v>88</v>
      </c>
      <c r="AK128" s="71">
        <v>70</v>
      </c>
      <c r="BB128" s="179" t="s">
        <v>82</v>
      </c>
      <c r="BM128" s="67">
        <f>IFERROR(X128*I128,"0")</f>
        <v>367.35999999999996</v>
      </c>
      <c r="BN128" s="67">
        <f>IFERROR(Y128*I128,"0")</f>
        <v>367.35999999999996</v>
      </c>
      <c r="BO128" s="67">
        <f>IFERROR(X128/J128,"0")</f>
        <v>1.6</v>
      </c>
      <c r="BP128" s="67">
        <f>IFERROR(Y128/J128,"0")</f>
        <v>1.6</v>
      </c>
    </row>
    <row r="129" spans="1:68" x14ac:dyDescent="0.2">
      <c r="A129" s="342"/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8"/>
      <c r="M129" s="328"/>
      <c r="N129" s="328"/>
      <c r="O129" s="343"/>
      <c r="P129" s="324" t="s">
        <v>73</v>
      </c>
      <c r="Q129" s="325"/>
      <c r="R129" s="325"/>
      <c r="S129" s="325"/>
      <c r="T129" s="325"/>
      <c r="U129" s="325"/>
      <c r="V129" s="326"/>
      <c r="W129" s="37" t="s">
        <v>70</v>
      </c>
      <c r="X129" s="320">
        <f>IFERROR(SUM(X126:X128),"0")</f>
        <v>140</v>
      </c>
      <c r="Y129" s="320">
        <f>IFERROR(SUM(Y126:Y128),"0")</f>
        <v>140</v>
      </c>
      <c r="Z129" s="320">
        <f>IFERROR(IF(Z126="",0,Z126),"0")+IFERROR(IF(Z127="",0,Z127),"0")+IFERROR(IF(Z128="",0,Z128),"0")</f>
        <v>2.5031999999999996</v>
      </c>
      <c r="AA129" s="321"/>
      <c r="AB129" s="321"/>
      <c r="AC129" s="321"/>
    </row>
    <row r="130" spans="1:68" x14ac:dyDescent="0.2">
      <c r="A130" s="328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43"/>
      <c r="P130" s="324" t="s">
        <v>73</v>
      </c>
      <c r="Q130" s="325"/>
      <c r="R130" s="325"/>
      <c r="S130" s="325"/>
      <c r="T130" s="325"/>
      <c r="U130" s="325"/>
      <c r="V130" s="326"/>
      <c r="W130" s="37" t="s">
        <v>74</v>
      </c>
      <c r="X130" s="320">
        <f>IFERROR(SUMPRODUCT(X126:X128*H126:H128),"0")</f>
        <v>420</v>
      </c>
      <c r="Y130" s="320">
        <f>IFERROR(SUMPRODUCT(Y126:Y128*H126:H128),"0")</f>
        <v>420</v>
      </c>
      <c r="Z130" s="37"/>
      <c r="AA130" s="321"/>
      <c r="AB130" s="321"/>
      <c r="AC130" s="321"/>
    </row>
    <row r="131" spans="1:68" ht="16.5" hidden="1" customHeight="1" x14ac:dyDescent="0.25">
      <c r="A131" s="341" t="s">
        <v>235</v>
      </c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8"/>
      <c r="P131" s="328"/>
      <c r="Q131" s="328"/>
      <c r="R131" s="328"/>
      <c r="S131" s="328"/>
      <c r="T131" s="328"/>
      <c r="U131" s="328"/>
      <c r="V131" s="328"/>
      <c r="W131" s="328"/>
      <c r="X131" s="328"/>
      <c r="Y131" s="328"/>
      <c r="Z131" s="328"/>
      <c r="AA131" s="313"/>
      <c r="AB131" s="313"/>
      <c r="AC131" s="313"/>
    </row>
    <row r="132" spans="1:68" ht="14.25" hidden="1" customHeight="1" x14ac:dyDescent="0.25">
      <c r="A132" s="327" t="s">
        <v>152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4"/>
      <c r="AB132" s="314"/>
      <c r="AC132" s="314"/>
    </row>
    <row r="133" spans="1:68" ht="27" hidden="1" customHeight="1" x14ac:dyDescent="0.25">
      <c r="A133" s="54" t="s">
        <v>236</v>
      </c>
      <c r="B133" s="54" t="s">
        <v>237</v>
      </c>
      <c r="C133" s="31">
        <v>4301135279</v>
      </c>
      <c r="D133" s="336">
        <v>4607111035806</v>
      </c>
      <c r="E133" s="337"/>
      <c r="F133" s="317">
        <v>0.25</v>
      </c>
      <c r="G133" s="32">
        <v>12</v>
      </c>
      <c r="H133" s="317">
        <v>3</v>
      </c>
      <c r="I133" s="317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3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334"/>
      <c r="R133" s="334"/>
      <c r="S133" s="334"/>
      <c r="T133" s="335"/>
      <c r="U133" s="34"/>
      <c r="V133" s="34"/>
      <c r="W133" s="35" t="s">
        <v>70</v>
      </c>
      <c r="X133" s="318">
        <v>0</v>
      </c>
      <c r="Y133" s="319">
        <f>IFERROR(IF(X133="","",X133),"")</f>
        <v>0</v>
      </c>
      <c r="Z133" s="36">
        <f>IFERROR(IF(X133="","",X133*0.01788),"")</f>
        <v>0</v>
      </c>
      <c r="AA133" s="56"/>
      <c r="AB133" s="57"/>
      <c r="AC133" s="180" t="s">
        <v>238</v>
      </c>
      <c r="AG133" s="67"/>
      <c r="AJ133" s="71" t="s">
        <v>72</v>
      </c>
      <c r="AK133" s="71">
        <v>1</v>
      </c>
      <c r="BB133" s="181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42"/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43"/>
      <c r="P134" s="324" t="s">
        <v>73</v>
      </c>
      <c r="Q134" s="325"/>
      <c r="R134" s="325"/>
      <c r="S134" s="325"/>
      <c r="T134" s="325"/>
      <c r="U134" s="325"/>
      <c r="V134" s="326"/>
      <c r="W134" s="37" t="s">
        <v>70</v>
      </c>
      <c r="X134" s="320">
        <f>IFERROR(SUM(X133:X133),"0")</f>
        <v>0</v>
      </c>
      <c r="Y134" s="320">
        <f>IFERROR(SUM(Y133:Y133),"0")</f>
        <v>0</v>
      </c>
      <c r="Z134" s="320">
        <f>IFERROR(IF(Z133="",0,Z133),"0")</f>
        <v>0</v>
      </c>
      <c r="AA134" s="321"/>
      <c r="AB134" s="321"/>
      <c r="AC134" s="321"/>
    </row>
    <row r="135" spans="1:68" hidden="1" x14ac:dyDescent="0.2">
      <c r="A135" s="328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43"/>
      <c r="P135" s="324" t="s">
        <v>73</v>
      </c>
      <c r="Q135" s="325"/>
      <c r="R135" s="325"/>
      <c r="S135" s="325"/>
      <c r="T135" s="325"/>
      <c r="U135" s="325"/>
      <c r="V135" s="326"/>
      <c r="W135" s="37" t="s">
        <v>74</v>
      </c>
      <c r="X135" s="320">
        <f>IFERROR(SUMPRODUCT(X133:X133*H133:H133),"0")</f>
        <v>0</v>
      </c>
      <c r="Y135" s="320">
        <f>IFERROR(SUMPRODUCT(Y133:Y133*H133:H133),"0")</f>
        <v>0</v>
      </c>
      <c r="Z135" s="37"/>
      <c r="AA135" s="321"/>
      <c r="AB135" s="321"/>
      <c r="AC135" s="321"/>
    </row>
    <row r="136" spans="1:68" ht="16.5" hidden="1" customHeight="1" x14ac:dyDescent="0.25">
      <c r="A136" s="341" t="s">
        <v>239</v>
      </c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8"/>
      <c r="P136" s="328"/>
      <c r="Q136" s="328"/>
      <c r="R136" s="328"/>
      <c r="S136" s="328"/>
      <c r="T136" s="328"/>
      <c r="U136" s="328"/>
      <c r="V136" s="328"/>
      <c r="W136" s="328"/>
      <c r="X136" s="328"/>
      <c r="Y136" s="328"/>
      <c r="Z136" s="328"/>
      <c r="AA136" s="313"/>
      <c r="AB136" s="313"/>
      <c r="AC136" s="313"/>
    </row>
    <row r="137" spans="1:68" ht="14.25" hidden="1" customHeight="1" x14ac:dyDescent="0.25">
      <c r="A137" s="327" t="s">
        <v>240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4"/>
      <c r="AB137" s="314"/>
      <c r="AC137" s="314"/>
    </row>
    <row r="138" spans="1:68" ht="27" hidden="1" customHeight="1" x14ac:dyDescent="0.25">
      <c r="A138" s="54" t="s">
        <v>241</v>
      </c>
      <c r="B138" s="54" t="s">
        <v>242</v>
      </c>
      <c r="C138" s="31">
        <v>4301071054</v>
      </c>
      <c r="D138" s="336">
        <v>4607111035639</v>
      </c>
      <c r="E138" s="337"/>
      <c r="F138" s="317">
        <v>0.2</v>
      </c>
      <c r="G138" s="32">
        <v>8</v>
      </c>
      <c r="H138" s="317">
        <v>1.6</v>
      </c>
      <c r="I138" s="317">
        <v>2.12</v>
      </c>
      <c r="J138" s="32">
        <v>72</v>
      </c>
      <c r="K138" s="32" t="s">
        <v>243</v>
      </c>
      <c r="L138" s="32" t="s">
        <v>68</v>
      </c>
      <c r="M138" s="33" t="s">
        <v>69</v>
      </c>
      <c r="N138" s="33"/>
      <c r="O138" s="32">
        <v>180</v>
      </c>
      <c r="P138" s="429" t="s">
        <v>244</v>
      </c>
      <c r="Q138" s="334"/>
      <c r="R138" s="334"/>
      <c r="S138" s="334"/>
      <c r="T138" s="335"/>
      <c r="U138" s="34"/>
      <c r="V138" s="34"/>
      <c r="W138" s="35" t="s">
        <v>70</v>
      </c>
      <c r="X138" s="318">
        <v>0</v>
      </c>
      <c r="Y138" s="319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245</v>
      </c>
      <c r="AG138" s="67"/>
      <c r="AJ138" s="71" t="s">
        <v>72</v>
      </c>
      <c r="AK138" s="71">
        <v>1</v>
      </c>
      <c r="BB138" s="183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246</v>
      </c>
      <c r="B139" s="54" t="s">
        <v>247</v>
      </c>
      <c r="C139" s="31">
        <v>4301135540</v>
      </c>
      <c r="D139" s="336">
        <v>4607111035646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243</v>
      </c>
      <c r="L139" s="32" t="s">
        <v>68</v>
      </c>
      <c r="M139" s="33" t="s">
        <v>69</v>
      </c>
      <c r="N139" s="33"/>
      <c r="O139" s="32">
        <v>180</v>
      </c>
      <c r="P139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334"/>
      <c r="R139" s="334"/>
      <c r="S139" s="334"/>
      <c r="T139" s="335"/>
      <c r="U139" s="34"/>
      <c r="V139" s="34"/>
      <c r="W139" s="35" t="s">
        <v>70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84" t="s">
        <v>245</v>
      </c>
      <c r="AG139" s="67"/>
      <c r="AJ139" s="71" t="s">
        <v>72</v>
      </c>
      <c r="AK139" s="71">
        <v>1</v>
      </c>
      <c r="BB139" s="18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42"/>
      <c r="B140" s="328"/>
      <c r="C140" s="328"/>
      <c r="D140" s="328"/>
      <c r="E140" s="328"/>
      <c r="F140" s="328"/>
      <c r="G140" s="328"/>
      <c r="H140" s="328"/>
      <c r="I140" s="328"/>
      <c r="J140" s="328"/>
      <c r="K140" s="328"/>
      <c r="L140" s="328"/>
      <c r="M140" s="328"/>
      <c r="N140" s="328"/>
      <c r="O140" s="343"/>
      <c r="P140" s="324" t="s">
        <v>73</v>
      </c>
      <c r="Q140" s="325"/>
      <c r="R140" s="325"/>
      <c r="S140" s="325"/>
      <c r="T140" s="325"/>
      <c r="U140" s="325"/>
      <c r="V140" s="326"/>
      <c r="W140" s="37" t="s">
        <v>70</v>
      </c>
      <c r="X140" s="320">
        <f>IFERROR(SUM(X138:X139),"0")</f>
        <v>0</v>
      </c>
      <c r="Y140" s="320">
        <f>IFERROR(SUM(Y138:Y139),"0")</f>
        <v>0</v>
      </c>
      <c r="Z140" s="320">
        <f>IFERROR(IF(Z138="",0,Z138),"0")+IFERROR(IF(Z139="",0,Z139),"0")</f>
        <v>0</v>
      </c>
      <c r="AA140" s="321"/>
      <c r="AB140" s="321"/>
      <c r="AC140" s="321"/>
    </row>
    <row r="141" spans="1:68" hidden="1" x14ac:dyDescent="0.2">
      <c r="A141" s="328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43"/>
      <c r="P141" s="324" t="s">
        <v>73</v>
      </c>
      <c r="Q141" s="325"/>
      <c r="R141" s="325"/>
      <c r="S141" s="325"/>
      <c r="T141" s="325"/>
      <c r="U141" s="325"/>
      <c r="V141" s="326"/>
      <c r="W141" s="37" t="s">
        <v>74</v>
      </c>
      <c r="X141" s="320">
        <f>IFERROR(SUMPRODUCT(X138:X139*H138:H139),"0")</f>
        <v>0</v>
      </c>
      <c r="Y141" s="320">
        <f>IFERROR(SUMPRODUCT(Y138:Y139*H138:H139),"0")</f>
        <v>0</v>
      </c>
      <c r="Z141" s="37"/>
      <c r="AA141" s="321"/>
      <c r="AB141" s="321"/>
      <c r="AC141" s="321"/>
    </row>
    <row r="142" spans="1:68" ht="16.5" hidden="1" customHeight="1" x14ac:dyDescent="0.25">
      <c r="A142" s="341" t="s">
        <v>248</v>
      </c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8"/>
      <c r="P142" s="328"/>
      <c r="Q142" s="328"/>
      <c r="R142" s="328"/>
      <c r="S142" s="328"/>
      <c r="T142" s="328"/>
      <c r="U142" s="328"/>
      <c r="V142" s="328"/>
      <c r="W142" s="328"/>
      <c r="X142" s="328"/>
      <c r="Y142" s="328"/>
      <c r="Z142" s="328"/>
      <c r="AA142" s="313"/>
      <c r="AB142" s="313"/>
      <c r="AC142" s="313"/>
    </row>
    <row r="143" spans="1:68" ht="14.25" hidden="1" customHeight="1" x14ac:dyDescent="0.25">
      <c r="A143" s="327" t="s">
        <v>152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4"/>
      <c r="AB143" s="314"/>
      <c r="AC143" s="314"/>
    </row>
    <row r="144" spans="1:68" ht="27" hidden="1" customHeight="1" x14ac:dyDescent="0.25">
      <c r="A144" s="54" t="s">
        <v>249</v>
      </c>
      <c r="B144" s="54" t="s">
        <v>250</v>
      </c>
      <c r="C144" s="31">
        <v>4301135281</v>
      </c>
      <c r="D144" s="336">
        <v>4607111036568</v>
      </c>
      <c r="E144" s="337"/>
      <c r="F144" s="317">
        <v>0.28000000000000003</v>
      </c>
      <c r="G144" s="32">
        <v>6</v>
      </c>
      <c r="H144" s="317">
        <v>1.68</v>
      </c>
      <c r="I144" s="317">
        <v>2.1017999999999999</v>
      </c>
      <c r="J144" s="32">
        <v>140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334"/>
      <c r="R144" s="334"/>
      <c r="S144" s="334"/>
      <c r="T144" s="335"/>
      <c r="U144" s="34"/>
      <c r="V144" s="34"/>
      <c r="W144" s="35" t="s">
        <v>70</v>
      </c>
      <c r="X144" s="318">
        <v>0</v>
      </c>
      <c r="Y144" s="319">
        <f>IFERROR(IF(X144="","",X144),"")</f>
        <v>0</v>
      </c>
      <c r="Z144" s="36">
        <f>IFERROR(IF(X144="","",X144*0.00941),"")</f>
        <v>0</v>
      </c>
      <c r="AA144" s="56"/>
      <c r="AB144" s="57"/>
      <c r="AC144" s="186" t="s">
        <v>251</v>
      </c>
      <c r="AG144" s="67"/>
      <c r="AJ144" s="71" t="s">
        <v>72</v>
      </c>
      <c r="AK144" s="71">
        <v>1</v>
      </c>
      <c r="BB144" s="187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42"/>
      <c r="B145" s="328"/>
      <c r="C145" s="328"/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43"/>
      <c r="P145" s="324" t="s">
        <v>73</v>
      </c>
      <c r="Q145" s="325"/>
      <c r="R145" s="325"/>
      <c r="S145" s="325"/>
      <c r="T145" s="325"/>
      <c r="U145" s="325"/>
      <c r="V145" s="326"/>
      <c r="W145" s="37" t="s">
        <v>70</v>
      </c>
      <c r="X145" s="320">
        <f>IFERROR(SUM(X144:X144),"0")</f>
        <v>0</v>
      </c>
      <c r="Y145" s="320">
        <f>IFERROR(SUM(Y144:Y144),"0")</f>
        <v>0</v>
      </c>
      <c r="Z145" s="320">
        <f>IFERROR(IF(Z144="",0,Z144),"0")</f>
        <v>0</v>
      </c>
      <c r="AA145" s="321"/>
      <c r="AB145" s="321"/>
      <c r="AC145" s="321"/>
    </row>
    <row r="146" spans="1:68" hidden="1" x14ac:dyDescent="0.2">
      <c r="A146" s="328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43"/>
      <c r="P146" s="324" t="s">
        <v>73</v>
      </c>
      <c r="Q146" s="325"/>
      <c r="R146" s="325"/>
      <c r="S146" s="325"/>
      <c r="T146" s="325"/>
      <c r="U146" s="325"/>
      <c r="V146" s="326"/>
      <c r="W146" s="37" t="s">
        <v>74</v>
      </c>
      <c r="X146" s="320">
        <f>IFERROR(SUMPRODUCT(X144:X144*H144:H144),"0")</f>
        <v>0</v>
      </c>
      <c r="Y146" s="320">
        <f>IFERROR(SUMPRODUCT(Y144:Y144*H144:H144),"0")</f>
        <v>0</v>
      </c>
      <c r="Z146" s="37"/>
      <c r="AA146" s="321"/>
      <c r="AB146" s="321"/>
      <c r="AC146" s="321"/>
    </row>
    <row r="147" spans="1:68" ht="27.75" hidden="1" customHeight="1" x14ac:dyDescent="0.2">
      <c r="A147" s="322" t="s">
        <v>252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23"/>
      <c r="Y147" s="323"/>
      <c r="Z147" s="323"/>
      <c r="AA147" s="48"/>
      <c r="AB147" s="48"/>
      <c r="AC147" s="48"/>
    </row>
    <row r="148" spans="1:68" ht="16.5" hidden="1" customHeight="1" x14ac:dyDescent="0.25">
      <c r="A148" s="341" t="s">
        <v>253</v>
      </c>
      <c r="B148" s="328"/>
      <c r="C148" s="328"/>
      <c r="D148" s="328"/>
      <c r="E148" s="328"/>
      <c r="F148" s="328"/>
      <c r="G148" s="328"/>
      <c r="H148" s="328"/>
      <c r="I148" s="328"/>
      <c r="J148" s="328"/>
      <c r="K148" s="328"/>
      <c r="L148" s="328"/>
      <c r="M148" s="328"/>
      <c r="N148" s="328"/>
      <c r="O148" s="328"/>
      <c r="P148" s="328"/>
      <c r="Q148" s="328"/>
      <c r="R148" s="328"/>
      <c r="S148" s="328"/>
      <c r="T148" s="328"/>
      <c r="U148" s="328"/>
      <c r="V148" s="328"/>
      <c r="W148" s="328"/>
      <c r="X148" s="328"/>
      <c r="Y148" s="328"/>
      <c r="Z148" s="328"/>
      <c r="AA148" s="313"/>
      <c r="AB148" s="313"/>
      <c r="AC148" s="313"/>
    </row>
    <row r="149" spans="1:68" ht="14.25" hidden="1" customHeight="1" x14ac:dyDescent="0.25">
      <c r="A149" s="327" t="s">
        <v>152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4"/>
      <c r="AB149" s="314"/>
      <c r="AC149" s="314"/>
    </row>
    <row r="150" spans="1:68" ht="27" hidden="1" customHeight="1" x14ac:dyDescent="0.25">
      <c r="A150" s="54" t="s">
        <v>254</v>
      </c>
      <c r="B150" s="54" t="s">
        <v>255</v>
      </c>
      <c r="C150" s="31">
        <v>4301135317</v>
      </c>
      <c r="D150" s="336">
        <v>4607111039057</v>
      </c>
      <c r="E150" s="337"/>
      <c r="F150" s="317">
        <v>1.8</v>
      </c>
      <c r="G150" s="32">
        <v>1</v>
      </c>
      <c r="H150" s="317">
        <v>1.8</v>
      </c>
      <c r="I150" s="317">
        <v>1.9</v>
      </c>
      <c r="J150" s="32">
        <v>234</v>
      </c>
      <c r="K150" s="32" t="s">
        <v>147</v>
      </c>
      <c r="L150" s="32" t="s">
        <v>101</v>
      </c>
      <c r="M150" s="33" t="s">
        <v>69</v>
      </c>
      <c r="N150" s="33"/>
      <c r="O150" s="32">
        <v>180</v>
      </c>
      <c r="P150" s="350" t="s">
        <v>256</v>
      </c>
      <c r="Q150" s="334"/>
      <c r="R150" s="334"/>
      <c r="S150" s="334"/>
      <c r="T150" s="335"/>
      <c r="U150" s="34"/>
      <c r="V150" s="34"/>
      <c r="W150" s="35" t="s">
        <v>70</v>
      </c>
      <c r="X150" s="318">
        <v>0</v>
      </c>
      <c r="Y150" s="319">
        <f>IFERROR(IF(X150="","",X150),"")</f>
        <v>0</v>
      </c>
      <c r="Z150" s="36">
        <f>IFERROR(IF(X150="","",X150*0.00502),"")</f>
        <v>0</v>
      </c>
      <c r="AA150" s="56"/>
      <c r="AB150" s="57"/>
      <c r="AC150" s="188" t="s">
        <v>223</v>
      </c>
      <c r="AG150" s="67"/>
      <c r="AJ150" s="71" t="s">
        <v>102</v>
      </c>
      <c r="AK150" s="71">
        <v>18</v>
      </c>
      <c r="BB150" s="18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42"/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43"/>
      <c r="P151" s="324" t="s">
        <v>73</v>
      </c>
      <c r="Q151" s="325"/>
      <c r="R151" s="325"/>
      <c r="S151" s="325"/>
      <c r="T151" s="325"/>
      <c r="U151" s="325"/>
      <c r="V151" s="326"/>
      <c r="W151" s="37" t="s">
        <v>70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hidden="1" x14ac:dyDescent="0.2">
      <c r="A152" s="328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43"/>
      <c r="P152" s="324" t="s">
        <v>73</v>
      </c>
      <c r="Q152" s="325"/>
      <c r="R152" s="325"/>
      <c r="S152" s="325"/>
      <c r="T152" s="325"/>
      <c r="U152" s="325"/>
      <c r="V152" s="326"/>
      <c r="W152" s="37" t="s">
        <v>74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hidden="1" customHeight="1" x14ac:dyDescent="0.25">
      <c r="A153" s="341" t="s">
        <v>257</v>
      </c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328"/>
      <c r="Z153" s="328"/>
      <c r="AA153" s="313"/>
      <c r="AB153" s="313"/>
      <c r="AC153" s="313"/>
    </row>
    <row r="154" spans="1:68" ht="14.25" hidden="1" customHeight="1" x14ac:dyDescent="0.25">
      <c r="A154" s="327" t="s">
        <v>64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4"/>
      <c r="AB154" s="314"/>
      <c r="AC154" s="314"/>
    </row>
    <row r="155" spans="1:68" ht="16.5" hidden="1" customHeight="1" x14ac:dyDescent="0.25">
      <c r="A155" s="54" t="s">
        <v>258</v>
      </c>
      <c r="B155" s="54" t="s">
        <v>259</v>
      </c>
      <c r="C155" s="31">
        <v>4301071062</v>
      </c>
      <c r="D155" s="336">
        <v>4607111036384</v>
      </c>
      <c r="E155" s="337"/>
      <c r="F155" s="317">
        <v>5</v>
      </c>
      <c r="G155" s="32">
        <v>1</v>
      </c>
      <c r="H155" s="317">
        <v>5</v>
      </c>
      <c r="I155" s="317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93" t="s">
        <v>260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261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262</v>
      </c>
      <c r="B156" s="54" t="s">
        <v>263</v>
      </c>
      <c r="C156" s="31">
        <v>4301071056</v>
      </c>
      <c r="D156" s="336">
        <v>4640242180250</v>
      </c>
      <c r="E156" s="337"/>
      <c r="F156" s="317">
        <v>5</v>
      </c>
      <c r="G156" s="32">
        <v>1</v>
      </c>
      <c r="H156" s="317">
        <v>5</v>
      </c>
      <c r="I156" s="317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40" t="s">
        <v>264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92" t="s">
        <v>265</v>
      </c>
      <c r="AG156" s="67"/>
      <c r="AJ156" s="71" t="s">
        <v>72</v>
      </c>
      <c r="AK156" s="71">
        <v>1</v>
      </c>
      <c r="BB156" s="193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266</v>
      </c>
      <c r="B157" s="54" t="s">
        <v>267</v>
      </c>
      <c r="C157" s="31">
        <v>4301071050</v>
      </c>
      <c r="D157" s="336">
        <v>4607111036216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67</v>
      </c>
      <c r="L157" s="32" t="s">
        <v>101</v>
      </c>
      <c r="M157" s="33" t="s">
        <v>69</v>
      </c>
      <c r="N157" s="33"/>
      <c r="O157" s="32">
        <v>180</v>
      </c>
      <c r="P157" s="395" t="s">
        <v>268</v>
      </c>
      <c r="Q157" s="334"/>
      <c r="R157" s="334"/>
      <c r="S157" s="334"/>
      <c r="T157" s="335"/>
      <c r="U157" s="34"/>
      <c r="V157" s="34"/>
      <c r="W157" s="35" t="s">
        <v>70</v>
      </c>
      <c r="X157" s="318">
        <v>84</v>
      </c>
      <c r="Y157" s="319">
        <f>IFERROR(IF(X157="","",X157),"")</f>
        <v>84</v>
      </c>
      <c r="Z157" s="36">
        <f>IFERROR(IF(X157="","",X157*0.00866),"")</f>
        <v>0.72743999999999998</v>
      </c>
      <c r="AA157" s="56"/>
      <c r="AB157" s="57"/>
      <c r="AC157" s="194" t="s">
        <v>269</v>
      </c>
      <c r="AG157" s="67"/>
      <c r="AJ157" s="71" t="s">
        <v>102</v>
      </c>
      <c r="AK157" s="71">
        <v>12</v>
      </c>
      <c r="BB157" s="195" t="s">
        <v>1</v>
      </c>
      <c r="BM157" s="67">
        <f>IFERROR(X157*I157,"0")</f>
        <v>437.90879999999999</v>
      </c>
      <c r="BN157" s="67">
        <f>IFERROR(Y157*I157,"0")</f>
        <v>437.90879999999999</v>
      </c>
      <c r="BO157" s="67">
        <f>IFERROR(X157/J157,"0")</f>
        <v>0.58333333333333337</v>
      </c>
      <c r="BP157" s="67">
        <f>IFERROR(Y157/J157,"0")</f>
        <v>0.58333333333333337</v>
      </c>
    </row>
    <row r="158" spans="1:68" ht="27" hidden="1" customHeight="1" x14ac:dyDescent="0.25">
      <c r="A158" s="54" t="s">
        <v>270</v>
      </c>
      <c r="B158" s="54" t="s">
        <v>271</v>
      </c>
      <c r="C158" s="31">
        <v>4301071061</v>
      </c>
      <c r="D158" s="336">
        <v>4607111036278</v>
      </c>
      <c r="E158" s="337"/>
      <c r="F158" s="317">
        <v>5</v>
      </c>
      <c r="G158" s="32">
        <v>1</v>
      </c>
      <c r="H158" s="317">
        <v>5</v>
      </c>
      <c r="I158" s="317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76" t="s">
        <v>272</v>
      </c>
      <c r="Q158" s="334"/>
      <c r="R158" s="334"/>
      <c r="S158" s="334"/>
      <c r="T158" s="335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IFERROR(IF(X158="","",X158*0.0155),"")</f>
        <v>0</v>
      </c>
      <c r="AA158" s="56"/>
      <c r="AB158" s="57"/>
      <c r="AC158" s="196" t="s">
        <v>273</v>
      </c>
      <c r="AG158" s="67"/>
      <c r="AJ158" s="71" t="s">
        <v>72</v>
      </c>
      <c r="AK158" s="71">
        <v>1</v>
      </c>
      <c r="BB158" s="197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42"/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43"/>
      <c r="P159" s="324" t="s">
        <v>73</v>
      </c>
      <c r="Q159" s="325"/>
      <c r="R159" s="325"/>
      <c r="S159" s="325"/>
      <c r="T159" s="325"/>
      <c r="U159" s="325"/>
      <c r="V159" s="326"/>
      <c r="W159" s="37" t="s">
        <v>70</v>
      </c>
      <c r="X159" s="320">
        <f>IFERROR(SUM(X155:X158),"0")</f>
        <v>84</v>
      </c>
      <c r="Y159" s="320">
        <f>IFERROR(SUM(Y155:Y158),"0")</f>
        <v>84</v>
      </c>
      <c r="Z159" s="320">
        <f>IFERROR(IF(Z155="",0,Z155),"0")+IFERROR(IF(Z156="",0,Z156),"0")+IFERROR(IF(Z157="",0,Z157),"0")+IFERROR(IF(Z158="",0,Z158),"0")</f>
        <v>0.72743999999999998</v>
      </c>
      <c r="AA159" s="321"/>
      <c r="AB159" s="321"/>
      <c r="AC159" s="321"/>
    </row>
    <row r="160" spans="1:68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43"/>
      <c r="P160" s="324" t="s">
        <v>73</v>
      </c>
      <c r="Q160" s="325"/>
      <c r="R160" s="325"/>
      <c r="S160" s="325"/>
      <c r="T160" s="325"/>
      <c r="U160" s="325"/>
      <c r="V160" s="326"/>
      <c r="W160" s="37" t="s">
        <v>74</v>
      </c>
      <c r="X160" s="320">
        <f>IFERROR(SUMPRODUCT(X155:X158*H155:H158),"0")</f>
        <v>420</v>
      </c>
      <c r="Y160" s="320">
        <f>IFERROR(SUMPRODUCT(Y155:Y158*H155:H158),"0")</f>
        <v>420</v>
      </c>
      <c r="Z160" s="37"/>
      <c r="AA160" s="321"/>
      <c r="AB160" s="321"/>
      <c r="AC160" s="321"/>
    </row>
    <row r="161" spans="1:68" ht="14.25" hidden="1" customHeight="1" x14ac:dyDescent="0.25">
      <c r="A161" s="327" t="s">
        <v>274</v>
      </c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8"/>
      <c r="P161" s="328"/>
      <c r="Q161" s="328"/>
      <c r="R161" s="328"/>
      <c r="S161" s="328"/>
      <c r="T161" s="328"/>
      <c r="U161" s="328"/>
      <c r="V161" s="328"/>
      <c r="W161" s="328"/>
      <c r="X161" s="328"/>
      <c r="Y161" s="328"/>
      <c r="Z161" s="328"/>
      <c r="AA161" s="314"/>
      <c r="AB161" s="314"/>
      <c r="AC161" s="314"/>
    </row>
    <row r="162" spans="1:68" ht="27" hidden="1" customHeight="1" x14ac:dyDescent="0.25">
      <c r="A162" s="54" t="s">
        <v>275</v>
      </c>
      <c r="B162" s="54" t="s">
        <v>276</v>
      </c>
      <c r="C162" s="31">
        <v>4301080153</v>
      </c>
      <c r="D162" s="336">
        <v>4607111036827</v>
      </c>
      <c r="E162" s="337"/>
      <c r="F162" s="317">
        <v>1</v>
      </c>
      <c r="G162" s="32">
        <v>5</v>
      </c>
      <c r="H162" s="317">
        <v>5</v>
      </c>
      <c r="I162" s="317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334"/>
      <c r="R162" s="334"/>
      <c r="S162" s="334"/>
      <c r="T162" s="335"/>
      <c r="U162" s="34"/>
      <c r="V162" s="34"/>
      <c r="W162" s="35" t="s">
        <v>70</v>
      </c>
      <c r="X162" s="318">
        <v>0</v>
      </c>
      <c r="Y162" s="319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277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278</v>
      </c>
      <c r="B163" s="54" t="s">
        <v>279</v>
      </c>
      <c r="C163" s="31">
        <v>4301080154</v>
      </c>
      <c r="D163" s="336">
        <v>4607111036834</v>
      </c>
      <c r="E163" s="337"/>
      <c r="F163" s="317">
        <v>1</v>
      </c>
      <c r="G163" s="32">
        <v>5</v>
      </c>
      <c r="H163" s="317">
        <v>5</v>
      </c>
      <c r="I163" s="317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4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334"/>
      <c r="R163" s="334"/>
      <c r="S163" s="334"/>
      <c r="T163" s="335"/>
      <c r="U163" s="34"/>
      <c r="V163" s="34"/>
      <c r="W163" s="35" t="s">
        <v>70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200" t="s">
        <v>277</v>
      </c>
      <c r="AG163" s="67"/>
      <c r="AJ163" s="71" t="s">
        <v>72</v>
      </c>
      <c r="AK163" s="71">
        <v>1</v>
      </c>
      <c r="BB163" s="20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42"/>
      <c r="B164" s="328"/>
      <c r="C164" s="328"/>
      <c r="D164" s="328"/>
      <c r="E164" s="328"/>
      <c r="F164" s="328"/>
      <c r="G164" s="328"/>
      <c r="H164" s="328"/>
      <c r="I164" s="328"/>
      <c r="J164" s="328"/>
      <c r="K164" s="328"/>
      <c r="L164" s="328"/>
      <c r="M164" s="328"/>
      <c r="N164" s="328"/>
      <c r="O164" s="343"/>
      <c r="P164" s="324" t="s">
        <v>73</v>
      </c>
      <c r="Q164" s="325"/>
      <c r="R164" s="325"/>
      <c r="S164" s="325"/>
      <c r="T164" s="325"/>
      <c r="U164" s="325"/>
      <c r="V164" s="326"/>
      <c r="W164" s="37" t="s">
        <v>70</v>
      </c>
      <c r="X164" s="320">
        <f>IFERROR(SUM(X162:X163),"0")</f>
        <v>0</v>
      </c>
      <c r="Y164" s="320">
        <f>IFERROR(SUM(Y162:Y163),"0")</f>
        <v>0</v>
      </c>
      <c r="Z164" s="320">
        <f>IFERROR(IF(Z162="",0,Z162),"0")+IFERROR(IF(Z163="",0,Z163),"0")</f>
        <v>0</v>
      </c>
      <c r="AA164" s="321"/>
      <c r="AB164" s="321"/>
      <c r="AC164" s="321"/>
    </row>
    <row r="165" spans="1:68" hidden="1" x14ac:dyDescent="0.2">
      <c r="A165" s="328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43"/>
      <c r="P165" s="324" t="s">
        <v>73</v>
      </c>
      <c r="Q165" s="325"/>
      <c r="R165" s="325"/>
      <c r="S165" s="325"/>
      <c r="T165" s="325"/>
      <c r="U165" s="325"/>
      <c r="V165" s="326"/>
      <c r="W165" s="37" t="s">
        <v>74</v>
      </c>
      <c r="X165" s="320">
        <f>IFERROR(SUMPRODUCT(X162:X163*H162:H163),"0")</f>
        <v>0</v>
      </c>
      <c r="Y165" s="320">
        <f>IFERROR(SUMPRODUCT(Y162:Y163*H162:H163),"0")</f>
        <v>0</v>
      </c>
      <c r="Z165" s="37"/>
      <c r="AA165" s="321"/>
      <c r="AB165" s="321"/>
      <c r="AC165" s="321"/>
    </row>
    <row r="166" spans="1:68" ht="27.75" hidden="1" customHeight="1" x14ac:dyDescent="0.2">
      <c r="A166" s="322" t="s">
        <v>280</v>
      </c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3"/>
      <c r="N166" s="323"/>
      <c r="O166" s="323"/>
      <c r="P166" s="323"/>
      <c r="Q166" s="323"/>
      <c r="R166" s="323"/>
      <c r="S166" s="323"/>
      <c r="T166" s="323"/>
      <c r="U166" s="323"/>
      <c r="V166" s="323"/>
      <c r="W166" s="323"/>
      <c r="X166" s="323"/>
      <c r="Y166" s="323"/>
      <c r="Z166" s="323"/>
      <c r="AA166" s="48"/>
      <c r="AB166" s="48"/>
      <c r="AC166" s="48"/>
    </row>
    <row r="167" spans="1:68" ht="16.5" hidden="1" customHeight="1" x14ac:dyDescent="0.25">
      <c r="A167" s="341" t="s">
        <v>281</v>
      </c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8"/>
      <c r="M167" s="328"/>
      <c r="N167" s="328"/>
      <c r="O167" s="328"/>
      <c r="P167" s="328"/>
      <c r="Q167" s="328"/>
      <c r="R167" s="328"/>
      <c r="S167" s="328"/>
      <c r="T167" s="328"/>
      <c r="U167" s="328"/>
      <c r="V167" s="328"/>
      <c r="W167" s="328"/>
      <c r="X167" s="328"/>
      <c r="Y167" s="328"/>
      <c r="Z167" s="328"/>
      <c r="AA167" s="313"/>
      <c r="AB167" s="313"/>
      <c r="AC167" s="313"/>
    </row>
    <row r="168" spans="1:68" ht="14.25" hidden="1" customHeight="1" x14ac:dyDescent="0.25">
      <c r="A168" s="327" t="s">
        <v>77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4"/>
      <c r="AB168" s="314"/>
      <c r="AC168" s="314"/>
    </row>
    <row r="169" spans="1:68" ht="27" customHeight="1" x14ac:dyDescent="0.25">
      <c r="A169" s="54" t="s">
        <v>282</v>
      </c>
      <c r="B169" s="54" t="s">
        <v>283</v>
      </c>
      <c r="C169" s="31">
        <v>4301132097</v>
      </c>
      <c r="D169" s="336">
        <v>4607111035721</v>
      </c>
      <c r="E169" s="337"/>
      <c r="F169" s="317">
        <v>0.25</v>
      </c>
      <c r="G169" s="32">
        <v>12</v>
      </c>
      <c r="H169" s="317">
        <v>3</v>
      </c>
      <c r="I169" s="317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0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84</v>
      </c>
      <c r="Y169" s="319">
        <f>IFERROR(IF(X169="","",X169),"")</f>
        <v>84</v>
      </c>
      <c r="Z169" s="36">
        <f>IFERROR(IF(X169="","",X169*0.01788),"")</f>
        <v>1.5019199999999999</v>
      </c>
      <c r="AA169" s="56"/>
      <c r="AB169" s="57"/>
      <c r="AC169" s="202" t="s">
        <v>284</v>
      </c>
      <c r="AG169" s="67"/>
      <c r="AJ169" s="71" t="s">
        <v>88</v>
      </c>
      <c r="AK169" s="71">
        <v>70</v>
      </c>
      <c r="BB169" s="203" t="s">
        <v>82</v>
      </c>
      <c r="BM169" s="67">
        <f>IFERROR(X169*I169,"0")</f>
        <v>284.59199999999998</v>
      </c>
      <c r="BN169" s="67">
        <f>IFERROR(Y169*I169,"0")</f>
        <v>284.59199999999998</v>
      </c>
      <c r="BO169" s="67">
        <f>IFERROR(X169/J169,"0")</f>
        <v>1.2</v>
      </c>
      <c r="BP169" s="67">
        <f>IFERROR(Y169/J169,"0")</f>
        <v>1.2</v>
      </c>
    </row>
    <row r="170" spans="1:68" ht="27" customHeight="1" x14ac:dyDescent="0.25">
      <c r="A170" s="54" t="s">
        <v>285</v>
      </c>
      <c r="B170" s="54" t="s">
        <v>286</v>
      </c>
      <c r="C170" s="31">
        <v>4301132100</v>
      </c>
      <c r="D170" s="336">
        <v>4607111035691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80</v>
      </c>
      <c r="L170" s="32" t="s">
        <v>87</v>
      </c>
      <c r="M170" s="33" t="s">
        <v>69</v>
      </c>
      <c r="N170" s="33"/>
      <c r="O170" s="32">
        <v>365</v>
      </c>
      <c r="P170" s="49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334"/>
      <c r="R170" s="334"/>
      <c r="S170" s="334"/>
      <c r="T170" s="335"/>
      <c r="U170" s="34"/>
      <c r="V170" s="34"/>
      <c r="W170" s="35" t="s">
        <v>70</v>
      </c>
      <c r="X170" s="318">
        <v>140</v>
      </c>
      <c r="Y170" s="319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204" t="s">
        <v>287</v>
      </c>
      <c r="AG170" s="67"/>
      <c r="AJ170" s="71" t="s">
        <v>88</v>
      </c>
      <c r="AK170" s="71">
        <v>70</v>
      </c>
      <c r="BB170" s="205" t="s">
        <v>82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288</v>
      </c>
      <c r="B171" s="54" t="s">
        <v>289</v>
      </c>
      <c r="C171" s="31">
        <v>4301132079</v>
      </c>
      <c r="D171" s="336">
        <v>4607111038487</v>
      </c>
      <c r="E171" s="337"/>
      <c r="F171" s="317">
        <v>0.25</v>
      </c>
      <c r="G171" s="32">
        <v>12</v>
      </c>
      <c r="H171" s="317">
        <v>3</v>
      </c>
      <c r="I171" s="317">
        <v>3.7360000000000002</v>
      </c>
      <c r="J171" s="32">
        <v>70</v>
      </c>
      <c r="K171" s="32" t="s">
        <v>80</v>
      </c>
      <c r="L171" s="32" t="s">
        <v>101</v>
      </c>
      <c r="M171" s="33" t="s">
        <v>69</v>
      </c>
      <c r="N171" s="33"/>
      <c r="O171" s="32">
        <v>180</v>
      </c>
      <c r="P171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334"/>
      <c r="R171" s="334"/>
      <c r="S171" s="334"/>
      <c r="T171" s="335"/>
      <c r="U171" s="34"/>
      <c r="V171" s="34"/>
      <c r="W171" s="35" t="s">
        <v>70</v>
      </c>
      <c r="X171" s="318">
        <v>42</v>
      </c>
      <c r="Y171" s="31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206" t="s">
        <v>290</v>
      </c>
      <c r="AG171" s="67"/>
      <c r="AJ171" s="71" t="s">
        <v>102</v>
      </c>
      <c r="AK171" s="71">
        <v>14</v>
      </c>
      <c r="BB171" s="207" t="s">
        <v>82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342"/>
      <c r="B172" s="328"/>
      <c r="C172" s="328"/>
      <c r="D172" s="328"/>
      <c r="E172" s="328"/>
      <c r="F172" s="328"/>
      <c r="G172" s="328"/>
      <c r="H172" s="328"/>
      <c r="I172" s="328"/>
      <c r="J172" s="328"/>
      <c r="K172" s="328"/>
      <c r="L172" s="328"/>
      <c r="M172" s="328"/>
      <c r="N172" s="328"/>
      <c r="O172" s="343"/>
      <c r="P172" s="324" t="s">
        <v>73</v>
      </c>
      <c r="Q172" s="325"/>
      <c r="R172" s="325"/>
      <c r="S172" s="325"/>
      <c r="T172" s="325"/>
      <c r="U172" s="325"/>
      <c r="V172" s="326"/>
      <c r="W172" s="37" t="s">
        <v>70</v>
      </c>
      <c r="X172" s="320">
        <f>IFERROR(SUM(X169:X171),"0")</f>
        <v>266</v>
      </c>
      <c r="Y172" s="320">
        <f>IFERROR(SUM(Y169:Y171),"0")</f>
        <v>266</v>
      </c>
      <c r="Z172" s="320">
        <f>IFERROR(IF(Z169="",0,Z169),"0")+IFERROR(IF(Z170="",0,Z170),"0")+IFERROR(IF(Z171="",0,Z171),"0")</f>
        <v>4.7560799999999999</v>
      </c>
      <c r="AA172" s="321"/>
      <c r="AB172" s="321"/>
      <c r="AC172" s="321"/>
    </row>
    <row r="173" spans="1:68" x14ac:dyDescent="0.2">
      <c r="A173" s="328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43"/>
      <c r="P173" s="324" t="s">
        <v>73</v>
      </c>
      <c r="Q173" s="325"/>
      <c r="R173" s="325"/>
      <c r="S173" s="325"/>
      <c r="T173" s="325"/>
      <c r="U173" s="325"/>
      <c r="V173" s="326"/>
      <c r="W173" s="37" t="s">
        <v>74</v>
      </c>
      <c r="X173" s="320">
        <f>IFERROR(SUMPRODUCT(X169:X171*H169:H171),"0")</f>
        <v>798</v>
      </c>
      <c r="Y173" s="320">
        <f>IFERROR(SUMPRODUCT(Y169:Y171*H169:H171),"0")</f>
        <v>798</v>
      </c>
      <c r="Z173" s="37"/>
      <c r="AA173" s="321"/>
      <c r="AB173" s="321"/>
      <c r="AC173" s="321"/>
    </row>
    <row r="174" spans="1:68" ht="14.25" hidden="1" customHeight="1" x14ac:dyDescent="0.25">
      <c r="A174" s="327" t="s">
        <v>291</v>
      </c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28"/>
      <c r="Z174" s="328"/>
      <c r="AA174" s="314"/>
      <c r="AB174" s="314"/>
      <c r="AC174" s="314"/>
    </row>
    <row r="175" spans="1:68" ht="27" hidden="1" customHeight="1" x14ac:dyDescent="0.25">
      <c r="A175" s="54" t="s">
        <v>292</v>
      </c>
      <c r="B175" s="54" t="s">
        <v>293</v>
      </c>
      <c r="C175" s="31">
        <v>4301051855</v>
      </c>
      <c r="D175" s="336">
        <v>4680115885875</v>
      </c>
      <c r="E175" s="337"/>
      <c r="F175" s="317">
        <v>1</v>
      </c>
      <c r="G175" s="32">
        <v>9</v>
      </c>
      <c r="H175" s="317">
        <v>9</v>
      </c>
      <c r="I175" s="317">
        <v>9.48</v>
      </c>
      <c r="J175" s="32">
        <v>56</v>
      </c>
      <c r="K175" s="32" t="s">
        <v>294</v>
      </c>
      <c r="L175" s="32" t="s">
        <v>68</v>
      </c>
      <c r="M175" s="33" t="s">
        <v>295</v>
      </c>
      <c r="N175" s="33"/>
      <c r="O175" s="32">
        <v>365</v>
      </c>
      <c r="P175" s="479" t="s">
        <v>296</v>
      </c>
      <c r="Q175" s="334"/>
      <c r="R175" s="334"/>
      <c r="S175" s="334"/>
      <c r="T175" s="335"/>
      <c r="U175" s="34"/>
      <c r="V175" s="34"/>
      <c r="W175" s="35" t="s">
        <v>70</v>
      </c>
      <c r="X175" s="318">
        <v>0</v>
      </c>
      <c r="Y175" s="319">
        <f>IFERROR(IF(X175="","",X175),"")</f>
        <v>0</v>
      </c>
      <c r="Z175" s="36">
        <f>IFERROR(IF(X175="","",X175*0.02175),"")</f>
        <v>0</v>
      </c>
      <c r="AA175" s="56"/>
      <c r="AB175" s="57"/>
      <c r="AC175" s="208" t="s">
        <v>297</v>
      </c>
      <c r="AG175" s="67"/>
      <c r="AJ175" s="71" t="s">
        <v>72</v>
      </c>
      <c r="AK175" s="71">
        <v>1</v>
      </c>
      <c r="BB175" s="209" t="s">
        <v>298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2"/>
      <c r="B176" s="328"/>
      <c r="C176" s="328"/>
      <c r="D176" s="328"/>
      <c r="E176" s="328"/>
      <c r="F176" s="328"/>
      <c r="G176" s="328"/>
      <c r="H176" s="328"/>
      <c r="I176" s="328"/>
      <c r="J176" s="328"/>
      <c r="K176" s="328"/>
      <c r="L176" s="328"/>
      <c r="M176" s="328"/>
      <c r="N176" s="328"/>
      <c r="O176" s="343"/>
      <c r="P176" s="324" t="s">
        <v>73</v>
      </c>
      <c r="Q176" s="325"/>
      <c r="R176" s="325"/>
      <c r="S176" s="325"/>
      <c r="T176" s="325"/>
      <c r="U176" s="325"/>
      <c r="V176" s="326"/>
      <c r="W176" s="37" t="s">
        <v>70</v>
      </c>
      <c r="X176" s="320">
        <f>IFERROR(SUM(X175:X175),"0")</f>
        <v>0</v>
      </c>
      <c r="Y176" s="320">
        <f>IFERROR(SUM(Y175:Y175),"0")</f>
        <v>0</v>
      </c>
      <c r="Z176" s="320">
        <f>IFERROR(IF(Z175="",0,Z175),"0")</f>
        <v>0</v>
      </c>
      <c r="AA176" s="321"/>
      <c r="AB176" s="321"/>
      <c r="AC176" s="321"/>
    </row>
    <row r="177" spans="1:68" hidden="1" x14ac:dyDescent="0.2">
      <c r="A177" s="328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43"/>
      <c r="P177" s="324" t="s">
        <v>73</v>
      </c>
      <c r="Q177" s="325"/>
      <c r="R177" s="325"/>
      <c r="S177" s="325"/>
      <c r="T177" s="325"/>
      <c r="U177" s="325"/>
      <c r="V177" s="326"/>
      <c r="W177" s="37" t="s">
        <v>74</v>
      </c>
      <c r="X177" s="320">
        <f>IFERROR(SUMPRODUCT(X175:X175*H175:H175),"0")</f>
        <v>0</v>
      </c>
      <c r="Y177" s="320">
        <f>IFERROR(SUMPRODUCT(Y175:Y175*H175:H175),"0")</f>
        <v>0</v>
      </c>
      <c r="Z177" s="37"/>
      <c r="AA177" s="321"/>
      <c r="AB177" s="321"/>
      <c r="AC177" s="321"/>
    </row>
    <row r="178" spans="1:68" ht="16.5" hidden="1" customHeight="1" x14ac:dyDescent="0.25">
      <c r="A178" s="341" t="s">
        <v>299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313"/>
      <c r="AB178" s="313"/>
      <c r="AC178" s="313"/>
    </row>
    <row r="179" spans="1:68" ht="14.25" hidden="1" customHeight="1" x14ac:dyDescent="0.25">
      <c r="A179" s="327" t="s">
        <v>291</v>
      </c>
      <c r="B179" s="328"/>
      <c r="C179" s="328"/>
      <c r="D179" s="328"/>
      <c r="E179" s="328"/>
      <c r="F179" s="328"/>
      <c r="G179" s="328"/>
      <c r="H179" s="328"/>
      <c r="I179" s="328"/>
      <c r="J179" s="328"/>
      <c r="K179" s="328"/>
      <c r="L179" s="328"/>
      <c r="M179" s="328"/>
      <c r="N179" s="328"/>
      <c r="O179" s="328"/>
      <c r="P179" s="328"/>
      <c r="Q179" s="328"/>
      <c r="R179" s="328"/>
      <c r="S179" s="328"/>
      <c r="T179" s="328"/>
      <c r="U179" s="328"/>
      <c r="V179" s="328"/>
      <c r="W179" s="328"/>
      <c r="X179" s="328"/>
      <c r="Y179" s="328"/>
      <c r="Z179" s="328"/>
      <c r="AA179" s="314"/>
      <c r="AB179" s="314"/>
      <c r="AC179" s="314"/>
    </row>
    <row r="180" spans="1:68" ht="27" hidden="1" customHeight="1" x14ac:dyDescent="0.25">
      <c r="A180" s="54" t="s">
        <v>300</v>
      </c>
      <c r="B180" s="54" t="s">
        <v>301</v>
      </c>
      <c r="C180" s="31">
        <v>4301051319</v>
      </c>
      <c r="D180" s="336">
        <v>4680115881204</v>
      </c>
      <c r="E180" s="337"/>
      <c r="F180" s="317">
        <v>0.33</v>
      </c>
      <c r="G180" s="32">
        <v>6</v>
      </c>
      <c r="H180" s="317">
        <v>1.98</v>
      </c>
      <c r="I180" s="317">
        <v>2.246</v>
      </c>
      <c r="J180" s="32">
        <v>156</v>
      </c>
      <c r="K180" s="32" t="s">
        <v>67</v>
      </c>
      <c r="L180" s="32" t="s">
        <v>68</v>
      </c>
      <c r="M180" s="33" t="s">
        <v>295</v>
      </c>
      <c r="N180" s="33"/>
      <c r="O180" s="32">
        <v>365</v>
      </c>
      <c r="P180" s="40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IFERROR(IF(X180="","",X180*0.00753),"")</f>
        <v>0</v>
      </c>
      <c r="AA180" s="56"/>
      <c r="AB180" s="57"/>
      <c r="AC180" s="210" t="s">
        <v>302</v>
      </c>
      <c r="AG180" s="67"/>
      <c r="AJ180" s="71" t="s">
        <v>72</v>
      </c>
      <c r="AK180" s="71">
        <v>1</v>
      </c>
      <c r="BB180" s="211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42"/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43"/>
      <c r="P181" s="324" t="s">
        <v>73</v>
      </c>
      <c r="Q181" s="325"/>
      <c r="R181" s="325"/>
      <c r="S181" s="325"/>
      <c r="T181" s="325"/>
      <c r="U181" s="325"/>
      <c r="V181" s="326"/>
      <c r="W181" s="37" t="s">
        <v>70</v>
      </c>
      <c r="X181" s="320">
        <f>IFERROR(SUM(X180:X180),"0")</f>
        <v>0</v>
      </c>
      <c r="Y181" s="320">
        <f>IFERROR(SUM(Y180:Y180),"0")</f>
        <v>0</v>
      </c>
      <c r="Z181" s="320">
        <f>IFERROR(IF(Z180="",0,Z180),"0")</f>
        <v>0</v>
      </c>
      <c r="AA181" s="321"/>
      <c r="AB181" s="321"/>
      <c r="AC181" s="321"/>
    </row>
    <row r="182" spans="1:68" hidden="1" x14ac:dyDescent="0.2">
      <c r="A182" s="328"/>
      <c r="B182" s="328"/>
      <c r="C182" s="328"/>
      <c r="D182" s="328"/>
      <c r="E182" s="328"/>
      <c r="F182" s="328"/>
      <c r="G182" s="328"/>
      <c r="H182" s="328"/>
      <c r="I182" s="328"/>
      <c r="J182" s="328"/>
      <c r="K182" s="328"/>
      <c r="L182" s="328"/>
      <c r="M182" s="328"/>
      <c r="N182" s="328"/>
      <c r="O182" s="343"/>
      <c r="P182" s="324" t="s">
        <v>73</v>
      </c>
      <c r="Q182" s="325"/>
      <c r="R182" s="325"/>
      <c r="S182" s="325"/>
      <c r="T182" s="325"/>
      <c r="U182" s="325"/>
      <c r="V182" s="326"/>
      <c r="W182" s="37" t="s">
        <v>74</v>
      </c>
      <c r="X182" s="320">
        <f>IFERROR(SUMPRODUCT(X180:X180*H180:H180),"0")</f>
        <v>0</v>
      </c>
      <c r="Y182" s="320">
        <f>IFERROR(SUMPRODUCT(Y180:Y180*H180:H180),"0")</f>
        <v>0</v>
      </c>
      <c r="Z182" s="37"/>
      <c r="AA182" s="321"/>
      <c r="AB182" s="321"/>
      <c r="AC182" s="321"/>
    </row>
    <row r="183" spans="1:68" ht="27.75" hidden="1" customHeight="1" x14ac:dyDescent="0.2">
      <c r="A183" s="322" t="s">
        <v>303</v>
      </c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23"/>
      <c r="P183" s="323"/>
      <c r="Q183" s="323"/>
      <c r="R183" s="323"/>
      <c r="S183" s="323"/>
      <c r="T183" s="323"/>
      <c r="U183" s="323"/>
      <c r="V183" s="323"/>
      <c r="W183" s="323"/>
      <c r="X183" s="323"/>
      <c r="Y183" s="323"/>
      <c r="Z183" s="323"/>
      <c r="AA183" s="48"/>
      <c r="AB183" s="48"/>
      <c r="AC183" s="48"/>
    </row>
    <row r="184" spans="1:68" ht="16.5" hidden="1" customHeight="1" x14ac:dyDescent="0.25">
      <c r="A184" s="341" t="s">
        <v>304</v>
      </c>
      <c r="B184" s="328"/>
      <c r="C184" s="328"/>
      <c r="D184" s="328"/>
      <c r="E184" s="328"/>
      <c r="F184" s="328"/>
      <c r="G184" s="328"/>
      <c r="H184" s="328"/>
      <c r="I184" s="328"/>
      <c r="J184" s="328"/>
      <c r="K184" s="328"/>
      <c r="L184" s="328"/>
      <c r="M184" s="328"/>
      <c r="N184" s="328"/>
      <c r="O184" s="328"/>
      <c r="P184" s="328"/>
      <c r="Q184" s="328"/>
      <c r="R184" s="328"/>
      <c r="S184" s="328"/>
      <c r="T184" s="328"/>
      <c r="U184" s="328"/>
      <c r="V184" s="328"/>
      <c r="W184" s="328"/>
      <c r="X184" s="328"/>
      <c r="Y184" s="328"/>
      <c r="Z184" s="328"/>
      <c r="AA184" s="313"/>
      <c r="AB184" s="313"/>
      <c r="AC184" s="313"/>
    </row>
    <row r="185" spans="1:68" ht="14.25" hidden="1" customHeight="1" x14ac:dyDescent="0.25">
      <c r="A185" s="327" t="s">
        <v>64</v>
      </c>
      <c r="B185" s="328"/>
      <c r="C185" s="328"/>
      <c r="D185" s="328"/>
      <c r="E185" s="328"/>
      <c r="F185" s="328"/>
      <c r="G185" s="328"/>
      <c r="H185" s="328"/>
      <c r="I185" s="328"/>
      <c r="J185" s="328"/>
      <c r="K185" s="328"/>
      <c r="L185" s="328"/>
      <c r="M185" s="328"/>
      <c r="N185" s="328"/>
      <c r="O185" s="328"/>
      <c r="P185" s="328"/>
      <c r="Q185" s="328"/>
      <c r="R185" s="328"/>
      <c r="S185" s="328"/>
      <c r="T185" s="328"/>
      <c r="U185" s="328"/>
      <c r="V185" s="328"/>
      <c r="W185" s="328"/>
      <c r="X185" s="328"/>
      <c r="Y185" s="328"/>
      <c r="Z185" s="328"/>
      <c r="AA185" s="314"/>
      <c r="AB185" s="314"/>
      <c r="AC185" s="314"/>
    </row>
    <row r="186" spans="1:68" ht="16.5" customHeight="1" x14ac:dyDescent="0.25">
      <c r="A186" s="54" t="s">
        <v>305</v>
      </c>
      <c r="B186" s="54" t="s">
        <v>306</v>
      </c>
      <c r="C186" s="31">
        <v>4301070948</v>
      </c>
      <c r="D186" s="336">
        <v>4607111037022</v>
      </c>
      <c r="E186" s="337"/>
      <c r="F186" s="317">
        <v>0.7</v>
      </c>
      <c r="G186" s="32">
        <v>8</v>
      </c>
      <c r="H186" s="317">
        <v>5.6</v>
      </c>
      <c r="I186" s="317">
        <v>5.87</v>
      </c>
      <c r="J186" s="32">
        <v>84</v>
      </c>
      <c r="K186" s="32" t="s">
        <v>67</v>
      </c>
      <c r="L186" s="32" t="s">
        <v>87</v>
      </c>
      <c r="M186" s="33" t="s">
        <v>69</v>
      </c>
      <c r="N186" s="33"/>
      <c r="O186" s="32">
        <v>180</v>
      </c>
      <c r="P186" s="5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4"/>
      <c r="R186" s="334"/>
      <c r="S186" s="334"/>
      <c r="T186" s="335"/>
      <c r="U186" s="34"/>
      <c r="V186" s="34"/>
      <c r="W186" s="35" t="s">
        <v>70</v>
      </c>
      <c r="X186" s="318">
        <v>84</v>
      </c>
      <c r="Y186" s="319">
        <f>IFERROR(IF(X186="","",X186),"")</f>
        <v>84</v>
      </c>
      <c r="Z186" s="36">
        <f>IFERROR(IF(X186="","",X186*0.0155),"")</f>
        <v>1.302</v>
      </c>
      <c r="AA186" s="56"/>
      <c r="AB186" s="57"/>
      <c r="AC186" s="212" t="s">
        <v>307</v>
      </c>
      <c r="AG186" s="67"/>
      <c r="AJ186" s="71" t="s">
        <v>88</v>
      </c>
      <c r="AK186" s="71">
        <v>84</v>
      </c>
      <c r="BB186" s="213" t="s">
        <v>1</v>
      </c>
      <c r="BM186" s="67">
        <f>IFERROR(X186*I186,"0")</f>
        <v>493.08</v>
      </c>
      <c r="BN186" s="67">
        <f>IFERROR(Y186*I186,"0")</f>
        <v>493.08</v>
      </c>
      <c r="BO186" s="67">
        <f>IFERROR(X186/J186,"0")</f>
        <v>1</v>
      </c>
      <c r="BP186" s="67">
        <f>IFERROR(Y186/J186,"0")</f>
        <v>1</v>
      </c>
    </row>
    <row r="187" spans="1:68" ht="27" hidden="1" customHeight="1" x14ac:dyDescent="0.25">
      <c r="A187" s="54" t="s">
        <v>308</v>
      </c>
      <c r="B187" s="54" t="s">
        <v>309</v>
      </c>
      <c r="C187" s="31">
        <v>4301070990</v>
      </c>
      <c r="D187" s="336">
        <v>4607111038494</v>
      </c>
      <c r="E187" s="337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311</v>
      </c>
      <c r="B188" s="54" t="s">
        <v>312</v>
      </c>
      <c r="C188" s="31">
        <v>4301070966</v>
      </c>
      <c r="D188" s="336">
        <v>4607111038135</v>
      </c>
      <c r="E188" s="337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101</v>
      </c>
      <c r="M188" s="33" t="s">
        <v>69</v>
      </c>
      <c r="N188" s="33"/>
      <c r="O188" s="32">
        <v>180</v>
      </c>
      <c r="P188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12</v>
      </c>
      <c r="Y188" s="319">
        <f>IFERROR(IF(X188="","",X188),"")</f>
        <v>12</v>
      </c>
      <c r="Z188" s="36">
        <f>IFERROR(IF(X188="","",X188*0.0155),"")</f>
        <v>0.186</v>
      </c>
      <c r="AA188" s="56"/>
      <c r="AB188" s="57"/>
      <c r="AC188" s="216" t="s">
        <v>313</v>
      </c>
      <c r="AG188" s="67"/>
      <c r="AJ188" s="71" t="s">
        <v>102</v>
      </c>
      <c r="AK188" s="71">
        <v>12</v>
      </c>
      <c r="BB188" s="217" t="s">
        <v>1</v>
      </c>
      <c r="BM188" s="67">
        <f>IFERROR(X188*I188,"0")</f>
        <v>70.44</v>
      </c>
      <c r="BN188" s="67">
        <f>IFERROR(Y188*I188,"0")</f>
        <v>70.44</v>
      </c>
      <c r="BO188" s="67">
        <f>IFERROR(X188/J188,"0")</f>
        <v>0.14285714285714285</v>
      </c>
      <c r="BP188" s="67">
        <f>IFERROR(Y188/J188,"0")</f>
        <v>0.14285714285714285</v>
      </c>
    </row>
    <row r="189" spans="1:68" x14ac:dyDescent="0.2">
      <c r="A189" s="342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43"/>
      <c r="P189" s="324" t="s">
        <v>73</v>
      </c>
      <c r="Q189" s="325"/>
      <c r="R189" s="325"/>
      <c r="S189" s="325"/>
      <c r="T189" s="325"/>
      <c r="U189" s="325"/>
      <c r="V189" s="326"/>
      <c r="W189" s="37" t="s">
        <v>70</v>
      </c>
      <c r="X189" s="320">
        <f>IFERROR(SUM(X186:X188),"0")</f>
        <v>96</v>
      </c>
      <c r="Y189" s="320">
        <f>IFERROR(SUM(Y186:Y188),"0")</f>
        <v>96</v>
      </c>
      <c r="Z189" s="320">
        <f>IFERROR(IF(Z186="",0,Z186),"0")+IFERROR(IF(Z187="",0,Z187),"0")+IFERROR(IF(Z188="",0,Z188),"0")</f>
        <v>1.488</v>
      </c>
      <c r="AA189" s="321"/>
      <c r="AB189" s="321"/>
      <c r="AC189" s="321"/>
    </row>
    <row r="190" spans="1:68" x14ac:dyDescent="0.2">
      <c r="A190" s="328"/>
      <c r="B190" s="328"/>
      <c r="C190" s="328"/>
      <c r="D190" s="328"/>
      <c r="E190" s="328"/>
      <c r="F190" s="328"/>
      <c r="G190" s="328"/>
      <c r="H190" s="328"/>
      <c r="I190" s="328"/>
      <c r="J190" s="328"/>
      <c r="K190" s="328"/>
      <c r="L190" s="328"/>
      <c r="M190" s="328"/>
      <c r="N190" s="328"/>
      <c r="O190" s="343"/>
      <c r="P190" s="324" t="s">
        <v>73</v>
      </c>
      <c r="Q190" s="325"/>
      <c r="R190" s="325"/>
      <c r="S190" s="325"/>
      <c r="T190" s="325"/>
      <c r="U190" s="325"/>
      <c r="V190" s="326"/>
      <c r="W190" s="37" t="s">
        <v>74</v>
      </c>
      <c r="X190" s="320">
        <f>IFERROR(SUMPRODUCT(X186:X188*H186:H188),"0")</f>
        <v>537.59999999999991</v>
      </c>
      <c r="Y190" s="320">
        <f>IFERROR(SUMPRODUCT(Y186:Y188*H186:H188),"0")</f>
        <v>537.59999999999991</v>
      </c>
      <c r="Z190" s="37"/>
      <c r="AA190" s="321"/>
      <c r="AB190" s="321"/>
      <c r="AC190" s="321"/>
    </row>
    <row r="191" spans="1:68" ht="16.5" hidden="1" customHeight="1" x14ac:dyDescent="0.25">
      <c r="A191" s="341" t="s">
        <v>314</v>
      </c>
      <c r="B191" s="328"/>
      <c r="C191" s="328"/>
      <c r="D191" s="328"/>
      <c r="E191" s="328"/>
      <c r="F191" s="328"/>
      <c r="G191" s="328"/>
      <c r="H191" s="328"/>
      <c r="I191" s="328"/>
      <c r="J191" s="328"/>
      <c r="K191" s="328"/>
      <c r="L191" s="328"/>
      <c r="M191" s="328"/>
      <c r="N191" s="328"/>
      <c r="O191" s="328"/>
      <c r="P191" s="328"/>
      <c r="Q191" s="328"/>
      <c r="R191" s="328"/>
      <c r="S191" s="328"/>
      <c r="T191" s="328"/>
      <c r="U191" s="328"/>
      <c r="V191" s="328"/>
      <c r="W191" s="328"/>
      <c r="X191" s="328"/>
      <c r="Y191" s="328"/>
      <c r="Z191" s="328"/>
      <c r="AA191" s="313"/>
      <c r="AB191" s="313"/>
      <c r="AC191" s="313"/>
    </row>
    <row r="192" spans="1:68" ht="14.25" hidden="1" customHeight="1" x14ac:dyDescent="0.25">
      <c r="A192" s="327" t="s">
        <v>64</v>
      </c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8"/>
      <c r="N192" s="328"/>
      <c r="O192" s="328"/>
      <c r="P192" s="328"/>
      <c r="Q192" s="328"/>
      <c r="R192" s="328"/>
      <c r="S192" s="328"/>
      <c r="T192" s="328"/>
      <c r="U192" s="328"/>
      <c r="V192" s="328"/>
      <c r="W192" s="328"/>
      <c r="X192" s="328"/>
      <c r="Y192" s="328"/>
      <c r="Z192" s="328"/>
      <c r="AA192" s="314"/>
      <c r="AB192" s="314"/>
      <c r="AC192" s="314"/>
    </row>
    <row r="193" spans="1:68" ht="27" hidden="1" customHeight="1" x14ac:dyDescent="0.25">
      <c r="A193" s="54" t="s">
        <v>315</v>
      </c>
      <c r="B193" s="54" t="s">
        <v>316</v>
      </c>
      <c r="C193" s="31">
        <v>4301070996</v>
      </c>
      <c r="D193" s="336">
        <v>4607111038654</v>
      </c>
      <c r="E193" s="337"/>
      <c r="F193" s="317">
        <v>0.4</v>
      </c>
      <c r="G193" s="32">
        <v>16</v>
      </c>
      <c r="H193" s="317">
        <v>6.4</v>
      </c>
      <c r="I193" s="31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70</v>
      </c>
      <c r="X193" s="318">
        <v>0</v>
      </c>
      <c r="Y193" s="31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317</v>
      </c>
      <c r="AG193" s="67"/>
      <c r="AJ193" s="71" t="s">
        <v>72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318</v>
      </c>
      <c r="B194" s="54" t="s">
        <v>319</v>
      </c>
      <c r="C194" s="31">
        <v>4301070997</v>
      </c>
      <c r="D194" s="336">
        <v>4607111038586</v>
      </c>
      <c r="E194" s="337"/>
      <c r="F194" s="317">
        <v>0.7</v>
      </c>
      <c r="G194" s="32">
        <v>8</v>
      </c>
      <c r="H194" s="317">
        <v>5.6</v>
      </c>
      <c r="I194" s="317">
        <v>5.83</v>
      </c>
      <c r="J194" s="32">
        <v>84</v>
      </c>
      <c r="K194" s="32" t="s">
        <v>67</v>
      </c>
      <c r="L194" s="32" t="s">
        <v>101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12</v>
      </c>
      <c r="Y194" s="319">
        <f t="shared" si="18"/>
        <v>12</v>
      </c>
      <c r="Z194" s="36">
        <f t="shared" si="19"/>
        <v>0.186</v>
      </c>
      <c r="AA194" s="56"/>
      <c r="AB194" s="57"/>
      <c r="AC194" s="220" t="s">
        <v>317</v>
      </c>
      <c r="AG194" s="67"/>
      <c r="AJ194" s="71" t="s">
        <v>102</v>
      </c>
      <c r="AK194" s="71">
        <v>12</v>
      </c>
      <c r="BB194" s="221" t="s">
        <v>1</v>
      </c>
      <c r="BM194" s="67">
        <f t="shared" si="20"/>
        <v>69.960000000000008</v>
      </c>
      <c r="BN194" s="67">
        <f t="shared" si="21"/>
        <v>69.960000000000008</v>
      </c>
      <c r="BO194" s="67">
        <f t="shared" si="22"/>
        <v>0.14285714285714285</v>
      </c>
      <c r="BP194" s="67">
        <f t="shared" si="23"/>
        <v>0.14285714285714285</v>
      </c>
    </row>
    <row r="195" spans="1:68" ht="27" hidden="1" customHeight="1" x14ac:dyDescent="0.25">
      <c r="A195" s="54" t="s">
        <v>320</v>
      </c>
      <c r="B195" s="54" t="s">
        <v>321</v>
      </c>
      <c r="C195" s="31">
        <v>4301070962</v>
      </c>
      <c r="D195" s="336">
        <v>4607111038609</v>
      </c>
      <c r="E195" s="337"/>
      <c r="F195" s="317">
        <v>0.4</v>
      </c>
      <c r="G195" s="32">
        <v>16</v>
      </c>
      <c r="H195" s="317">
        <v>6.4</v>
      </c>
      <c r="I195" s="31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22" t="s">
        <v>322</v>
      </c>
      <c r="AG195" s="67"/>
      <c r="AJ195" s="71" t="s">
        <v>72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323</v>
      </c>
      <c r="B196" s="54" t="s">
        <v>324</v>
      </c>
      <c r="C196" s="31">
        <v>4301070963</v>
      </c>
      <c r="D196" s="336">
        <v>4607111038630</v>
      </c>
      <c r="E196" s="337"/>
      <c r="F196" s="317">
        <v>0.7</v>
      </c>
      <c r="G196" s="32">
        <v>8</v>
      </c>
      <c r="H196" s="317">
        <v>5.6</v>
      </c>
      <c r="I196" s="31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24" t="s">
        <v>322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325</v>
      </c>
      <c r="B197" s="54" t="s">
        <v>326</v>
      </c>
      <c r="C197" s="31">
        <v>4301070959</v>
      </c>
      <c r="D197" s="336">
        <v>4607111038616</v>
      </c>
      <c r="E197" s="337"/>
      <c r="F197" s="317">
        <v>0.4</v>
      </c>
      <c r="G197" s="32">
        <v>16</v>
      </c>
      <c r="H197" s="317">
        <v>6.4</v>
      </c>
      <c r="I197" s="317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26" t="s">
        <v>317</v>
      </c>
      <c r="AG197" s="67"/>
      <c r="AJ197" s="71" t="s">
        <v>72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327</v>
      </c>
      <c r="B198" s="54" t="s">
        <v>328</v>
      </c>
      <c r="C198" s="31">
        <v>4301070960</v>
      </c>
      <c r="D198" s="336">
        <v>4607111038623</v>
      </c>
      <c r="E198" s="337"/>
      <c r="F198" s="317">
        <v>0.7</v>
      </c>
      <c r="G198" s="32">
        <v>8</v>
      </c>
      <c r="H198" s="317">
        <v>5.6</v>
      </c>
      <c r="I198" s="317">
        <v>5.87</v>
      </c>
      <c r="J198" s="32">
        <v>84</v>
      </c>
      <c r="K198" s="32" t="s">
        <v>67</v>
      </c>
      <c r="L198" s="32" t="s">
        <v>101</v>
      </c>
      <c r="M198" s="33" t="s">
        <v>69</v>
      </c>
      <c r="N198" s="33"/>
      <c r="O198" s="32">
        <v>180</v>
      </c>
      <c r="P198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8" t="s">
        <v>317</v>
      </c>
      <c r="AG198" s="67"/>
      <c r="AJ198" s="71" t="s">
        <v>102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42"/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  <c r="L199" s="328"/>
      <c r="M199" s="328"/>
      <c r="N199" s="328"/>
      <c r="O199" s="343"/>
      <c r="P199" s="324" t="s">
        <v>73</v>
      </c>
      <c r="Q199" s="325"/>
      <c r="R199" s="325"/>
      <c r="S199" s="325"/>
      <c r="T199" s="325"/>
      <c r="U199" s="325"/>
      <c r="V199" s="326"/>
      <c r="W199" s="37" t="s">
        <v>70</v>
      </c>
      <c r="X199" s="320">
        <f>IFERROR(SUM(X193:X198),"0")</f>
        <v>12</v>
      </c>
      <c r="Y199" s="320">
        <f>IFERROR(SUM(Y193:Y198),"0")</f>
        <v>12</v>
      </c>
      <c r="Z199" s="320">
        <f>IFERROR(IF(Z193="",0,Z193),"0")+IFERROR(IF(Z194="",0,Z194),"0")+IFERROR(IF(Z195="",0,Z195),"0")+IFERROR(IF(Z196="",0,Z196),"0")+IFERROR(IF(Z197="",0,Z197),"0")+IFERROR(IF(Z198="",0,Z198),"0")</f>
        <v>0.186</v>
      </c>
      <c r="AA199" s="321"/>
      <c r="AB199" s="321"/>
      <c r="AC199" s="321"/>
    </row>
    <row r="200" spans="1:68" x14ac:dyDescent="0.2">
      <c r="A200" s="328"/>
      <c r="B200" s="328"/>
      <c r="C200" s="328"/>
      <c r="D200" s="328"/>
      <c r="E200" s="328"/>
      <c r="F200" s="328"/>
      <c r="G200" s="328"/>
      <c r="H200" s="328"/>
      <c r="I200" s="328"/>
      <c r="J200" s="328"/>
      <c r="K200" s="328"/>
      <c r="L200" s="328"/>
      <c r="M200" s="328"/>
      <c r="N200" s="328"/>
      <c r="O200" s="343"/>
      <c r="P200" s="324" t="s">
        <v>73</v>
      </c>
      <c r="Q200" s="325"/>
      <c r="R200" s="325"/>
      <c r="S200" s="325"/>
      <c r="T200" s="325"/>
      <c r="U200" s="325"/>
      <c r="V200" s="326"/>
      <c r="W200" s="37" t="s">
        <v>74</v>
      </c>
      <c r="X200" s="320">
        <f>IFERROR(SUMPRODUCT(X193:X198*H193:H198),"0")</f>
        <v>67.199999999999989</v>
      </c>
      <c r="Y200" s="320">
        <f>IFERROR(SUMPRODUCT(Y193:Y198*H193:H198),"0")</f>
        <v>67.199999999999989</v>
      </c>
      <c r="Z200" s="37"/>
      <c r="AA200" s="321"/>
      <c r="AB200" s="321"/>
      <c r="AC200" s="321"/>
    </row>
    <row r="201" spans="1:68" ht="16.5" hidden="1" customHeight="1" x14ac:dyDescent="0.25">
      <c r="A201" s="341" t="s">
        <v>329</v>
      </c>
      <c r="B201" s="328"/>
      <c r="C201" s="328"/>
      <c r="D201" s="328"/>
      <c r="E201" s="328"/>
      <c r="F201" s="328"/>
      <c r="G201" s="328"/>
      <c r="H201" s="328"/>
      <c r="I201" s="328"/>
      <c r="J201" s="328"/>
      <c r="K201" s="328"/>
      <c r="L201" s="328"/>
      <c r="M201" s="328"/>
      <c r="N201" s="328"/>
      <c r="O201" s="328"/>
      <c r="P201" s="328"/>
      <c r="Q201" s="328"/>
      <c r="R201" s="328"/>
      <c r="S201" s="328"/>
      <c r="T201" s="328"/>
      <c r="U201" s="328"/>
      <c r="V201" s="328"/>
      <c r="W201" s="328"/>
      <c r="X201" s="328"/>
      <c r="Y201" s="328"/>
      <c r="Z201" s="328"/>
      <c r="AA201" s="313"/>
      <c r="AB201" s="313"/>
      <c r="AC201" s="313"/>
    </row>
    <row r="202" spans="1:68" ht="14.25" hidden="1" customHeight="1" x14ac:dyDescent="0.25">
      <c r="A202" s="327" t="s">
        <v>64</v>
      </c>
      <c r="B202" s="328"/>
      <c r="C202" s="328"/>
      <c r="D202" s="328"/>
      <c r="E202" s="328"/>
      <c r="F202" s="328"/>
      <c r="G202" s="328"/>
      <c r="H202" s="328"/>
      <c r="I202" s="328"/>
      <c r="J202" s="328"/>
      <c r="K202" s="328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28"/>
      <c r="Z202" s="328"/>
      <c r="AA202" s="314"/>
      <c r="AB202" s="314"/>
      <c r="AC202" s="314"/>
    </row>
    <row r="203" spans="1:68" ht="27" hidden="1" customHeight="1" x14ac:dyDescent="0.25">
      <c r="A203" s="54" t="s">
        <v>330</v>
      </c>
      <c r="B203" s="54" t="s">
        <v>331</v>
      </c>
      <c r="C203" s="31">
        <v>4301070915</v>
      </c>
      <c r="D203" s="336">
        <v>4607111035882</v>
      </c>
      <c r="E203" s="337"/>
      <c r="F203" s="317">
        <v>0.43</v>
      </c>
      <c r="G203" s="32">
        <v>16</v>
      </c>
      <c r="H203" s="317">
        <v>6.88</v>
      </c>
      <c r="I203" s="31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4"/>
      <c r="R203" s="334"/>
      <c r="S203" s="334"/>
      <c r="T203" s="335"/>
      <c r="U203" s="34"/>
      <c r="V203" s="34"/>
      <c r="W203" s="35" t="s">
        <v>70</v>
      </c>
      <c r="X203" s="318">
        <v>0</v>
      </c>
      <c r="Y203" s="319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332</v>
      </c>
      <c r="AG203" s="67"/>
      <c r="AJ203" s="71" t="s">
        <v>72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4301070921</v>
      </c>
      <c r="D204" s="336">
        <v>4607111035905</v>
      </c>
      <c r="E204" s="337"/>
      <c r="F204" s="317">
        <v>0.9</v>
      </c>
      <c r="G204" s="32">
        <v>8</v>
      </c>
      <c r="H204" s="317">
        <v>7.2</v>
      </c>
      <c r="I204" s="31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332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4301070917</v>
      </c>
      <c r="D205" s="336">
        <v>4607111035912</v>
      </c>
      <c r="E205" s="337"/>
      <c r="F205" s="317">
        <v>0.43</v>
      </c>
      <c r="G205" s="32">
        <v>16</v>
      </c>
      <c r="H205" s="317">
        <v>6.88</v>
      </c>
      <c r="I205" s="317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6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337</v>
      </c>
      <c r="AG205" s="67"/>
      <c r="AJ205" s="71" t="s">
        <v>72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4301070920</v>
      </c>
      <c r="D206" s="336">
        <v>4607111035929</v>
      </c>
      <c r="E206" s="337"/>
      <c r="F206" s="317">
        <v>0.9</v>
      </c>
      <c r="G206" s="32">
        <v>8</v>
      </c>
      <c r="H206" s="317">
        <v>7.2</v>
      </c>
      <c r="I206" s="317">
        <v>7.47</v>
      </c>
      <c r="J206" s="32">
        <v>84</v>
      </c>
      <c r="K206" s="32" t="s">
        <v>67</v>
      </c>
      <c r="L206" s="32" t="s">
        <v>101</v>
      </c>
      <c r="M206" s="33" t="s">
        <v>69</v>
      </c>
      <c r="N206" s="33"/>
      <c r="O206" s="32">
        <v>180</v>
      </c>
      <c r="P206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48</v>
      </c>
      <c r="Y206" s="319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36" t="s">
        <v>337</v>
      </c>
      <c r="AG206" s="67"/>
      <c r="AJ206" s="71" t="s">
        <v>102</v>
      </c>
      <c r="AK206" s="71">
        <v>12</v>
      </c>
      <c r="BB206" s="237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x14ac:dyDescent="0.2">
      <c r="A207" s="342"/>
      <c r="B207" s="328"/>
      <c r="C207" s="328"/>
      <c r="D207" s="328"/>
      <c r="E207" s="328"/>
      <c r="F207" s="328"/>
      <c r="G207" s="328"/>
      <c r="H207" s="328"/>
      <c r="I207" s="328"/>
      <c r="J207" s="328"/>
      <c r="K207" s="328"/>
      <c r="L207" s="328"/>
      <c r="M207" s="328"/>
      <c r="N207" s="328"/>
      <c r="O207" s="343"/>
      <c r="P207" s="324" t="s">
        <v>73</v>
      </c>
      <c r="Q207" s="325"/>
      <c r="R207" s="325"/>
      <c r="S207" s="325"/>
      <c r="T207" s="325"/>
      <c r="U207" s="325"/>
      <c r="V207" s="326"/>
      <c r="W207" s="37" t="s">
        <v>70</v>
      </c>
      <c r="X207" s="320">
        <f>IFERROR(SUM(X203:X206),"0")</f>
        <v>48</v>
      </c>
      <c r="Y207" s="320">
        <f>IFERROR(SUM(Y203:Y206),"0")</f>
        <v>48</v>
      </c>
      <c r="Z207" s="320">
        <f>IFERROR(IF(Z203="",0,Z203),"0")+IFERROR(IF(Z204="",0,Z204),"0")+IFERROR(IF(Z205="",0,Z205),"0")+IFERROR(IF(Z206="",0,Z206),"0")</f>
        <v>0.74399999999999999</v>
      </c>
      <c r="AA207" s="321"/>
      <c r="AB207" s="321"/>
      <c r="AC207" s="321"/>
    </row>
    <row r="208" spans="1:68" x14ac:dyDescent="0.2">
      <c r="A208" s="328"/>
      <c r="B208" s="328"/>
      <c r="C208" s="328"/>
      <c r="D208" s="328"/>
      <c r="E208" s="328"/>
      <c r="F208" s="328"/>
      <c r="G208" s="328"/>
      <c r="H208" s="328"/>
      <c r="I208" s="328"/>
      <c r="J208" s="328"/>
      <c r="K208" s="328"/>
      <c r="L208" s="328"/>
      <c r="M208" s="328"/>
      <c r="N208" s="328"/>
      <c r="O208" s="343"/>
      <c r="P208" s="324" t="s">
        <v>73</v>
      </c>
      <c r="Q208" s="325"/>
      <c r="R208" s="325"/>
      <c r="S208" s="325"/>
      <c r="T208" s="325"/>
      <c r="U208" s="325"/>
      <c r="V208" s="326"/>
      <c r="W208" s="37" t="s">
        <v>74</v>
      </c>
      <c r="X208" s="320">
        <f>IFERROR(SUMPRODUCT(X203:X206*H203:H206),"0")</f>
        <v>345.6</v>
      </c>
      <c r="Y208" s="320">
        <f>IFERROR(SUMPRODUCT(Y203:Y206*H203:H206),"0")</f>
        <v>345.6</v>
      </c>
      <c r="Z208" s="37"/>
      <c r="AA208" s="321"/>
      <c r="AB208" s="321"/>
      <c r="AC208" s="321"/>
    </row>
    <row r="209" spans="1:68" ht="16.5" hidden="1" customHeight="1" x14ac:dyDescent="0.25">
      <c r="A209" s="341" t="s">
        <v>340</v>
      </c>
      <c r="B209" s="328"/>
      <c r="C209" s="328"/>
      <c r="D209" s="328"/>
      <c r="E209" s="328"/>
      <c r="F209" s="328"/>
      <c r="G209" s="328"/>
      <c r="H209" s="328"/>
      <c r="I209" s="328"/>
      <c r="J209" s="328"/>
      <c r="K209" s="328"/>
      <c r="L209" s="328"/>
      <c r="M209" s="328"/>
      <c r="N209" s="328"/>
      <c r="O209" s="328"/>
      <c r="P209" s="328"/>
      <c r="Q209" s="328"/>
      <c r="R209" s="328"/>
      <c r="S209" s="328"/>
      <c r="T209" s="328"/>
      <c r="U209" s="328"/>
      <c r="V209" s="328"/>
      <c r="W209" s="328"/>
      <c r="X209" s="328"/>
      <c r="Y209" s="328"/>
      <c r="Z209" s="328"/>
      <c r="AA209" s="313"/>
      <c r="AB209" s="313"/>
      <c r="AC209" s="313"/>
    </row>
    <row r="210" spans="1:68" ht="14.25" hidden="1" customHeight="1" x14ac:dyDescent="0.25">
      <c r="A210" s="327" t="s">
        <v>291</v>
      </c>
      <c r="B210" s="328"/>
      <c r="C210" s="328"/>
      <c r="D210" s="328"/>
      <c r="E210" s="328"/>
      <c r="F210" s="328"/>
      <c r="G210" s="328"/>
      <c r="H210" s="328"/>
      <c r="I210" s="328"/>
      <c r="J210" s="328"/>
      <c r="K210" s="328"/>
      <c r="L210" s="328"/>
      <c r="M210" s="328"/>
      <c r="N210" s="328"/>
      <c r="O210" s="328"/>
      <c r="P210" s="328"/>
      <c r="Q210" s="328"/>
      <c r="R210" s="328"/>
      <c r="S210" s="328"/>
      <c r="T210" s="328"/>
      <c r="U210" s="328"/>
      <c r="V210" s="328"/>
      <c r="W210" s="328"/>
      <c r="X210" s="328"/>
      <c r="Y210" s="328"/>
      <c r="Z210" s="328"/>
      <c r="AA210" s="314"/>
      <c r="AB210" s="314"/>
      <c r="AC210" s="314"/>
    </row>
    <row r="211" spans="1:68" ht="27" hidden="1" customHeight="1" x14ac:dyDescent="0.25">
      <c r="A211" s="54" t="s">
        <v>341</v>
      </c>
      <c r="B211" s="54" t="s">
        <v>342</v>
      </c>
      <c r="C211" s="31">
        <v>4301051320</v>
      </c>
      <c r="D211" s="336">
        <v>4680115881334</v>
      </c>
      <c r="E211" s="337"/>
      <c r="F211" s="317">
        <v>0.33</v>
      </c>
      <c r="G211" s="32">
        <v>6</v>
      </c>
      <c r="H211" s="317">
        <v>1.98</v>
      </c>
      <c r="I211" s="317">
        <v>2.27</v>
      </c>
      <c r="J211" s="32">
        <v>156</v>
      </c>
      <c r="K211" s="32" t="s">
        <v>67</v>
      </c>
      <c r="L211" s="32" t="s">
        <v>68</v>
      </c>
      <c r="M211" s="33" t="s">
        <v>295</v>
      </c>
      <c r="N211" s="33"/>
      <c r="O211" s="32">
        <v>365</v>
      </c>
      <c r="P211" s="4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34"/>
      <c r="R211" s="334"/>
      <c r="S211" s="334"/>
      <c r="T211" s="335"/>
      <c r="U211" s="34"/>
      <c r="V211" s="34"/>
      <c r="W211" s="35" t="s">
        <v>70</v>
      </c>
      <c r="X211" s="318">
        <v>0</v>
      </c>
      <c r="Y211" s="319">
        <f>IFERROR(IF(X211="","",X211),"")</f>
        <v>0</v>
      </c>
      <c r="Z211" s="36">
        <f>IFERROR(IF(X211="","",X211*0.00753),"")</f>
        <v>0</v>
      </c>
      <c r="AA211" s="56"/>
      <c r="AB211" s="57"/>
      <c r="AC211" s="238" t="s">
        <v>343</v>
      </c>
      <c r="AG211" s="67"/>
      <c r="AJ211" s="71" t="s">
        <v>72</v>
      </c>
      <c r="AK211" s="71">
        <v>1</v>
      </c>
      <c r="BB211" s="239" t="s">
        <v>298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42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43"/>
      <c r="P212" s="324" t="s">
        <v>73</v>
      </c>
      <c r="Q212" s="325"/>
      <c r="R212" s="325"/>
      <c r="S212" s="325"/>
      <c r="T212" s="325"/>
      <c r="U212" s="325"/>
      <c r="V212" s="326"/>
      <c r="W212" s="37" t="s">
        <v>70</v>
      </c>
      <c r="X212" s="320">
        <f>IFERROR(SUM(X211:X211),"0")</f>
        <v>0</v>
      </c>
      <c r="Y212" s="320">
        <f>IFERROR(SUM(Y211:Y211),"0")</f>
        <v>0</v>
      </c>
      <c r="Z212" s="320">
        <f>IFERROR(IF(Z211="",0,Z211),"0")</f>
        <v>0</v>
      </c>
      <c r="AA212" s="321"/>
      <c r="AB212" s="321"/>
      <c r="AC212" s="321"/>
    </row>
    <row r="213" spans="1:68" hidden="1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43"/>
      <c r="P213" s="324" t="s">
        <v>73</v>
      </c>
      <c r="Q213" s="325"/>
      <c r="R213" s="325"/>
      <c r="S213" s="325"/>
      <c r="T213" s="325"/>
      <c r="U213" s="325"/>
      <c r="V213" s="326"/>
      <c r="W213" s="37" t="s">
        <v>74</v>
      </c>
      <c r="X213" s="320">
        <f>IFERROR(SUMPRODUCT(X211:X211*H211:H211),"0")</f>
        <v>0</v>
      </c>
      <c r="Y213" s="320">
        <f>IFERROR(SUMPRODUCT(Y211:Y211*H211:H211),"0")</f>
        <v>0</v>
      </c>
      <c r="Z213" s="37"/>
      <c r="AA213" s="321"/>
      <c r="AB213" s="321"/>
      <c r="AC213" s="321"/>
    </row>
    <row r="214" spans="1:68" ht="16.5" hidden="1" customHeight="1" x14ac:dyDescent="0.25">
      <c r="A214" s="341" t="s">
        <v>344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3"/>
      <c r="AB214" s="313"/>
      <c r="AC214" s="313"/>
    </row>
    <row r="215" spans="1:68" ht="14.25" hidden="1" customHeight="1" x14ac:dyDescent="0.25">
      <c r="A215" s="327" t="s">
        <v>64</v>
      </c>
      <c r="B215" s="328"/>
      <c r="C215" s="328"/>
      <c r="D215" s="328"/>
      <c r="E215" s="328"/>
      <c r="F215" s="328"/>
      <c r="G215" s="328"/>
      <c r="H215" s="328"/>
      <c r="I215" s="328"/>
      <c r="J215" s="328"/>
      <c r="K215" s="328"/>
      <c r="L215" s="328"/>
      <c r="M215" s="328"/>
      <c r="N215" s="328"/>
      <c r="O215" s="328"/>
      <c r="P215" s="328"/>
      <c r="Q215" s="328"/>
      <c r="R215" s="328"/>
      <c r="S215" s="328"/>
      <c r="T215" s="328"/>
      <c r="U215" s="328"/>
      <c r="V215" s="328"/>
      <c r="W215" s="328"/>
      <c r="X215" s="328"/>
      <c r="Y215" s="328"/>
      <c r="Z215" s="328"/>
      <c r="AA215" s="314"/>
      <c r="AB215" s="314"/>
      <c r="AC215" s="314"/>
    </row>
    <row r="216" spans="1:68" ht="16.5" hidden="1" customHeight="1" x14ac:dyDescent="0.25">
      <c r="A216" s="54" t="s">
        <v>345</v>
      </c>
      <c r="B216" s="54" t="s">
        <v>346</v>
      </c>
      <c r="C216" s="31">
        <v>4301071063</v>
      </c>
      <c r="D216" s="336">
        <v>4607111039019</v>
      </c>
      <c r="E216" s="337"/>
      <c r="F216" s="317">
        <v>0.43</v>
      </c>
      <c r="G216" s="32">
        <v>16</v>
      </c>
      <c r="H216" s="317">
        <v>6.88</v>
      </c>
      <c r="I216" s="31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88" t="s">
        <v>347</v>
      </c>
      <c r="Q216" s="334"/>
      <c r="R216" s="334"/>
      <c r="S216" s="334"/>
      <c r="T216" s="335"/>
      <c r="U216" s="34"/>
      <c r="V216" s="34"/>
      <c r="W216" s="35" t="s">
        <v>70</v>
      </c>
      <c r="X216" s="318">
        <v>0</v>
      </c>
      <c r="Y216" s="319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348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349</v>
      </c>
      <c r="B217" s="54" t="s">
        <v>350</v>
      </c>
      <c r="C217" s="31">
        <v>4301071000</v>
      </c>
      <c r="D217" s="336">
        <v>4607111038708</v>
      </c>
      <c r="E217" s="337"/>
      <c r="F217" s="317">
        <v>0.8</v>
      </c>
      <c r="G217" s="32">
        <v>8</v>
      </c>
      <c r="H217" s="317">
        <v>6.4</v>
      </c>
      <c r="I217" s="317">
        <v>6.67</v>
      </c>
      <c r="J217" s="32">
        <v>84</v>
      </c>
      <c r="K217" s="32" t="s">
        <v>67</v>
      </c>
      <c r="L217" s="32" t="s">
        <v>101</v>
      </c>
      <c r="M217" s="33" t="s">
        <v>69</v>
      </c>
      <c r="N217" s="33"/>
      <c r="O217" s="32">
        <v>180</v>
      </c>
      <c r="P217" s="4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12</v>
      </c>
      <c r="Y217" s="319">
        <f>IFERROR(IF(X217="","",X217),"")</f>
        <v>12</v>
      </c>
      <c r="Z217" s="36">
        <f>IFERROR(IF(X217="","",X217*0.0155),"")</f>
        <v>0.186</v>
      </c>
      <c r="AA217" s="56"/>
      <c r="AB217" s="57"/>
      <c r="AC217" s="242" t="s">
        <v>348</v>
      </c>
      <c r="AG217" s="67"/>
      <c r="AJ217" s="71" t="s">
        <v>102</v>
      </c>
      <c r="AK217" s="71">
        <v>12</v>
      </c>
      <c r="BB217" s="243" t="s">
        <v>1</v>
      </c>
      <c r="BM217" s="67">
        <f>IFERROR(X217*I217,"0")</f>
        <v>80.039999999999992</v>
      </c>
      <c r="BN217" s="67">
        <f>IFERROR(Y217*I217,"0")</f>
        <v>80.039999999999992</v>
      </c>
      <c r="BO217" s="67">
        <f>IFERROR(X217/J217,"0")</f>
        <v>0.14285714285714285</v>
      </c>
      <c r="BP217" s="67">
        <f>IFERROR(Y217/J217,"0")</f>
        <v>0.14285714285714285</v>
      </c>
    </row>
    <row r="218" spans="1:68" x14ac:dyDescent="0.2">
      <c r="A218" s="342"/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43"/>
      <c r="P218" s="324" t="s">
        <v>73</v>
      </c>
      <c r="Q218" s="325"/>
      <c r="R218" s="325"/>
      <c r="S218" s="325"/>
      <c r="T218" s="325"/>
      <c r="U218" s="325"/>
      <c r="V218" s="326"/>
      <c r="W218" s="37" t="s">
        <v>70</v>
      </c>
      <c r="X218" s="320">
        <f>IFERROR(SUM(X216:X217),"0")</f>
        <v>12</v>
      </c>
      <c r="Y218" s="320">
        <f>IFERROR(SUM(Y216:Y217),"0")</f>
        <v>12</v>
      </c>
      <c r="Z218" s="320">
        <f>IFERROR(IF(Z216="",0,Z216),"0")+IFERROR(IF(Z217="",0,Z217),"0")</f>
        <v>0.186</v>
      </c>
      <c r="AA218" s="321"/>
      <c r="AB218" s="321"/>
      <c r="AC218" s="321"/>
    </row>
    <row r="219" spans="1:68" x14ac:dyDescent="0.2">
      <c r="A219" s="328"/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43"/>
      <c r="P219" s="324" t="s">
        <v>73</v>
      </c>
      <c r="Q219" s="325"/>
      <c r="R219" s="325"/>
      <c r="S219" s="325"/>
      <c r="T219" s="325"/>
      <c r="U219" s="325"/>
      <c r="V219" s="326"/>
      <c r="W219" s="37" t="s">
        <v>74</v>
      </c>
      <c r="X219" s="320">
        <f>IFERROR(SUMPRODUCT(X216:X217*H216:H217),"0")</f>
        <v>76.800000000000011</v>
      </c>
      <c r="Y219" s="320">
        <f>IFERROR(SUMPRODUCT(Y216:Y217*H216:H217),"0")</f>
        <v>76.800000000000011</v>
      </c>
      <c r="Z219" s="37"/>
      <c r="AA219" s="321"/>
      <c r="AB219" s="321"/>
      <c r="AC219" s="321"/>
    </row>
    <row r="220" spans="1:68" ht="27.75" hidden="1" customHeight="1" x14ac:dyDescent="0.2">
      <c r="A220" s="322" t="s">
        <v>351</v>
      </c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  <c r="U220" s="323"/>
      <c r="V220" s="323"/>
      <c r="W220" s="323"/>
      <c r="X220" s="323"/>
      <c r="Y220" s="323"/>
      <c r="Z220" s="323"/>
      <c r="AA220" s="48"/>
      <c r="AB220" s="48"/>
      <c r="AC220" s="48"/>
    </row>
    <row r="221" spans="1:68" ht="16.5" hidden="1" customHeight="1" x14ac:dyDescent="0.25">
      <c r="A221" s="341" t="s">
        <v>352</v>
      </c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8"/>
      <c r="P221" s="328"/>
      <c r="Q221" s="328"/>
      <c r="R221" s="328"/>
      <c r="S221" s="328"/>
      <c r="T221" s="328"/>
      <c r="U221" s="328"/>
      <c r="V221" s="328"/>
      <c r="W221" s="328"/>
      <c r="X221" s="328"/>
      <c r="Y221" s="328"/>
      <c r="Z221" s="328"/>
      <c r="AA221" s="313"/>
      <c r="AB221" s="313"/>
      <c r="AC221" s="313"/>
    </row>
    <row r="222" spans="1:68" ht="14.25" hidden="1" customHeight="1" x14ac:dyDescent="0.25">
      <c r="A222" s="327" t="s">
        <v>64</v>
      </c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8"/>
      <c r="P222" s="328"/>
      <c r="Q222" s="328"/>
      <c r="R222" s="328"/>
      <c r="S222" s="328"/>
      <c r="T222" s="328"/>
      <c r="U222" s="328"/>
      <c r="V222" s="328"/>
      <c r="W222" s="328"/>
      <c r="X222" s="328"/>
      <c r="Y222" s="328"/>
      <c r="Z222" s="328"/>
      <c r="AA222" s="314"/>
      <c r="AB222" s="314"/>
      <c r="AC222" s="314"/>
    </row>
    <row r="223" spans="1:68" ht="27" hidden="1" customHeight="1" x14ac:dyDescent="0.25">
      <c r="A223" s="54" t="s">
        <v>353</v>
      </c>
      <c r="B223" s="54" t="s">
        <v>354</v>
      </c>
      <c r="C223" s="31">
        <v>4301071036</v>
      </c>
      <c r="D223" s="336">
        <v>4607111036162</v>
      </c>
      <c r="E223" s="337"/>
      <c r="F223" s="317">
        <v>0.8</v>
      </c>
      <c r="G223" s="32">
        <v>8</v>
      </c>
      <c r="H223" s="317">
        <v>6.4</v>
      </c>
      <c r="I223" s="31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403" t="s">
        <v>355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44" t="s">
        <v>356</v>
      </c>
      <c r="AG223" s="67"/>
      <c r="AJ223" s="71" t="s">
        <v>72</v>
      </c>
      <c r="AK223" s="71">
        <v>1</v>
      </c>
      <c r="BB223" s="24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2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43"/>
      <c r="P224" s="324" t="s">
        <v>73</v>
      </c>
      <c r="Q224" s="325"/>
      <c r="R224" s="325"/>
      <c r="S224" s="325"/>
      <c r="T224" s="325"/>
      <c r="U224" s="325"/>
      <c r="V224" s="326"/>
      <c r="W224" s="37" t="s">
        <v>70</v>
      </c>
      <c r="X224" s="320">
        <f>IFERROR(SUM(X223:X223),"0")</f>
        <v>0</v>
      </c>
      <c r="Y224" s="320">
        <f>IFERROR(SUM(Y223:Y223),"0")</f>
        <v>0</v>
      </c>
      <c r="Z224" s="320">
        <f>IFERROR(IF(Z223="",0,Z223),"0")</f>
        <v>0</v>
      </c>
      <c r="AA224" s="321"/>
      <c r="AB224" s="321"/>
      <c r="AC224" s="321"/>
    </row>
    <row r="225" spans="1:68" hidden="1" x14ac:dyDescent="0.2">
      <c r="A225" s="328"/>
      <c r="B225" s="328"/>
      <c r="C225" s="328"/>
      <c r="D225" s="328"/>
      <c r="E225" s="328"/>
      <c r="F225" s="328"/>
      <c r="G225" s="328"/>
      <c r="H225" s="328"/>
      <c r="I225" s="328"/>
      <c r="J225" s="328"/>
      <c r="K225" s="328"/>
      <c r="L225" s="328"/>
      <c r="M225" s="328"/>
      <c r="N225" s="328"/>
      <c r="O225" s="343"/>
      <c r="P225" s="324" t="s">
        <v>73</v>
      </c>
      <c r="Q225" s="325"/>
      <c r="R225" s="325"/>
      <c r="S225" s="325"/>
      <c r="T225" s="325"/>
      <c r="U225" s="325"/>
      <c r="V225" s="326"/>
      <c r="W225" s="37" t="s">
        <v>74</v>
      </c>
      <c r="X225" s="320">
        <f>IFERROR(SUMPRODUCT(X223:X223*H223:H223),"0")</f>
        <v>0</v>
      </c>
      <c r="Y225" s="320">
        <f>IFERROR(SUMPRODUCT(Y223:Y223*H223:H223),"0")</f>
        <v>0</v>
      </c>
      <c r="Z225" s="37"/>
      <c r="AA225" s="321"/>
      <c r="AB225" s="321"/>
      <c r="AC225" s="321"/>
    </row>
    <row r="226" spans="1:68" ht="27.75" hidden="1" customHeight="1" x14ac:dyDescent="0.2">
      <c r="A226" s="322" t="s">
        <v>357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23"/>
      <c r="Z226" s="323"/>
      <c r="AA226" s="48"/>
      <c r="AB226" s="48"/>
      <c r="AC226" s="48"/>
    </row>
    <row r="227" spans="1:68" ht="16.5" hidden="1" customHeight="1" x14ac:dyDescent="0.25">
      <c r="A227" s="341" t="s">
        <v>358</v>
      </c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8"/>
      <c r="P227" s="328"/>
      <c r="Q227" s="328"/>
      <c r="R227" s="328"/>
      <c r="S227" s="328"/>
      <c r="T227" s="328"/>
      <c r="U227" s="328"/>
      <c r="V227" s="328"/>
      <c r="W227" s="328"/>
      <c r="X227" s="328"/>
      <c r="Y227" s="328"/>
      <c r="Z227" s="328"/>
      <c r="AA227" s="313"/>
      <c r="AB227" s="313"/>
      <c r="AC227" s="313"/>
    </row>
    <row r="228" spans="1:68" ht="14.25" hidden="1" customHeight="1" x14ac:dyDescent="0.25">
      <c r="A228" s="327" t="s">
        <v>64</v>
      </c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8"/>
      <c r="P228" s="328"/>
      <c r="Q228" s="328"/>
      <c r="R228" s="328"/>
      <c r="S228" s="328"/>
      <c r="T228" s="328"/>
      <c r="U228" s="328"/>
      <c r="V228" s="328"/>
      <c r="W228" s="328"/>
      <c r="X228" s="328"/>
      <c r="Y228" s="328"/>
      <c r="Z228" s="328"/>
      <c r="AA228" s="314"/>
      <c r="AB228" s="314"/>
      <c r="AC228" s="314"/>
    </row>
    <row r="229" spans="1:68" ht="27" customHeight="1" x14ac:dyDescent="0.25">
      <c r="A229" s="54" t="s">
        <v>359</v>
      </c>
      <c r="B229" s="54" t="s">
        <v>360</v>
      </c>
      <c r="C229" s="31">
        <v>4301071029</v>
      </c>
      <c r="D229" s="336">
        <v>4607111035899</v>
      </c>
      <c r="E229" s="337"/>
      <c r="F229" s="317">
        <v>1</v>
      </c>
      <c r="G229" s="32">
        <v>5</v>
      </c>
      <c r="H229" s="317">
        <v>5</v>
      </c>
      <c r="I229" s="317">
        <v>5.2619999999999996</v>
      </c>
      <c r="J229" s="32">
        <v>84</v>
      </c>
      <c r="K229" s="32" t="s">
        <v>67</v>
      </c>
      <c r="L229" s="32" t="s">
        <v>87</v>
      </c>
      <c r="M229" s="33" t="s">
        <v>69</v>
      </c>
      <c r="N229" s="33"/>
      <c r="O229" s="32">
        <v>180</v>
      </c>
      <c r="P229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72</v>
      </c>
      <c r="Y229" s="319">
        <f>IFERROR(IF(X229="","",X229),"")</f>
        <v>72</v>
      </c>
      <c r="Z229" s="36">
        <f>IFERROR(IF(X229="","",X229*0.0155),"")</f>
        <v>1.1160000000000001</v>
      </c>
      <c r="AA229" s="56"/>
      <c r="AB229" s="57"/>
      <c r="AC229" s="246" t="s">
        <v>269</v>
      </c>
      <c r="AG229" s="67"/>
      <c r="AJ229" s="71" t="s">
        <v>88</v>
      </c>
      <c r="AK229" s="71">
        <v>84</v>
      </c>
      <c r="BB229" s="247" t="s">
        <v>1</v>
      </c>
      <c r="BM229" s="67">
        <f>IFERROR(X229*I229,"0")</f>
        <v>378.86399999999998</v>
      </c>
      <c r="BN229" s="67">
        <f>IFERROR(Y229*I229,"0")</f>
        <v>378.86399999999998</v>
      </c>
      <c r="BO229" s="67">
        <f>IFERROR(X229/J229,"0")</f>
        <v>0.8571428571428571</v>
      </c>
      <c r="BP229" s="67">
        <f>IFERROR(Y229/J229,"0")</f>
        <v>0.8571428571428571</v>
      </c>
    </row>
    <row r="230" spans="1:68" ht="27" hidden="1" customHeight="1" x14ac:dyDescent="0.25">
      <c r="A230" s="54" t="s">
        <v>361</v>
      </c>
      <c r="B230" s="54" t="s">
        <v>362</v>
      </c>
      <c r="C230" s="31">
        <v>4301070991</v>
      </c>
      <c r="D230" s="336">
        <v>4607111038180</v>
      </c>
      <c r="E230" s="337"/>
      <c r="F230" s="317">
        <v>0.4</v>
      </c>
      <c r="G230" s="32">
        <v>16</v>
      </c>
      <c r="H230" s="317">
        <v>6.4</v>
      </c>
      <c r="I230" s="317">
        <v>6.71</v>
      </c>
      <c r="J230" s="32">
        <v>84</v>
      </c>
      <c r="K230" s="32" t="s">
        <v>67</v>
      </c>
      <c r="L230" s="32" t="s">
        <v>101</v>
      </c>
      <c r="M230" s="33" t="s">
        <v>69</v>
      </c>
      <c r="N230" s="33"/>
      <c r="O230" s="32">
        <v>180</v>
      </c>
      <c r="P230" s="4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34"/>
      <c r="R230" s="334"/>
      <c r="S230" s="334"/>
      <c r="T230" s="335"/>
      <c r="U230" s="34"/>
      <c r="V230" s="34"/>
      <c r="W230" s="35" t="s">
        <v>70</v>
      </c>
      <c r="X230" s="318">
        <v>0</v>
      </c>
      <c r="Y230" s="319">
        <f>IFERROR(IF(X230="","",X230),"")</f>
        <v>0</v>
      </c>
      <c r="Z230" s="36">
        <f>IFERROR(IF(X230="","",X230*0.0155),"")</f>
        <v>0</v>
      </c>
      <c r="AA230" s="56"/>
      <c r="AB230" s="57"/>
      <c r="AC230" s="248" t="s">
        <v>363</v>
      </c>
      <c r="AG230" s="67"/>
      <c r="AJ230" s="71" t="s">
        <v>102</v>
      </c>
      <c r="AK230" s="71">
        <v>12</v>
      </c>
      <c r="BB230" s="24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2"/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43"/>
      <c r="P231" s="324" t="s">
        <v>73</v>
      </c>
      <c r="Q231" s="325"/>
      <c r="R231" s="325"/>
      <c r="S231" s="325"/>
      <c r="T231" s="325"/>
      <c r="U231" s="325"/>
      <c r="V231" s="326"/>
      <c r="W231" s="37" t="s">
        <v>70</v>
      </c>
      <c r="X231" s="320">
        <f>IFERROR(SUM(X229:X230),"0")</f>
        <v>72</v>
      </c>
      <c r="Y231" s="320">
        <f>IFERROR(SUM(Y229:Y230),"0")</f>
        <v>72</v>
      </c>
      <c r="Z231" s="320">
        <f>IFERROR(IF(Z229="",0,Z229),"0")+IFERROR(IF(Z230="",0,Z230),"0")</f>
        <v>1.1160000000000001</v>
      </c>
      <c r="AA231" s="321"/>
      <c r="AB231" s="321"/>
      <c r="AC231" s="321"/>
    </row>
    <row r="232" spans="1:68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8"/>
      <c r="M232" s="328"/>
      <c r="N232" s="328"/>
      <c r="O232" s="343"/>
      <c r="P232" s="324" t="s">
        <v>73</v>
      </c>
      <c r="Q232" s="325"/>
      <c r="R232" s="325"/>
      <c r="S232" s="325"/>
      <c r="T232" s="325"/>
      <c r="U232" s="325"/>
      <c r="V232" s="326"/>
      <c r="W232" s="37" t="s">
        <v>74</v>
      </c>
      <c r="X232" s="320">
        <f>IFERROR(SUMPRODUCT(X229:X230*H229:H230),"0")</f>
        <v>360</v>
      </c>
      <c r="Y232" s="320">
        <f>IFERROR(SUMPRODUCT(Y229:Y230*H229:H230),"0")</f>
        <v>360</v>
      </c>
      <c r="Z232" s="37"/>
      <c r="AA232" s="321"/>
      <c r="AB232" s="321"/>
      <c r="AC232" s="321"/>
    </row>
    <row r="233" spans="1:68" ht="27.75" hidden="1" customHeight="1" x14ac:dyDescent="0.2">
      <c r="A233" s="322" t="s">
        <v>364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48"/>
      <c r="AB233" s="48"/>
      <c r="AC233" s="48"/>
    </row>
    <row r="234" spans="1:68" ht="16.5" hidden="1" customHeight="1" x14ac:dyDescent="0.25">
      <c r="A234" s="341" t="s">
        <v>365</v>
      </c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8"/>
      <c r="P234" s="328"/>
      <c r="Q234" s="328"/>
      <c r="R234" s="328"/>
      <c r="S234" s="328"/>
      <c r="T234" s="328"/>
      <c r="U234" s="328"/>
      <c r="V234" s="328"/>
      <c r="W234" s="328"/>
      <c r="X234" s="328"/>
      <c r="Y234" s="328"/>
      <c r="Z234" s="328"/>
      <c r="AA234" s="313"/>
      <c r="AB234" s="313"/>
      <c r="AC234" s="313"/>
    </row>
    <row r="235" spans="1:68" ht="14.25" hidden="1" customHeight="1" x14ac:dyDescent="0.25">
      <c r="A235" s="327" t="s">
        <v>152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314"/>
      <c r="AB235" s="314"/>
      <c r="AC235" s="314"/>
    </row>
    <row r="236" spans="1:68" ht="37.5" hidden="1" customHeight="1" x14ac:dyDescent="0.25">
      <c r="A236" s="54" t="s">
        <v>366</v>
      </c>
      <c r="B236" s="54" t="s">
        <v>367</v>
      </c>
      <c r="C236" s="31">
        <v>4301135400</v>
      </c>
      <c r="D236" s="336">
        <v>4607111039361</v>
      </c>
      <c r="E236" s="337"/>
      <c r="F236" s="317">
        <v>0.25</v>
      </c>
      <c r="G236" s="32">
        <v>12</v>
      </c>
      <c r="H236" s="317">
        <v>3</v>
      </c>
      <c r="I236" s="317">
        <v>3.7035999999999998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66" t="s">
        <v>368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IFERROR(IF(X236="","",X236*0.01788),"")</f>
        <v>0</v>
      </c>
      <c r="AA236" s="56"/>
      <c r="AB236" s="57"/>
      <c r="AC236" s="250" t="s">
        <v>369</v>
      </c>
      <c r="AG236" s="67"/>
      <c r="AJ236" s="71" t="s">
        <v>72</v>
      </c>
      <c r="AK236" s="71">
        <v>1</v>
      </c>
      <c r="BB236" s="251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2"/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43"/>
      <c r="P237" s="324" t="s">
        <v>73</v>
      </c>
      <c r="Q237" s="325"/>
      <c r="R237" s="325"/>
      <c r="S237" s="325"/>
      <c r="T237" s="325"/>
      <c r="U237" s="325"/>
      <c r="V237" s="326"/>
      <c r="W237" s="37" t="s">
        <v>70</v>
      </c>
      <c r="X237" s="320">
        <f>IFERROR(SUM(X236:X236),"0")</f>
        <v>0</v>
      </c>
      <c r="Y237" s="320">
        <f>IFERROR(SUM(Y236:Y236),"0")</f>
        <v>0</v>
      </c>
      <c r="Z237" s="320">
        <f>IFERROR(IF(Z236="",0,Z236),"0")</f>
        <v>0</v>
      </c>
      <c r="AA237" s="321"/>
      <c r="AB237" s="321"/>
      <c r="AC237" s="321"/>
    </row>
    <row r="238" spans="1:68" hidden="1" x14ac:dyDescent="0.2">
      <c r="A238" s="328"/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8"/>
      <c r="M238" s="328"/>
      <c r="N238" s="328"/>
      <c r="O238" s="343"/>
      <c r="P238" s="324" t="s">
        <v>73</v>
      </c>
      <c r="Q238" s="325"/>
      <c r="R238" s="325"/>
      <c r="S238" s="325"/>
      <c r="T238" s="325"/>
      <c r="U238" s="325"/>
      <c r="V238" s="326"/>
      <c r="W238" s="37" t="s">
        <v>74</v>
      </c>
      <c r="X238" s="320">
        <f>IFERROR(SUMPRODUCT(X236:X236*H236:H236),"0")</f>
        <v>0</v>
      </c>
      <c r="Y238" s="320">
        <f>IFERROR(SUMPRODUCT(Y236:Y236*H236:H236),"0")</f>
        <v>0</v>
      </c>
      <c r="Z238" s="37"/>
      <c r="AA238" s="321"/>
      <c r="AB238" s="321"/>
      <c r="AC238" s="321"/>
    </row>
    <row r="239" spans="1:68" ht="27.75" hidden="1" customHeight="1" x14ac:dyDescent="0.2">
      <c r="A239" s="322" t="s">
        <v>253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23"/>
      <c r="Z239" s="323"/>
      <c r="AA239" s="48"/>
      <c r="AB239" s="48"/>
      <c r="AC239" s="48"/>
    </row>
    <row r="240" spans="1:68" ht="16.5" hidden="1" customHeight="1" x14ac:dyDescent="0.25">
      <c r="A240" s="341" t="s">
        <v>253</v>
      </c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  <c r="U240" s="328"/>
      <c r="V240" s="328"/>
      <c r="W240" s="328"/>
      <c r="X240" s="328"/>
      <c r="Y240" s="328"/>
      <c r="Z240" s="328"/>
      <c r="AA240" s="313"/>
      <c r="AB240" s="313"/>
      <c r="AC240" s="313"/>
    </row>
    <row r="241" spans="1:68" ht="14.25" hidden="1" customHeight="1" x14ac:dyDescent="0.25">
      <c r="A241" s="327" t="s">
        <v>64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314"/>
      <c r="AB241" s="314"/>
      <c r="AC241" s="314"/>
    </row>
    <row r="242" spans="1:68" ht="27" hidden="1" customHeight="1" x14ac:dyDescent="0.25">
      <c r="A242" s="54" t="s">
        <v>370</v>
      </c>
      <c r="B242" s="54" t="s">
        <v>371</v>
      </c>
      <c r="C242" s="31">
        <v>4301071014</v>
      </c>
      <c r="D242" s="336">
        <v>4640242181264</v>
      </c>
      <c r="E242" s="337"/>
      <c r="F242" s="317">
        <v>0.7</v>
      </c>
      <c r="G242" s="32">
        <v>10</v>
      </c>
      <c r="H242" s="317">
        <v>7</v>
      </c>
      <c r="I242" s="317">
        <v>7.28</v>
      </c>
      <c r="J242" s="32">
        <v>84</v>
      </c>
      <c r="K242" s="32" t="s">
        <v>67</v>
      </c>
      <c r="L242" s="32" t="s">
        <v>101</v>
      </c>
      <c r="M242" s="33" t="s">
        <v>69</v>
      </c>
      <c r="N242" s="33"/>
      <c r="O242" s="32">
        <v>180</v>
      </c>
      <c r="P242" s="384" t="s">
        <v>372</v>
      </c>
      <c r="Q242" s="334"/>
      <c r="R242" s="334"/>
      <c r="S242" s="334"/>
      <c r="T242" s="335"/>
      <c r="U242" s="34"/>
      <c r="V242" s="34"/>
      <c r="W242" s="35" t="s">
        <v>70</v>
      </c>
      <c r="X242" s="318">
        <v>0</v>
      </c>
      <c r="Y242" s="319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373</v>
      </c>
      <c r="AG242" s="67"/>
      <c r="AJ242" s="71" t="s">
        <v>102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374</v>
      </c>
      <c r="B243" s="54" t="s">
        <v>375</v>
      </c>
      <c r="C243" s="31">
        <v>4301071021</v>
      </c>
      <c r="D243" s="336">
        <v>4640242181325</v>
      </c>
      <c r="E243" s="337"/>
      <c r="F243" s="317">
        <v>0.7</v>
      </c>
      <c r="G243" s="32">
        <v>10</v>
      </c>
      <c r="H243" s="317">
        <v>7</v>
      </c>
      <c r="I243" s="317">
        <v>7.28</v>
      </c>
      <c r="J243" s="32">
        <v>84</v>
      </c>
      <c r="K243" s="32" t="s">
        <v>67</v>
      </c>
      <c r="L243" s="32" t="s">
        <v>101</v>
      </c>
      <c r="M243" s="33" t="s">
        <v>69</v>
      </c>
      <c r="N243" s="33"/>
      <c r="O243" s="32">
        <v>180</v>
      </c>
      <c r="P243" s="532" t="s">
        <v>376</v>
      </c>
      <c r="Q243" s="334"/>
      <c r="R243" s="334"/>
      <c r="S243" s="334"/>
      <c r="T243" s="335"/>
      <c r="U243" s="34"/>
      <c r="V243" s="34"/>
      <c r="W243" s="35" t="s">
        <v>70</v>
      </c>
      <c r="X243" s="318">
        <v>0</v>
      </c>
      <c r="Y243" s="319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373</v>
      </c>
      <c r="AG243" s="67"/>
      <c r="AJ243" s="71" t="s">
        <v>102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377</v>
      </c>
      <c r="B244" s="54" t="s">
        <v>378</v>
      </c>
      <c r="C244" s="31">
        <v>4301070993</v>
      </c>
      <c r="D244" s="336">
        <v>4640242180670</v>
      </c>
      <c r="E244" s="337"/>
      <c r="F244" s="317">
        <v>1</v>
      </c>
      <c r="G244" s="32">
        <v>6</v>
      </c>
      <c r="H244" s="317">
        <v>6</v>
      </c>
      <c r="I244" s="317">
        <v>6.23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338" t="s">
        <v>379</v>
      </c>
      <c r="Q244" s="334"/>
      <c r="R244" s="334"/>
      <c r="S244" s="334"/>
      <c r="T244" s="335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56" t="s">
        <v>380</v>
      </c>
      <c r="AG244" s="67"/>
      <c r="AJ244" s="71" t="s">
        <v>102</v>
      </c>
      <c r="AK244" s="71">
        <v>12</v>
      </c>
      <c r="BB244" s="25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42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43"/>
      <c r="P245" s="324" t="s">
        <v>73</v>
      </c>
      <c r="Q245" s="325"/>
      <c r="R245" s="325"/>
      <c r="S245" s="325"/>
      <c r="T245" s="325"/>
      <c r="U245" s="325"/>
      <c r="V245" s="326"/>
      <c r="W245" s="37" t="s">
        <v>70</v>
      </c>
      <c r="X245" s="320">
        <f>IFERROR(SUM(X242:X244),"0")</f>
        <v>0</v>
      </c>
      <c r="Y245" s="320">
        <f>IFERROR(SUM(Y242:Y244),"0")</f>
        <v>0</v>
      </c>
      <c r="Z245" s="320">
        <f>IFERROR(IF(Z242="",0,Z242),"0")+IFERROR(IF(Z243="",0,Z243),"0")+IFERROR(IF(Z244="",0,Z244),"0")</f>
        <v>0</v>
      </c>
      <c r="AA245" s="321"/>
      <c r="AB245" s="321"/>
      <c r="AC245" s="321"/>
    </row>
    <row r="246" spans="1:68" hidden="1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43"/>
      <c r="P246" s="324" t="s">
        <v>73</v>
      </c>
      <c r="Q246" s="325"/>
      <c r="R246" s="325"/>
      <c r="S246" s="325"/>
      <c r="T246" s="325"/>
      <c r="U246" s="325"/>
      <c r="V246" s="326"/>
      <c r="W246" s="37" t="s">
        <v>74</v>
      </c>
      <c r="X246" s="320">
        <f>IFERROR(SUMPRODUCT(X242:X244*H242:H244),"0")</f>
        <v>0</v>
      </c>
      <c r="Y246" s="320">
        <f>IFERROR(SUMPRODUCT(Y242:Y244*H242:H244),"0")</f>
        <v>0</v>
      </c>
      <c r="Z246" s="37"/>
      <c r="AA246" s="321"/>
      <c r="AB246" s="321"/>
      <c r="AC246" s="321"/>
    </row>
    <row r="247" spans="1:68" ht="14.25" hidden="1" customHeight="1" x14ac:dyDescent="0.25">
      <c r="A247" s="327" t="s">
        <v>157</v>
      </c>
      <c r="B247" s="328"/>
      <c r="C247" s="328"/>
      <c r="D247" s="328"/>
      <c r="E247" s="328"/>
      <c r="F247" s="328"/>
      <c r="G247" s="328"/>
      <c r="H247" s="328"/>
      <c r="I247" s="328"/>
      <c r="J247" s="328"/>
      <c r="K247" s="328"/>
      <c r="L247" s="328"/>
      <c r="M247" s="328"/>
      <c r="N247" s="328"/>
      <c r="O247" s="328"/>
      <c r="P247" s="328"/>
      <c r="Q247" s="328"/>
      <c r="R247" s="328"/>
      <c r="S247" s="328"/>
      <c r="T247" s="328"/>
      <c r="U247" s="328"/>
      <c r="V247" s="328"/>
      <c r="W247" s="328"/>
      <c r="X247" s="328"/>
      <c r="Y247" s="328"/>
      <c r="Z247" s="328"/>
      <c r="AA247" s="314"/>
      <c r="AB247" s="314"/>
      <c r="AC247" s="314"/>
    </row>
    <row r="248" spans="1:68" ht="27" hidden="1" customHeight="1" x14ac:dyDescent="0.25">
      <c r="A248" s="54" t="s">
        <v>381</v>
      </c>
      <c r="B248" s="54" t="s">
        <v>382</v>
      </c>
      <c r="C248" s="31">
        <v>4301131019</v>
      </c>
      <c r="D248" s="336">
        <v>4640242180427</v>
      </c>
      <c r="E248" s="337"/>
      <c r="F248" s="317">
        <v>1.8</v>
      </c>
      <c r="G248" s="32">
        <v>1</v>
      </c>
      <c r="H248" s="317">
        <v>1.8</v>
      </c>
      <c r="I248" s="317">
        <v>1.915</v>
      </c>
      <c r="J248" s="32">
        <v>234</v>
      </c>
      <c r="K248" s="32" t="s">
        <v>147</v>
      </c>
      <c r="L248" s="32" t="s">
        <v>101</v>
      </c>
      <c r="M248" s="33" t="s">
        <v>69</v>
      </c>
      <c r="N248" s="33"/>
      <c r="O248" s="32">
        <v>180</v>
      </c>
      <c r="P248" s="452" t="s">
        <v>383</v>
      </c>
      <c r="Q248" s="334"/>
      <c r="R248" s="334"/>
      <c r="S248" s="334"/>
      <c r="T248" s="335"/>
      <c r="U248" s="34"/>
      <c r="V248" s="34"/>
      <c r="W248" s="35" t="s">
        <v>70</v>
      </c>
      <c r="X248" s="318">
        <v>0</v>
      </c>
      <c r="Y248" s="319">
        <f>IFERROR(IF(X248="","",X248),"")</f>
        <v>0</v>
      </c>
      <c r="Z248" s="36">
        <f>IFERROR(IF(X248="","",X248*0.00502),"")</f>
        <v>0</v>
      </c>
      <c r="AA248" s="56"/>
      <c r="AB248" s="57"/>
      <c r="AC248" s="258" t="s">
        <v>384</v>
      </c>
      <c r="AG248" s="67"/>
      <c r="AJ248" s="71" t="s">
        <v>102</v>
      </c>
      <c r="AK248" s="71">
        <v>18</v>
      </c>
      <c r="BB248" s="259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42"/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43"/>
      <c r="P249" s="324" t="s">
        <v>73</v>
      </c>
      <c r="Q249" s="325"/>
      <c r="R249" s="325"/>
      <c r="S249" s="325"/>
      <c r="T249" s="325"/>
      <c r="U249" s="325"/>
      <c r="V249" s="326"/>
      <c r="W249" s="37" t="s">
        <v>70</v>
      </c>
      <c r="X249" s="320">
        <f>IFERROR(SUM(X248:X248),"0")</f>
        <v>0</v>
      </c>
      <c r="Y249" s="320">
        <f>IFERROR(SUM(Y248:Y248),"0")</f>
        <v>0</v>
      </c>
      <c r="Z249" s="320">
        <f>IFERROR(IF(Z248="",0,Z248),"0")</f>
        <v>0</v>
      </c>
      <c r="AA249" s="321"/>
      <c r="AB249" s="321"/>
      <c r="AC249" s="321"/>
    </row>
    <row r="250" spans="1:68" hidden="1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8"/>
      <c r="M250" s="328"/>
      <c r="N250" s="328"/>
      <c r="O250" s="343"/>
      <c r="P250" s="324" t="s">
        <v>73</v>
      </c>
      <c r="Q250" s="325"/>
      <c r="R250" s="325"/>
      <c r="S250" s="325"/>
      <c r="T250" s="325"/>
      <c r="U250" s="325"/>
      <c r="V250" s="326"/>
      <c r="W250" s="37" t="s">
        <v>74</v>
      </c>
      <c r="X250" s="320">
        <f>IFERROR(SUMPRODUCT(X248:X248*H248:H248),"0")</f>
        <v>0</v>
      </c>
      <c r="Y250" s="320">
        <f>IFERROR(SUMPRODUCT(Y248:Y248*H248:H248),"0")</f>
        <v>0</v>
      </c>
      <c r="Z250" s="37"/>
      <c r="AA250" s="321"/>
      <c r="AB250" s="321"/>
      <c r="AC250" s="321"/>
    </row>
    <row r="251" spans="1:68" ht="14.25" hidden="1" customHeight="1" x14ac:dyDescent="0.25">
      <c r="A251" s="327" t="s">
        <v>77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314"/>
      <c r="AB251" s="314"/>
      <c r="AC251" s="314"/>
    </row>
    <row r="252" spans="1:68" ht="27" customHeight="1" x14ac:dyDescent="0.25">
      <c r="A252" s="54" t="s">
        <v>385</v>
      </c>
      <c r="B252" s="54" t="s">
        <v>386</v>
      </c>
      <c r="C252" s="31">
        <v>4301132080</v>
      </c>
      <c r="D252" s="336">
        <v>4640242180397</v>
      </c>
      <c r="E252" s="337"/>
      <c r="F252" s="317">
        <v>1</v>
      </c>
      <c r="G252" s="32">
        <v>6</v>
      </c>
      <c r="H252" s="317">
        <v>6</v>
      </c>
      <c r="I252" s="317">
        <v>6.26</v>
      </c>
      <c r="J252" s="32">
        <v>84</v>
      </c>
      <c r="K252" s="32" t="s">
        <v>67</v>
      </c>
      <c r="L252" s="32" t="s">
        <v>87</v>
      </c>
      <c r="M252" s="33" t="s">
        <v>69</v>
      </c>
      <c r="N252" s="33"/>
      <c r="O252" s="32">
        <v>180</v>
      </c>
      <c r="P252" s="357" t="s">
        <v>387</v>
      </c>
      <c r="Q252" s="334"/>
      <c r="R252" s="334"/>
      <c r="S252" s="334"/>
      <c r="T252" s="335"/>
      <c r="U252" s="34"/>
      <c r="V252" s="34"/>
      <c r="W252" s="35" t="s">
        <v>70</v>
      </c>
      <c r="X252" s="318">
        <v>48</v>
      </c>
      <c r="Y252" s="319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260" t="s">
        <v>388</v>
      </c>
      <c r="AG252" s="67"/>
      <c r="AJ252" s="71" t="s">
        <v>88</v>
      </c>
      <c r="AK252" s="71">
        <v>84</v>
      </c>
      <c r="BB252" s="261" t="s">
        <v>82</v>
      </c>
      <c r="BM252" s="67">
        <f>IFERROR(X252*I252,"0")</f>
        <v>300.48</v>
      </c>
      <c r="BN252" s="67">
        <f>IFERROR(Y252*I252,"0")</f>
        <v>300.48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customHeight="1" x14ac:dyDescent="0.25">
      <c r="A253" s="54" t="s">
        <v>389</v>
      </c>
      <c r="B253" s="54" t="s">
        <v>390</v>
      </c>
      <c r="C253" s="31">
        <v>4301132104</v>
      </c>
      <c r="D253" s="336">
        <v>4640242181219</v>
      </c>
      <c r="E253" s="337"/>
      <c r="F253" s="317">
        <v>0.3</v>
      </c>
      <c r="G253" s="32">
        <v>9</v>
      </c>
      <c r="H253" s="317">
        <v>2.7</v>
      </c>
      <c r="I253" s="317">
        <v>2.8450000000000002</v>
      </c>
      <c r="J253" s="32">
        <v>234</v>
      </c>
      <c r="K253" s="32" t="s">
        <v>147</v>
      </c>
      <c r="L253" s="32" t="s">
        <v>101</v>
      </c>
      <c r="M253" s="33" t="s">
        <v>69</v>
      </c>
      <c r="N253" s="33"/>
      <c r="O253" s="32">
        <v>180</v>
      </c>
      <c r="P253" s="531" t="s">
        <v>391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18</v>
      </c>
      <c r="Y253" s="319">
        <f>IFERROR(IF(X253="","",X253),"")</f>
        <v>18</v>
      </c>
      <c r="Z253" s="36">
        <f>IFERROR(IF(X253="","",X253*0.00502),"")</f>
        <v>9.0359999999999996E-2</v>
      </c>
      <c r="AA253" s="56"/>
      <c r="AB253" s="57"/>
      <c r="AC253" s="262" t="s">
        <v>388</v>
      </c>
      <c r="AG253" s="67"/>
      <c r="AJ253" s="71" t="s">
        <v>102</v>
      </c>
      <c r="AK253" s="71">
        <v>18</v>
      </c>
      <c r="BB253" s="263" t="s">
        <v>82</v>
      </c>
      <c r="BM253" s="67">
        <f>IFERROR(X253*I253,"0")</f>
        <v>51.21</v>
      </c>
      <c r="BN253" s="67">
        <f>IFERROR(Y253*I253,"0")</f>
        <v>51.21</v>
      </c>
      <c r="BO253" s="67">
        <f>IFERROR(X253/J253,"0")</f>
        <v>7.6923076923076927E-2</v>
      </c>
      <c r="BP253" s="67">
        <f>IFERROR(Y253/J253,"0")</f>
        <v>7.6923076923076927E-2</v>
      </c>
    </row>
    <row r="254" spans="1:68" x14ac:dyDescent="0.2">
      <c r="A254" s="342"/>
      <c r="B254" s="328"/>
      <c r="C254" s="328"/>
      <c r="D254" s="328"/>
      <c r="E254" s="328"/>
      <c r="F254" s="328"/>
      <c r="G254" s="328"/>
      <c r="H254" s="328"/>
      <c r="I254" s="328"/>
      <c r="J254" s="328"/>
      <c r="K254" s="328"/>
      <c r="L254" s="328"/>
      <c r="M254" s="328"/>
      <c r="N254" s="328"/>
      <c r="O254" s="343"/>
      <c r="P254" s="324" t="s">
        <v>73</v>
      </c>
      <c r="Q254" s="325"/>
      <c r="R254" s="325"/>
      <c r="S254" s="325"/>
      <c r="T254" s="325"/>
      <c r="U254" s="325"/>
      <c r="V254" s="326"/>
      <c r="W254" s="37" t="s">
        <v>70</v>
      </c>
      <c r="X254" s="320">
        <f>IFERROR(SUM(X252:X253),"0")</f>
        <v>66</v>
      </c>
      <c r="Y254" s="320">
        <f>IFERROR(SUM(Y252:Y253),"0")</f>
        <v>66</v>
      </c>
      <c r="Z254" s="320">
        <f>IFERROR(IF(Z252="",0,Z252),"0")+IFERROR(IF(Z253="",0,Z253),"0")</f>
        <v>0.83435999999999999</v>
      </c>
      <c r="AA254" s="321"/>
      <c r="AB254" s="321"/>
      <c r="AC254" s="321"/>
    </row>
    <row r="255" spans="1:68" x14ac:dyDescent="0.2">
      <c r="A255" s="328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43"/>
      <c r="P255" s="324" t="s">
        <v>73</v>
      </c>
      <c r="Q255" s="325"/>
      <c r="R255" s="325"/>
      <c r="S255" s="325"/>
      <c r="T255" s="325"/>
      <c r="U255" s="325"/>
      <c r="V255" s="326"/>
      <c r="W255" s="37" t="s">
        <v>74</v>
      </c>
      <c r="X255" s="320">
        <f>IFERROR(SUMPRODUCT(X252:X253*H252:H253),"0")</f>
        <v>336.6</v>
      </c>
      <c r="Y255" s="320">
        <f>IFERROR(SUMPRODUCT(Y252:Y253*H252:H253),"0")</f>
        <v>336.6</v>
      </c>
      <c r="Z255" s="37"/>
      <c r="AA255" s="321"/>
      <c r="AB255" s="321"/>
      <c r="AC255" s="321"/>
    </row>
    <row r="256" spans="1:68" ht="14.25" hidden="1" customHeight="1" x14ac:dyDescent="0.25">
      <c r="A256" s="327" t="s">
        <v>183</v>
      </c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8"/>
      <c r="P256" s="328"/>
      <c r="Q256" s="328"/>
      <c r="R256" s="328"/>
      <c r="S256" s="328"/>
      <c r="T256" s="328"/>
      <c r="U256" s="328"/>
      <c r="V256" s="328"/>
      <c r="W256" s="328"/>
      <c r="X256" s="328"/>
      <c r="Y256" s="328"/>
      <c r="Z256" s="328"/>
      <c r="AA256" s="314"/>
      <c r="AB256" s="314"/>
      <c r="AC256" s="314"/>
    </row>
    <row r="257" spans="1:68" ht="27" hidden="1" customHeight="1" x14ac:dyDescent="0.25">
      <c r="A257" s="54" t="s">
        <v>392</v>
      </c>
      <c r="B257" s="54" t="s">
        <v>393</v>
      </c>
      <c r="C257" s="31">
        <v>4301136028</v>
      </c>
      <c r="D257" s="336">
        <v>4640242180304</v>
      </c>
      <c r="E257" s="337"/>
      <c r="F257" s="317">
        <v>2.7</v>
      </c>
      <c r="G257" s="32">
        <v>1</v>
      </c>
      <c r="H257" s="317">
        <v>2.7</v>
      </c>
      <c r="I257" s="317">
        <v>2.8906000000000001</v>
      </c>
      <c r="J257" s="32">
        <v>126</v>
      </c>
      <c r="K257" s="32" t="s">
        <v>80</v>
      </c>
      <c r="L257" s="32" t="s">
        <v>101</v>
      </c>
      <c r="M257" s="33" t="s">
        <v>69</v>
      </c>
      <c r="N257" s="33"/>
      <c r="O257" s="32">
        <v>180</v>
      </c>
      <c r="P257" s="472" t="s">
        <v>394</v>
      </c>
      <c r="Q257" s="334"/>
      <c r="R257" s="334"/>
      <c r="S257" s="334"/>
      <c r="T257" s="335"/>
      <c r="U257" s="34"/>
      <c r="V257" s="34"/>
      <c r="W257" s="35" t="s">
        <v>70</v>
      </c>
      <c r="X257" s="318">
        <v>0</v>
      </c>
      <c r="Y257" s="319">
        <f>IFERROR(IF(X257="","",X257),"")</f>
        <v>0</v>
      </c>
      <c r="Z257" s="36">
        <f>IFERROR(IF(X257="","",X257*0.00936),"")</f>
        <v>0</v>
      </c>
      <c r="AA257" s="56"/>
      <c r="AB257" s="57"/>
      <c r="AC257" s="264" t="s">
        <v>395</v>
      </c>
      <c r="AG257" s="67"/>
      <c r="AJ257" s="71" t="s">
        <v>102</v>
      </c>
      <c r="AK257" s="71">
        <v>14</v>
      </c>
      <c r="BB257" s="265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396</v>
      </c>
      <c r="B258" s="54" t="s">
        <v>397</v>
      </c>
      <c r="C258" s="31">
        <v>4301136026</v>
      </c>
      <c r="D258" s="336">
        <v>4640242180236</v>
      </c>
      <c r="E258" s="337"/>
      <c r="F258" s="317">
        <v>5</v>
      </c>
      <c r="G258" s="32">
        <v>1</v>
      </c>
      <c r="H258" s="317">
        <v>5</v>
      </c>
      <c r="I258" s="317">
        <v>5.2350000000000003</v>
      </c>
      <c r="J258" s="32">
        <v>84</v>
      </c>
      <c r="K258" s="32" t="s">
        <v>67</v>
      </c>
      <c r="L258" s="32" t="s">
        <v>101</v>
      </c>
      <c r="M258" s="33" t="s">
        <v>69</v>
      </c>
      <c r="N258" s="33"/>
      <c r="O258" s="32">
        <v>180</v>
      </c>
      <c r="P258" s="494" t="s">
        <v>398</v>
      </c>
      <c r="Q258" s="334"/>
      <c r="R258" s="334"/>
      <c r="S258" s="334"/>
      <c r="T258" s="335"/>
      <c r="U258" s="34"/>
      <c r="V258" s="34"/>
      <c r="W258" s="35" t="s">
        <v>70</v>
      </c>
      <c r="X258" s="318">
        <v>120</v>
      </c>
      <c r="Y258" s="319">
        <f>IFERROR(IF(X258="","",X258),"")</f>
        <v>120</v>
      </c>
      <c r="Z258" s="36">
        <f>IFERROR(IF(X258="","",X258*0.0155),"")</f>
        <v>1.8599999999999999</v>
      </c>
      <c r="AA258" s="56"/>
      <c r="AB258" s="57"/>
      <c r="AC258" s="266" t="s">
        <v>395</v>
      </c>
      <c r="AG258" s="67"/>
      <c r="AJ258" s="71" t="s">
        <v>102</v>
      </c>
      <c r="AK258" s="71">
        <v>12</v>
      </c>
      <c r="BB258" s="267" t="s">
        <v>82</v>
      </c>
      <c r="BM258" s="67">
        <f>IFERROR(X258*I258,"0")</f>
        <v>628.20000000000005</v>
      </c>
      <c r="BN258" s="67">
        <f>IFERROR(Y258*I258,"0")</f>
        <v>628.20000000000005</v>
      </c>
      <c r="BO258" s="67">
        <f>IFERROR(X258/J258,"0")</f>
        <v>1.4285714285714286</v>
      </c>
      <c r="BP258" s="67">
        <f>IFERROR(Y258/J258,"0")</f>
        <v>1.4285714285714286</v>
      </c>
    </row>
    <row r="259" spans="1:68" ht="27" customHeight="1" x14ac:dyDescent="0.25">
      <c r="A259" s="54" t="s">
        <v>399</v>
      </c>
      <c r="B259" s="54" t="s">
        <v>400</v>
      </c>
      <c r="C259" s="31">
        <v>4301136029</v>
      </c>
      <c r="D259" s="336">
        <v>4640242180410</v>
      </c>
      <c r="E259" s="337"/>
      <c r="F259" s="317">
        <v>2.2400000000000002</v>
      </c>
      <c r="G259" s="32">
        <v>1</v>
      </c>
      <c r="H259" s="317">
        <v>2.2400000000000002</v>
      </c>
      <c r="I259" s="317">
        <v>2.4319999999999999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38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98</v>
      </c>
      <c r="Y259" s="319">
        <f>IFERROR(IF(X259="","",X259),"")</f>
        <v>98</v>
      </c>
      <c r="Z259" s="36">
        <f>IFERROR(IF(X259="","",X259*0.00936),"")</f>
        <v>0.91727999999999998</v>
      </c>
      <c r="AA259" s="56"/>
      <c r="AB259" s="57"/>
      <c r="AC259" s="268" t="s">
        <v>395</v>
      </c>
      <c r="AG259" s="67"/>
      <c r="AJ259" s="71" t="s">
        <v>102</v>
      </c>
      <c r="AK259" s="71">
        <v>14</v>
      </c>
      <c r="BB259" s="269" t="s">
        <v>82</v>
      </c>
      <c r="BM259" s="67">
        <f>IFERROR(X259*I259,"0")</f>
        <v>238.33599999999998</v>
      </c>
      <c r="BN259" s="67">
        <f>IFERROR(Y259*I259,"0")</f>
        <v>238.33599999999998</v>
      </c>
      <c r="BO259" s="67">
        <f>IFERROR(X259/J259,"0")</f>
        <v>0.77777777777777779</v>
      </c>
      <c r="BP259" s="67">
        <f>IFERROR(Y259/J259,"0")</f>
        <v>0.77777777777777779</v>
      </c>
    </row>
    <row r="260" spans="1:68" x14ac:dyDescent="0.2">
      <c r="A260" s="342"/>
      <c r="B260" s="328"/>
      <c r="C260" s="328"/>
      <c r="D260" s="328"/>
      <c r="E260" s="328"/>
      <c r="F260" s="328"/>
      <c r="G260" s="328"/>
      <c r="H260" s="328"/>
      <c r="I260" s="328"/>
      <c r="J260" s="328"/>
      <c r="K260" s="328"/>
      <c r="L260" s="328"/>
      <c r="M260" s="328"/>
      <c r="N260" s="328"/>
      <c r="O260" s="343"/>
      <c r="P260" s="324" t="s">
        <v>73</v>
      </c>
      <c r="Q260" s="325"/>
      <c r="R260" s="325"/>
      <c r="S260" s="325"/>
      <c r="T260" s="325"/>
      <c r="U260" s="325"/>
      <c r="V260" s="326"/>
      <c r="W260" s="37" t="s">
        <v>70</v>
      </c>
      <c r="X260" s="320">
        <f>IFERROR(SUM(X257:X259),"0")</f>
        <v>218</v>
      </c>
      <c r="Y260" s="320">
        <f>IFERROR(SUM(Y257:Y259),"0")</f>
        <v>218</v>
      </c>
      <c r="Z260" s="320">
        <f>IFERROR(IF(Z257="",0,Z257),"0")+IFERROR(IF(Z258="",0,Z258),"0")+IFERROR(IF(Z259="",0,Z259),"0")</f>
        <v>2.7772799999999997</v>
      </c>
      <c r="AA260" s="321"/>
      <c r="AB260" s="321"/>
      <c r="AC260" s="321"/>
    </row>
    <row r="261" spans="1:68" x14ac:dyDescent="0.2">
      <c r="A261" s="328"/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43"/>
      <c r="P261" s="324" t="s">
        <v>73</v>
      </c>
      <c r="Q261" s="325"/>
      <c r="R261" s="325"/>
      <c r="S261" s="325"/>
      <c r="T261" s="325"/>
      <c r="U261" s="325"/>
      <c r="V261" s="326"/>
      <c r="W261" s="37" t="s">
        <v>74</v>
      </c>
      <c r="X261" s="320">
        <f>IFERROR(SUMPRODUCT(X257:X259*H257:H259),"0")</f>
        <v>819.52</v>
      </c>
      <c r="Y261" s="320">
        <f>IFERROR(SUMPRODUCT(Y257:Y259*H257:H259),"0")</f>
        <v>819.52</v>
      </c>
      <c r="Z261" s="37"/>
      <c r="AA261" s="321"/>
      <c r="AB261" s="321"/>
      <c r="AC261" s="321"/>
    </row>
    <row r="262" spans="1:68" ht="14.25" hidden="1" customHeight="1" x14ac:dyDescent="0.25">
      <c r="A262" s="327" t="s">
        <v>152</v>
      </c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8"/>
      <c r="M262" s="328"/>
      <c r="N262" s="328"/>
      <c r="O262" s="328"/>
      <c r="P262" s="328"/>
      <c r="Q262" s="328"/>
      <c r="R262" s="328"/>
      <c r="S262" s="328"/>
      <c r="T262" s="328"/>
      <c r="U262" s="328"/>
      <c r="V262" s="328"/>
      <c r="W262" s="328"/>
      <c r="X262" s="328"/>
      <c r="Y262" s="328"/>
      <c r="Z262" s="328"/>
      <c r="AA262" s="314"/>
      <c r="AB262" s="314"/>
      <c r="AC262" s="314"/>
    </row>
    <row r="263" spans="1:68" ht="37.5" hidden="1" customHeight="1" x14ac:dyDescent="0.25">
      <c r="A263" s="54" t="s">
        <v>401</v>
      </c>
      <c r="B263" s="54" t="s">
        <v>402</v>
      </c>
      <c r="C263" s="31">
        <v>4301135552</v>
      </c>
      <c r="D263" s="336">
        <v>4640242181431</v>
      </c>
      <c r="E263" s="337"/>
      <c r="F263" s="317">
        <v>3.5</v>
      </c>
      <c r="G263" s="32">
        <v>1</v>
      </c>
      <c r="H263" s="317">
        <v>3.5</v>
      </c>
      <c r="I263" s="317">
        <v>3.6920000000000002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22" t="s">
        <v>403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0</v>
      </c>
      <c r="Y263" s="31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70" t="s">
        <v>404</v>
      </c>
      <c r="AG263" s="67"/>
      <c r="AJ263" s="71" t="s">
        <v>72</v>
      </c>
      <c r="AK263" s="71">
        <v>1</v>
      </c>
      <c r="BB263" s="271" t="s">
        <v>82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hidden="1" customHeight="1" x14ac:dyDescent="0.25">
      <c r="A264" s="54" t="s">
        <v>405</v>
      </c>
      <c r="B264" s="54" t="s">
        <v>406</v>
      </c>
      <c r="C264" s="31">
        <v>4301135504</v>
      </c>
      <c r="D264" s="336">
        <v>4640242181554</v>
      </c>
      <c r="E264" s="337"/>
      <c r="F264" s="317">
        <v>3</v>
      </c>
      <c r="G264" s="32">
        <v>1</v>
      </c>
      <c r="H264" s="317">
        <v>3</v>
      </c>
      <c r="I264" s="31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2" t="s">
        <v>407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 t="shared" si="24"/>
        <v>0</v>
      </c>
      <c r="Z264" s="36">
        <f>IFERROR(IF(X264="","",X264*0.00936),"")</f>
        <v>0</v>
      </c>
      <c r="AA264" s="56"/>
      <c r="AB264" s="57"/>
      <c r="AC264" s="272" t="s">
        <v>408</v>
      </c>
      <c r="AG264" s="67"/>
      <c r="AJ264" s="71" t="s">
        <v>72</v>
      </c>
      <c r="AK264" s="71">
        <v>1</v>
      </c>
      <c r="BB264" s="273" t="s">
        <v>82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409</v>
      </c>
      <c r="B265" s="54" t="s">
        <v>410</v>
      </c>
      <c r="C265" s="31">
        <v>4301135394</v>
      </c>
      <c r="D265" s="336">
        <v>4640242181561</v>
      </c>
      <c r="E265" s="337"/>
      <c r="F265" s="317">
        <v>3.7</v>
      </c>
      <c r="G265" s="32">
        <v>1</v>
      </c>
      <c r="H265" s="317">
        <v>3.7</v>
      </c>
      <c r="I265" s="317">
        <v>3.8919999999999999</v>
      </c>
      <c r="J265" s="32">
        <v>126</v>
      </c>
      <c r="K265" s="32" t="s">
        <v>80</v>
      </c>
      <c r="L265" s="32" t="s">
        <v>101</v>
      </c>
      <c r="M265" s="33" t="s">
        <v>69</v>
      </c>
      <c r="N265" s="33"/>
      <c r="O265" s="32">
        <v>180</v>
      </c>
      <c r="P265" s="369" t="s">
        <v>411</v>
      </c>
      <c r="Q265" s="334"/>
      <c r="R265" s="334"/>
      <c r="S265" s="334"/>
      <c r="T265" s="335"/>
      <c r="U265" s="34"/>
      <c r="V265" s="34"/>
      <c r="W265" s="35" t="s">
        <v>70</v>
      </c>
      <c r="X265" s="318">
        <v>42</v>
      </c>
      <c r="Y265" s="319">
        <f t="shared" si="24"/>
        <v>42</v>
      </c>
      <c r="Z265" s="36">
        <f>IFERROR(IF(X265="","",X265*0.00936),"")</f>
        <v>0.39312000000000002</v>
      </c>
      <c r="AA265" s="56"/>
      <c r="AB265" s="57"/>
      <c r="AC265" s="274" t="s">
        <v>412</v>
      </c>
      <c r="AG265" s="67"/>
      <c r="AJ265" s="71" t="s">
        <v>102</v>
      </c>
      <c r="AK265" s="71">
        <v>14</v>
      </c>
      <c r="BB265" s="275" t="s">
        <v>82</v>
      </c>
      <c r="BM265" s="67">
        <f t="shared" si="25"/>
        <v>163.464</v>
      </c>
      <c r="BN265" s="67">
        <f t="shared" si="26"/>
        <v>163.464</v>
      </c>
      <c r="BO265" s="67">
        <f t="shared" si="27"/>
        <v>0.33333333333333331</v>
      </c>
      <c r="BP265" s="67">
        <f t="shared" si="28"/>
        <v>0.33333333333333331</v>
      </c>
    </row>
    <row r="266" spans="1:68" ht="27" customHeight="1" x14ac:dyDescent="0.25">
      <c r="A266" s="54" t="s">
        <v>413</v>
      </c>
      <c r="B266" s="54" t="s">
        <v>414</v>
      </c>
      <c r="C266" s="31">
        <v>4301135374</v>
      </c>
      <c r="D266" s="336">
        <v>4640242181424</v>
      </c>
      <c r="E266" s="337"/>
      <c r="F266" s="317">
        <v>5.5</v>
      </c>
      <c r="G266" s="32">
        <v>1</v>
      </c>
      <c r="H266" s="317">
        <v>5.5</v>
      </c>
      <c r="I266" s="317">
        <v>5.7350000000000003</v>
      </c>
      <c r="J266" s="32">
        <v>84</v>
      </c>
      <c r="K266" s="32" t="s">
        <v>67</v>
      </c>
      <c r="L266" s="32" t="s">
        <v>101</v>
      </c>
      <c r="M266" s="33" t="s">
        <v>69</v>
      </c>
      <c r="N266" s="33"/>
      <c r="O266" s="32">
        <v>180</v>
      </c>
      <c r="P266" s="377" t="s">
        <v>415</v>
      </c>
      <c r="Q266" s="334"/>
      <c r="R266" s="334"/>
      <c r="S266" s="334"/>
      <c r="T266" s="335"/>
      <c r="U266" s="34"/>
      <c r="V266" s="34"/>
      <c r="W266" s="35" t="s">
        <v>70</v>
      </c>
      <c r="X266" s="318">
        <v>24</v>
      </c>
      <c r="Y266" s="319">
        <f t="shared" si="24"/>
        <v>24</v>
      </c>
      <c r="Z266" s="36">
        <f>IFERROR(IF(X266="","",X266*0.0155),"")</f>
        <v>0.372</v>
      </c>
      <c r="AA266" s="56"/>
      <c r="AB266" s="57"/>
      <c r="AC266" s="276" t="s">
        <v>408</v>
      </c>
      <c r="AG266" s="67"/>
      <c r="AJ266" s="71" t="s">
        <v>102</v>
      </c>
      <c r="AK266" s="71">
        <v>12</v>
      </c>
      <c r="BB266" s="277" t="s">
        <v>82</v>
      </c>
      <c r="BM266" s="67">
        <f t="shared" si="25"/>
        <v>137.64000000000001</v>
      </c>
      <c r="BN266" s="67">
        <f t="shared" si="26"/>
        <v>137.64000000000001</v>
      </c>
      <c r="BO266" s="67">
        <f t="shared" si="27"/>
        <v>0.2857142857142857</v>
      </c>
      <c r="BP266" s="67">
        <f t="shared" si="28"/>
        <v>0.2857142857142857</v>
      </c>
    </row>
    <row r="267" spans="1:68" ht="27" hidden="1" customHeight="1" x14ac:dyDescent="0.25">
      <c r="A267" s="54" t="s">
        <v>416</v>
      </c>
      <c r="B267" s="54" t="s">
        <v>417</v>
      </c>
      <c r="C267" s="31">
        <v>4301135320</v>
      </c>
      <c r="D267" s="336">
        <v>4640242181592</v>
      </c>
      <c r="E267" s="337"/>
      <c r="F267" s="317">
        <v>3.5</v>
      </c>
      <c r="G267" s="32">
        <v>1</v>
      </c>
      <c r="H267" s="317">
        <v>3.5</v>
      </c>
      <c r="I267" s="317">
        <v>3.6850000000000001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33" t="s">
        <v>418</v>
      </c>
      <c r="Q267" s="334"/>
      <c r="R267" s="334"/>
      <c r="S267" s="334"/>
      <c r="T267" s="335"/>
      <c r="U267" s="34"/>
      <c r="V267" s="34"/>
      <c r="W267" s="35" t="s">
        <v>70</v>
      </c>
      <c r="X267" s="318">
        <v>0</v>
      </c>
      <c r="Y267" s="31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8" t="s">
        <v>419</v>
      </c>
      <c r="AG267" s="67"/>
      <c r="AJ267" s="71" t="s">
        <v>72</v>
      </c>
      <c r="AK267" s="71">
        <v>1</v>
      </c>
      <c r="BB267" s="279" t="s">
        <v>82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4301135405</v>
      </c>
      <c r="D268" s="336">
        <v>4640242181523</v>
      </c>
      <c r="E268" s="337"/>
      <c r="F268" s="317">
        <v>3</v>
      </c>
      <c r="G268" s="32">
        <v>1</v>
      </c>
      <c r="H268" s="317">
        <v>3</v>
      </c>
      <c r="I268" s="317">
        <v>3.1920000000000002</v>
      </c>
      <c r="J268" s="32">
        <v>126</v>
      </c>
      <c r="K268" s="32" t="s">
        <v>80</v>
      </c>
      <c r="L268" s="32" t="s">
        <v>101</v>
      </c>
      <c r="M268" s="33" t="s">
        <v>69</v>
      </c>
      <c r="N268" s="33"/>
      <c r="O268" s="32">
        <v>180</v>
      </c>
      <c r="P268" s="493" t="s">
        <v>422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42</v>
      </c>
      <c r="Y268" s="319">
        <f t="shared" si="24"/>
        <v>42</v>
      </c>
      <c r="Z268" s="36">
        <f t="shared" si="29"/>
        <v>0.39312000000000002</v>
      </c>
      <c r="AA268" s="56"/>
      <c r="AB268" s="57"/>
      <c r="AC268" s="280" t="s">
        <v>412</v>
      </c>
      <c r="AG268" s="67"/>
      <c r="AJ268" s="71" t="s">
        <v>102</v>
      </c>
      <c r="AK268" s="71">
        <v>14</v>
      </c>
      <c r="BB268" s="281" t="s">
        <v>82</v>
      </c>
      <c r="BM268" s="67">
        <f t="shared" si="25"/>
        <v>134.06400000000002</v>
      </c>
      <c r="BN268" s="67">
        <f t="shared" si="26"/>
        <v>134.06400000000002</v>
      </c>
      <c r="BO268" s="67">
        <f t="shared" si="27"/>
        <v>0.33333333333333331</v>
      </c>
      <c r="BP268" s="67">
        <f t="shared" si="28"/>
        <v>0.33333333333333331</v>
      </c>
    </row>
    <row r="269" spans="1:68" ht="27" hidden="1" customHeight="1" x14ac:dyDescent="0.25">
      <c r="A269" s="54" t="s">
        <v>423</v>
      </c>
      <c r="B269" s="54" t="s">
        <v>424</v>
      </c>
      <c r="C269" s="31">
        <v>4301135404</v>
      </c>
      <c r="D269" s="336">
        <v>4640242181516</v>
      </c>
      <c r="E269" s="337"/>
      <c r="F269" s="317">
        <v>3.7</v>
      </c>
      <c r="G269" s="32">
        <v>1</v>
      </c>
      <c r="H269" s="317">
        <v>3.7</v>
      </c>
      <c r="I269" s="31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2" t="s">
        <v>425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0</v>
      </c>
      <c r="Y269" s="319">
        <f t="shared" si="24"/>
        <v>0</v>
      </c>
      <c r="Z269" s="36">
        <f t="shared" si="29"/>
        <v>0</v>
      </c>
      <c r="AA269" s="56"/>
      <c r="AB269" s="57"/>
      <c r="AC269" s="282" t="s">
        <v>404</v>
      </c>
      <c r="AG269" s="67"/>
      <c r="AJ269" s="71" t="s">
        <v>72</v>
      </c>
      <c r="AK269" s="71">
        <v>1</v>
      </c>
      <c r="BB269" s="283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hidden="1" customHeight="1" x14ac:dyDescent="0.25">
      <c r="A270" s="54" t="s">
        <v>426</v>
      </c>
      <c r="B270" s="54" t="s">
        <v>427</v>
      </c>
      <c r="C270" s="31">
        <v>4301135402</v>
      </c>
      <c r="D270" s="336">
        <v>4640242181493</v>
      </c>
      <c r="E270" s="337"/>
      <c r="F270" s="317">
        <v>3.7</v>
      </c>
      <c r="G270" s="32">
        <v>1</v>
      </c>
      <c r="H270" s="317">
        <v>3.7</v>
      </c>
      <c r="I270" s="31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41" t="s">
        <v>428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 t="shared" si="24"/>
        <v>0</v>
      </c>
      <c r="Z270" s="36">
        <f t="shared" si="29"/>
        <v>0</v>
      </c>
      <c r="AA270" s="56"/>
      <c r="AB270" s="57"/>
      <c r="AC270" s="284" t="s">
        <v>408</v>
      </c>
      <c r="AG270" s="67"/>
      <c r="AJ270" s="71" t="s">
        <v>72</v>
      </c>
      <c r="AK270" s="71">
        <v>1</v>
      </c>
      <c r="BB270" s="285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429</v>
      </c>
      <c r="B271" s="54" t="s">
        <v>430</v>
      </c>
      <c r="C271" s="31">
        <v>4301135375</v>
      </c>
      <c r="D271" s="336">
        <v>4640242181486</v>
      </c>
      <c r="E271" s="337"/>
      <c r="F271" s="317">
        <v>3.7</v>
      </c>
      <c r="G271" s="32">
        <v>1</v>
      </c>
      <c r="H271" s="317">
        <v>3.7</v>
      </c>
      <c r="I271" s="317">
        <v>3.8919999999999999</v>
      </c>
      <c r="J271" s="32">
        <v>126</v>
      </c>
      <c r="K271" s="32" t="s">
        <v>80</v>
      </c>
      <c r="L271" s="32" t="s">
        <v>101</v>
      </c>
      <c r="M271" s="33" t="s">
        <v>69</v>
      </c>
      <c r="N271" s="33"/>
      <c r="O271" s="32">
        <v>180</v>
      </c>
      <c r="P271" s="368" t="s">
        <v>431</v>
      </c>
      <c r="Q271" s="334"/>
      <c r="R271" s="334"/>
      <c r="S271" s="334"/>
      <c r="T271" s="335"/>
      <c r="U271" s="34"/>
      <c r="V271" s="34"/>
      <c r="W271" s="35" t="s">
        <v>70</v>
      </c>
      <c r="X271" s="318">
        <v>56</v>
      </c>
      <c r="Y271" s="319">
        <f t="shared" si="24"/>
        <v>56</v>
      </c>
      <c r="Z271" s="36">
        <f t="shared" si="29"/>
        <v>0.52415999999999996</v>
      </c>
      <c r="AA271" s="56"/>
      <c r="AB271" s="57"/>
      <c r="AC271" s="286" t="s">
        <v>408</v>
      </c>
      <c r="AG271" s="67"/>
      <c r="AJ271" s="71" t="s">
        <v>102</v>
      </c>
      <c r="AK271" s="71">
        <v>14</v>
      </c>
      <c r="BB271" s="287" t="s">
        <v>82</v>
      </c>
      <c r="BM271" s="67">
        <f t="shared" si="25"/>
        <v>217.952</v>
      </c>
      <c r="BN271" s="67">
        <f t="shared" si="26"/>
        <v>217.952</v>
      </c>
      <c r="BO271" s="67">
        <f t="shared" si="27"/>
        <v>0.44444444444444442</v>
      </c>
      <c r="BP271" s="67">
        <f t="shared" si="28"/>
        <v>0.44444444444444442</v>
      </c>
    </row>
    <row r="272" spans="1:68" ht="27" customHeight="1" x14ac:dyDescent="0.25">
      <c r="A272" s="54" t="s">
        <v>432</v>
      </c>
      <c r="B272" s="54" t="s">
        <v>433</v>
      </c>
      <c r="C272" s="31">
        <v>4301135403</v>
      </c>
      <c r="D272" s="336">
        <v>4640242181509</v>
      </c>
      <c r="E272" s="337"/>
      <c r="F272" s="317">
        <v>3.7</v>
      </c>
      <c r="G272" s="32">
        <v>1</v>
      </c>
      <c r="H272" s="317">
        <v>3.7</v>
      </c>
      <c r="I272" s="317">
        <v>3.8919999999999999</v>
      </c>
      <c r="J272" s="32">
        <v>126</v>
      </c>
      <c r="K272" s="32" t="s">
        <v>80</v>
      </c>
      <c r="L272" s="32" t="s">
        <v>101</v>
      </c>
      <c r="M272" s="33" t="s">
        <v>69</v>
      </c>
      <c r="N272" s="33"/>
      <c r="O272" s="32">
        <v>180</v>
      </c>
      <c r="P272" s="415" t="s">
        <v>434</v>
      </c>
      <c r="Q272" s="334"/>
      <c r="R272" s="334"/>
      <c r="S272" s="334"/>
      <c r="T272" s="335"/>
      <c r="U272" s="34"/>
      <c r="V272" s="34"/>
      <c r="W272" s="35" t="s">
        <v>70</v>
      </c>
      <c r="X272" s="318">
        <v>14</v>
      </c>
      <c r="Y272" s="319">
        <f t="shared" si="24"/>
        <v>14</v>
      </c>
      <c r="Z272" s="36">
        <f t="shared" si="29"/>
        <v>0.13103999999999999</v>
      </c>
      <c r="AA272" s="56"/>
      <c r="AB272" s="57"/>
      <c r="AC272" s="288" t="s">
        <v>408</v>
      </c>
      <c r="AG272" s="67"/>
      <c r="AJ272" s="71" t="s">
        <v>102</v>
      </c>
      <c r="AK272" s="71">
        <v>14</v>
      </c>
      <c r="BB272" s="289" t="s">
        <v>82</v>
      </c>
      <c r="BM272" s="67">
        <f t="shared" si="25"/>
        <v>54.488</v>
      </c>
      <c r="BN272" s="67">
        <f t="shared" si="26"/>
        <v>54.488</v>
      </c>
      <c r="BO272" s="67">
        <f t="shared" si="27"/>
        <v>0.1111111111111111</v>
      </c>
      <c r="BP272" s="67">
        <f t="shared" si="28"/>
        <v>0.1111111111111111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4301135304</v>
      </c>
      <c r="D273" s="336">
        <v>4640242181240</v>
      </c>
      <c r="E273" s="337"/>
      <c r="F273" s="317">
        <v>0.3</v>
      </c>
      <c r="G273" s="32">
        <v>9</v>
      </c>
      <c r="H273" s="317">
        <v>2.7</v>
      </c>
      <c r="I273" s="317">
        <v>2.88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344" t="s">
        <v>437</v>
      </c>
      <c r="Q273" s="334"/>
      <c r="R273" s="334"/>
      <c r="S273" s="334"/>
      <c r="T273" s="335"/>
      <c r="U273" s="34"/>
      <c r="V273" s="34"/>
      <c r="W273" s="35" t="s">
        <v>70</v>
      </c>
      <c r="X273" s="318">
        <v>0</v>
      </c>
      <c r="Y273" s="319">
        <f t="shared" si="24"/>
        <v>0</v>
      </c>
      <c r="Z273" s="36">
        <f t="shared" si="29"/>
        <v>0</v>
      </c>
      <c r="AA273" s="56"/>
      <c r="AB273" s="57"/>
      <c r="AC273" s="290" t="s">
        <v>408</v>
      </c>
      <c r="AG273" s="67"/>
      <c r="AJ273" s="71" t="s">
        <v>102</v>
      </c>
      <c r="AK273" s="71">
        <v>14</v>
      </c>
      <c r="BB273" s="291" t="s">
        <v>82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438</v>
      </c>
      <c r="B274" s="54" t="s">
        <v>439</v>
      </c>
      <c r="C274" s="31">
        <v>4301135310</v>
      </c>
      <c r="D274" s="336">
        <v>4640242181318</v>
      </c>
      <c r="E274" s="337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68" t="s">
        <v>440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si="24"/>
        <v>0</v>
      </c>
      <c r="Z274" s="36">
        <f t="shared" si="29"/>
        <v>0</v>
      </c>
      <c r="AA274" s="56"/>
      <c r="AB274" s="57"/>
      <c r="AC274" s="292" t="s">
        <v>412</v>
      </c>
      <c r="AG274" s="67"/>
      <c r="AJ274" s="71" t="s">
        <v>102</v>
      </c>
      <c r="AK274" s="71">
        <v>14</v>
      </c>
      <c r="BB274" s="293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441</v>
      </c>
      <c r="B275" s="54" t="s">
        <v>442</v>
      </c>
      <c r="C275" s="31">
        <v>4301135306</v>
      </c>
      <c r="D275" s="336">
        <v>4640242181578</v>
      </c>
      <c r="E275" s="337"/>
      <c r="F275" s="317">
        <v>0.3</v>
      </c>
      <c r="G275" s="32">
        <v>9</v>
      </c>
      <c r="H275" s="317">
        <v>2.7</v>
      </c>
      <c r="I275" s="317">
        <v>2.8450000000000002</v>
      </c>
      <c r="J275" s="32">
        <v>234</v>
      </c>
      <c r="K275" s="32" t="s">
        <v>147</v>
      </c>
      <c r="L275" s="32" t="s">
        <v>101</v>
      </c>
      <c r="M275" s="33" t="s">
        <v>69</v>
      </c>
      <c r="N275" s="33"/>
      <c r="O275" s="32">
        <v>180</v>
      </c>
      <c r="P275" s="355" t="s">
        <v>443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IFERROR(IF(X275="","",X275*0.00502),"")</f>
        <v>0</v>
      </c>
      <c r="AA275" s="56"/>
      <c r="AB275" s="57"/>
      <c r="AC275" s="294" t="s">
        <v>408</v>
      </c>
      <c r="AG275" s="67"/>
      <c r="AJ275" s="71" t="s">
        <v>102</v>
      </c>
      <c r="AK275" s="71">
        <v>18</v>
      </c>
      <c r="BB275" s="295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444</v>
      </c>
      <c r="B276" s="54" t="s">
        <v>445</v>
      </c>
      <c r="C276" s="31">
        <v>4301135305</v>
      </c>
      <c r="D276" s="336">
        <v>4640242181394</v>
      </c>
      <c r="E276" s="337"/>
      <c r="F276" s="317">
        <v>0.3</v>
      </c>
      <c r="G276" s="32">
        <v>9</v>
      </c>
      <c r="H276" s="317">
        <v>2.7</v>
      </c>
      <c r="I276" s="317">
        <v>2.8450000000000002</v>
      </c>
      <c r="J276" s="32">
        <v>234</v>
      </c>
      <c r="K276" s="32" t="s">
        <v>147</v>
      </c>
      <c r="L276" s="32" t="s">
        <v>101</v>
      </c>
      <c r="M276" s="33" t="s">
        <v>69</v>
      </c>
      <c r="N276" s="33"/>
      <c r="O276" s="32">
        <v>180</v>
      </c>
      <c r="P276" s="460" t="s">
        <v>446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0</v>
      </c>
      <c r="Y276" s="319">
        <f t="shared" si="24"/>
        <v>0</v>
      </c>
      <c r="Z276" s="36">
        <f>IFERROR(IF(X276="","",X276*0.00502),"")</f>
        <v>0</v>
      </c>
      <c r="AA276" s="56"/>
      <c r="AB276" s="57"/>
      <c r="AC276" s="296" t="s">
        <v>408</v>
      </c>
      <c r="AG276" s="67"/>
      <c r="AJ276" s="71" t="s">
        <v>102</v>
      </c>
      <c r="AK276" s="71">
        <v>18</v>
      </c>
      <c r="BB276" s="297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447</v>
      </c>
      <c r="B277" s="54" t="s">
        <v>448</v>
      </c>
      <c r="C277" s="31">
        <v>4301135309</v>
      </c>
      <c r="D277" s="336">
        <v>4640242181332</v>
      </c>
      <c r="E277" s="337"/>
      <c r="F277" s="317">
        <v>0.3</v>
      </c>
      <c r="G277" s="32">
        <v>9</v>
      </c>
      <c r="H277" s="317">
        <v>2.7</v>
      </c>
      <c r="I277" s="317">
        <v>2.9079999999999999</v>
      </c>
      <c r="J277" s="32">
        <v>234</v>
      </c>
      <c r="K277" s="32" t="s">
        <v>147</v>
      </c>
      <c r="L277" s="32" t="s">
        <v>101</v>
      </c>
      <c r="M277" s="33" t="s">
        <v>69</v>
      </c>
      <c r="N277" s="33"/>
      <c r="O277" s="32">
        <v>180</v>
      </c>
      <c r="P277" s="476" t="s">
        <v>449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IFERROR(IF(X277="","",X277*0.00502),"")</f>
        <v>0</v>
      </c>
      <c r="AA277" s="56"/>
      <c r="AB277" s="57"/>
      <c r="AC277" s="298" t="s">
        <v>408</v>
      </c>
      <c r="AG277" s="67"/>
      <c r="AJ277" s="71" t="s">
        <v>102</v>
      </c>
      <c r="AK277" s="71">
        <v>18</v>
      </c>
      <c r="BB277" s="299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450</v>
      </c>
      <c r="B278" s="54" t="s">
        <v>451</v>
      </c>
      <c r="C278" s="31">
        <v>4301135308</v>
      </c>
      <c r="D278" s="336">
        <v>4640242181349</v>
      </c>
      <c r="E278" s="337"/>
      <c r="F278" s="317">
        <v>0.3</v>
      </c>
      <c r="G278" s="32">
        <v>9</v>
      </c>
      <c r="H278" s="317">
        <v>2.7</v>
      </c>
      <c r="I278" s="317">
        <v>2.9079999999999999</v>
      </c>
      <c r="J278" s="32">
        <v>234</v>
      </c>
      <c r="K278" s="32" t="s">
        <v>147</v>
      </c>
      <c r="L278" s="32" t="s">
        <v>101</v>
      </c>
      <c r="M278" s="33" t="s">
        <v>69</v>
      </c>
      <c r="N278" s="33"/>
      <c r="O278" s="32">
        <v>180</v>
      </c>
      <c r="P278" s="442" t="s">
        <v>452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IFERROR(IF(X278="","",X278*0.00502),"")</f>
        <v>0</v>
      </c>
      <c r="AA278" s="56"/>
      <c r="AB278" s="57"/>
      <c r="AC278" s="300" t="s">
        <v>408</v>
      </c>
      <c r="AG278" s="67"/>
      <c r="AJ278" s="71" t="s">
        <v>102</v>
      </c>
      <c r="AK278" s="71">
        <v>18</v>
      </c>
      <c r="BB278" s="301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453</v>
      </c>
      <c r="B279" s="54" t="s">
        <v>454</v>
      </c>
      <c r="C279" s="31">
        <v>4301135307</v>
      </c>
      <c r="D279" s="336">
        <v>4640242181370</v>
      </c>
      <c r="E279" s="337"/>
      <c r="F279" s="317">
        <v>0.3</v>
      </c>
      <c r="G279" s="32">
        <v>9</v>
      </c>
      <c r="H279" s="317">
        <v>2.7</v>
      </c>
      <c r="I279" s="317">
        <v>2.9079999999999999</v>
      </c>
      <c r="J279" s="32">
        <v>234</v>
      </c>
      <c r="K279" s="32" t="s">
        <v>147</v>
      </c>
      <c r="L279" s="32" t="s">
        <v>68</v>
      </c>
      <c r="M279" s="33" t="s">
        <v>69</v>
      </c>
      <c r="N279" s="33"/>
      <c r="O279" s="32">
        <v>180</v>
      </c>
      <c r="P279" s="455" t="s">
        <v>455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>IFERROR(IF(X279="","",X279*0.00502),"")</f>
        <v>0</v>
      </c>
      <c r="AA279" s="56"/>
      <c r="AB279" s="57"/>
      <c r="AC279" s="302" t="s">
        <v>456</v>
      </c>
      <c r="AG279" s="67"/>
      <c r="AJ279" s="71" t="s">
        <v>72</v>
      </c>
      <c r="AK279" s="71">
        <v>1</v>
      </c>
      <c r="BB279" s="303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457</v>
      </c>
      <c r="B280" s="54" t="s">
        <v>458</v>
      </c>
      <c r="C280" s="31">
        <v>4301135318</v>
      </c>
      <c r="D280" s="336">
        <v>4607111037480</v>
      </c>
      <c r="E280" s="337"/>
      <c r="F280" s="317">
        <v>1</v>
      </c>
      <c r="G280" s="32">
        <v>4</v>
      </c>
      <c r="H280" s="317">
        <v>4</v>
      </c>
      <c r="I280" s="317">
        <v>4.2724000000000002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08" t="s">
        <v>459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>IFERROR(IF(X280="","",X280*0.0155),"")</f>
        <v>0</v>
      </c>
      <c r="AA280" s="56"/>
      <c r="AB280" s="57"/>
      <c r="AC280" s="304" t="s">
        <v>460</v>
      </c>
      <c r="AG280" s="67"/>
      <c r="AJ280" s="71" t="s">
        <v>72</v>
      </c>
      <c r="AK280" s="71">
        <v>1</v>
      </c>
      <c r="BB280" s="30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461</v>
      </c>
      <c r="B281" s="54" t="s">
        <v>462</v>
      </c>
      <c r="C281" s="31">
        <v>4301135319</v>
      </c>
      <c r="D281" s="336">
        <v>4607111037473</v>
      </c>
      <c r="E281" s="337"/>
      <c r="F281" s="317">
        <v>1</v>
      </c>
      <c r="G281" s="32">
        <v>4</v>
      </c>
      <c r="H281" s="317">
        <v>4</v>
      </c>
      <c r="I281" s="317">
        <v>4.2300000000000004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73" t="s">
        <v>463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>IFERROR(IF(X281="","",X281*0.0155),"")</f>
        <v>0</v>
      </c>
      <c r="AA281" s="56"/>
      <c r="AB281" s="57"/>
      <c r="AC281" s="306" t="s">
        <v>464</v>
      </c>
      <c r="AG281" s="67"/>
      <c r="AJ281" s="71" t="s">
        <v>72</v>
      </c>
      <c r="AK281" s="71">
        <v>1</v>
      </c>
      <c r="BB281" s="307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465</v>
      </c>
      <c r="B282" s="54" t="s">
        <v>466</v>
      </c>
      <c r="C282" s="31">
        <v>4301135198</v>
      </c>
      <c r="D282" s="336">
        <v>4640242180663</v>
      </c>
      <c r="E282" s="337"/>
      <c r="F282" s="317">
        <v>0.9</v>
      </c>
      <c r="G282" s="32">
        <v>4</v>
      </c>
      <c r="H282" s="317">
        <v>3.6</v>
      </c>
      <c r="I282" s="317">
        <v>3.83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6" t="s">
        <v>467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>IFERROR(IF(X282="","",X282*0.0155),"")</f>
        <v>0</v>
      </c>
      <c r="AA282" s="56"/>
      <c r="AB282" s="57"/>
      <c r="AC282" s="308" t="s">
        <v>468</v>
      </c>
      <c r="AG282" s="67"/>
      <c r="AJ282" s="71" t="s">
        <v>72</v>
      </c>
      <c r="AK282" s="71">
        <v>1</v>
      </c>
      <c r="BB282" s="30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42"/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43"/>
      <c r="P283" s="324" t="s">
        <v>73</v>
      </c>
      <c r="Q283" s="325"/>
      <c r="R283" s="325"/>
      <c r="S283" s="325"/>
      <c r="T283" s="325"/>
      <c r="U283" s="325"/>
      <c r="V283" s="326"/>
      <c r="W283" s="37" t="s">
        <v>70</v>
      </c>
      <c r="X283" s="320">
        <f>IFERROR(SUM(X263:X282),"0")</f>
        <v>178</v>
      </c>
      <c r="Y283" s="320">
        <f>IFERROR(SUM(Y263:Y282),"0")</f>
        <v>178</v>
      </c>
      <c r="Z283" s="32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1.8134400000000002</v>
      </c>
      <c r="AA283" s="321"/>
      <c r="AB283" s="321"/>
      <c r="AC283" s="321"/>
    </row>
    <row r="284" spans="1:68" x14ac:dyDescent="0.2">
      <c r="A284" s="328"/>
      <c r="B284" s="328"/>
      <c r="C284" s="328"/>
      <c r="D284" s="328"/>
      <c r="E284" s="328"/>
      <c r="F284" s="328"/>
      <c r="G284" s="328"/>
      <c r="H284" s="328"/>
      <c r="I284" s="328"/>
      <c r="J284" s="328"/>
      <c r="K284" s="328"/>
      <c r="L284" s="328"/>
      <c r="M284" s="328"/>
      <c r="N284" s="328"/>
      <c r="O284" s="343"/>
      <c r="P284" s="324" t="s">
        <v>73</v>
      </c>
      <c r="Q284" s="325"/>
      <c r="R284" s="325"/>
      <c r="S284" s="325"/>
      <c r="T284" s="325"/>
      <c r="U284" s="325"/>
      <c r="V284" s="326"/>
      <c r="W284" s="37" t="s">
        <v>74</v>
      </c>
      <c r="X284" s="320">
        <f>IFERROR(SUMPRODUCT(X263:X282*H263:H282),"0")</f>
        <v>672.4</v>
      </c>
      <c r="Y284" s="320">
        <f>IFERROR(SUMPRODUCT(Y263:Y282*H263:H282),"0")</f>
        <v>672.4</v>
      </c>
      <c r="Z284" s="37"/>
      <c r="AA284" s="321"/>
      <c r="AB284" s="321"/>
      <c r="AC284" s="321"/>
    </row>
    <row r="285" spans="1:68" ht="15" customHeight="1" x14ac:dyDescent="0.2">
      <c r="A285" s="331"/>
      <c r="B285" s="328"/>
      <c r="C285" s="328"/>
      <c r="D285" s="328"/>
      <c r="E285" s="328"/>
      <c r="F285" s="328"/>
      <c r="G285" s="328"/>
      <c r="H285" s="328"/>
      <c r="I285" s="328"/>
      <c r="J285" s="328"/>
      <c r="K285" s="328"/>
      <c r="L285" s="328"/>
      <c r="M285" s="328"/>
      <c r="N285" s="328"/>
      <c r="O285" s="332"/>
      <c r="P285" s="345" t="s">
        <v>469</v>
      </c>
      <c r="Q285" s="346"/>
      <c r="R285" s="346"/>
      <c r="S285" s="346"/>
      <c r="T285" s="346"/>
      <c r="U285" s="346"/>
      <c r="V285" s="347"/>
      <c r="W285" s="37" t="s">
        <v>74</v>
      </c>
      <c r="X285" s="320">
        <f>IFERROR(X24+X33+X40+X48+X64+X70+X75+X81+X91+X98+X111+X117+X123+X130+X135+X141+X146+X152+X160+X165+X173+X177+X182+X190+X200+X208+X213+X219+X225+X232+X238+X246+X250+X255+X261+X284,"0")</f>
        <v>13055.84</v>
      </c>
      <c r="Y285" s="320">
        <f>IFERROR(Y24+Y33+Y40+Y48+Y64+Y70+Y75+Y81+Y91+Y98+Y111+Y117+Y123+Y130+Y135+Y141+Y146+Y152+Y160+Y165+Y173+Y177+Y182+Y190+Y200+Y208+Y213+Y219+Y225+Y232+Y238+Y246+Y250+Y255+Y261+Y284,"0")</f>
        <v>13055.84</v>
      </c>
      <c r="Z285" s="37"/>
      <c r="AA285" s="321"/>
      <c r="AB285" s="321"/>
      <c r="AC285" s="321"/>
    </row>
    <row r="286" spans="1:68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8"/>
      <c r="M286" s="328"/>
      <c r="N286" s="328"/>
      <c r="O286" s="332"/>
      <c r="P286" s="345" t="s">
        <v>470</v>
      </c>
      <c r="Q286" s="346"/>
      <c r="R286" s="346"/>
      <c r="S286" s="346"/>
      <c r="T286" s="346"/>
      <c r="U286" s="346"/>
      <c r="V286" s="347"/>
      <c r="W286" s="37" t="s">
        <v>74</v>
      </c>
      <c r="X286" s="320">
        <f>IFERROR(SUM(BM22:BM282),"0")</f>
        <v>14151.427599999997</v>
      </c>
      <c r="Y286" s="320">
        <f>IFERROR(SUM(BN22:BN282),"0")</f>
        <v>14151.427599999997</v>
      </c>
      <c r="Z286" s="37"/>
      <c r="AA286" s="321"/>
      <c r="AB286" s="321"/>
      <c r="AC286" s="321"/>
    </row>
    <row r="287" spans="1:68" x14ac:dyDescent="0.2">
      <c r="A287" s="328"/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8"/>
      <c r="M287" s="328"/>
      <c r="N287" s="328"/>
      <c r="O287" s="332"/>
      <c r="P287" s="345" t="s">
        <v>471</v>
      </c>
      <c r="Q287" s="346"/>
      <c r="R287" s="346"/>
      <c r="S287" s="346"/>
      <c r="T287" s="346"/>
      <c r="U287" s="346"/>
      <c r="V287" s="347"/>
      <c r="W287" s="37" t="s">
        <v>472</v>
      </c>
      <c r="X287" s="38">
        <f>ROUNDUP(SUM(BO22:BO282),0)</f>
        <v>34</v>
      </c>
      <c r="Y287" s="38">
        <f>ROUNDUP(SUM(BP22:BP282),0)</f>
        <v>34</v>
      </c>
      <c r="Z287" s="37"/>
      <c r="AA287" s="321"/>
      <c r="AB287" s="321"/>
      <c r="AC287" s="321"/>
    </row>
    <row r="288" spans="1:68" x14ac:dyDescent="0.2">
      <c r="A288" s="328"/>
      <c r="B288" s="328"/>
      <c r="C288" s="328"/>
      <c r="D288" s="328"/>
      <c r="E288" s="328"/>
      <c r="F288" s="328"/>
      <c r="G288" s="328"/>
      <c r="H288" s="328"/>
      <c r="I288" s="328"/>
      <c r="J288" s="328"/>
      <c r="K288" s="328"/>
      <c r="L288" s="328"/>
      <c r="M288" s="328"/>
      <c r="N288" s="328"/>
      <c r="O288" s="332"/>
      <c r="P288" s="345" t="s">
        <v>473</v>
      </c>
      <c r="Q288" s="346"/>
      <c r="R288" s="346"/>
      <c r="S288" s="346"/>
      <c r="T288" s="346"/>
      <c r="U288" s="346"/>
      <c r="V288" s="347"/>
      <c r="W288" s="37" t="s">
        <v>74</v>
      </c>
      <c r="X288" s="320">
        <f>GrossWeightTotal+PalletQtyTotal*25</f>
        <v>15001.427599999997</v>
      </c>
      <c r="Y288" s="320">
        <f>GrossWeightTotalR+PalletQtyTotalR*25</f>
        <v>15001.427599999997</v>
      </c>
      <c r="Z288" s="37"/>
      <c r="AA288" s="321"/>
      <c r="AB288" s="321"/>
      <c r="AC288" s="321"/>
    </row>
    <row r="289" spans="1:32" x14ac:dyDescent="0.2">
      <c r="A289" s="328"/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32"/>
      <c r="P289" s="345" t="s">
        <v>474</v>
      </c>
      <c r="Q289" s="346"/>
      <c r="R289" s="346"/>
      <c r="S289" s="346"/>
      <c r="T289" s="346"/>
      <c r="U289" s="346"/>
      <c r="V289" s="347"/>
      <c r="W289" s="37" t="s">
        <v>472</v>
      </c>
      <c r="X289" s="320">
        <f>IFERROR(X23+X32+X39+X47+X63+X69+X74+X80+X90+X97+X110+X116+X122+X129+X134+X140+X145+X151+X159+X164+X172+X176+X181+X189+X199+X207+X212+X218+X224+X231+X237+X245+X249+X254+X260+X283,"0")</f>
        <v>2974</v>
      </c>
      <c r="Y289" s="320">
        <f>IFERROR(Y23+Y32+Y39+Y47+Y63+Y69+Y74+Y80+Y90+Y97+Y110+Y116+Y122+Y129+Y134+Y140+Y145+Y151+Y159+Y164+Y172+Y176+Y181+Y189+Y199+Y207+Y212+Y218+Y224+Y231+Y237+Y245+Y249+Y254+Y260+Y283,"0")</f>
        <v>2974</v>
      </c>
      <c r="Z289" s="37"/>
      <c r="AA289" s="321"/>
      <c r="AB289" s="321"/>
      <c r="AC289" s="321"/>
    </row>
    <row r="290" spans="1:32" ht="14.25" hidden="1" customHeight="1" x14ac:dyDescent="0.2">
      <c r="A290" s="328"/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32"/>
      <c r="P290" s="345" t="s">
        <v>475</v>
      </c>
      <c r="Q290" s="346"/>
      <c r="R290" s="346"/>
      <c r="S290" s="346"/>
      <c r="T290" s="346"/>
      <c r="U290" s="346"/>
      <c r="V290" s="347"/>
      <c r="W290" s="39" t="s">
        <v>476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42.532019999999989</v>
      </c>
      <c r="AA290" s="321"/>
      <c r="AB290" s="321"/>
      <c r="AC290" s="321"/>
    </row>
    <row r="291" spans="1:32" ht="13.5" customHeight="1" thickBot="1" x14ac:dyDescent="0.25"/>
    <row r="292" spans="1:32" ht="27" customHeight="1" thickTop="1" thickBot="1" x14ac:dyDescent="0.25">
      <c r="A292" s="40" t="s">
        <v>477</v>
      </c>
      <c r="B292" s="315" t="s">
        <v>63</v>
      </c>
      <c r="C292" s="352" t="s">
        <v>75</v>
      </c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2"/>
      <c r="T292" s="352" t="s">
        <v>252</v>
      </c>
      <c r="U292" s="362"/>
      <c r="V292" s="352" t="s">
        <v>280</v>
      </c>
      <c r="W292" s="362"/>
      <c r="X292" s="352" t="s">
        <v>303</v>
      </c>
      <c r="Y292" s="361"/>
      <c r="Z292" s="361"/>
      <c r="AA292" s="361"/>
      <c r="AB292" s="362"/>
      <c r="AC292" s="315" t="s">
        <v>351</v>
      </c>
      <c r="AD292" s="315" t="s">
        <v>357</v>
      </c>
      <c r="AE292" s="315" t="s">
        <v>364</v>
      </c>
      <c r="AF292" s="315" t="s">
        <v>253</v>
      </c>
    </row>
    <row r="293" spans="1:32" ht="14.25" customHeight="1" thickTop="1" x14ac:dyDescent="0.2">
      <c r="A293" s="474" t="s">
        <v>478</v>
      </c>
      <c r="B293" s="352" t="s">
        <v>63</v>
      </c>
      <c r="C293" s="352" t="s">
        <v>76</v>
      </c>
      <c r="D293" s="352" t="s">
        <v>91</v>
      </c>
      <c r="E293" s="352" t="s">
        <v>103</v>
      </c>
      <c r="F293" s="352" t="s">
        <v>116</v>
      </c>
      <c r="G293" s="352" t="s">
        <v>144</v>
      </c>
      <c r="H293" s="352" t="s">
        <v>151</v>
      </c>
      <c r="I293" s="352" t="s">
        <v>156</v>
      </c>
      <c r="J293" s="352" t="s">
        <v>164</v>
      </c>
      <c r="K293" s="352" t="s">
        <v>182</v>
      </c>
      <c r="L293" s="352" t="s">
        <v>192</v>
      </c>
      <c r="M293" s="352" t="s">
        <v>214</v>
      </c>
      <c r="N293" s="316"/>
      <c r="O293" s="352" t="s">
        <v>220</v>
      </c>
      <c r="P293" s="352" t="s">
        <v>227</v>
      </c>
      <c r="Q293" s="352" t="s">
        <v>235</v>
      </c>
      <c r="R293" s="352" t="s">
        <v>239</v>
      </c>
      <c r="S293" s="352" t="s">
        <v>248</v>
      </c>
      <c r="T293" s="352" t="s">
        <v>253</v>
      </c>
      <c r="U293" s="352" t="s">
        <v>257</v>
      </c>
      <c r="V293" s="352" t="s">
        <v>281</v>
      </c>
      <c r="W293" s="352" t="s">
        <v>299</v>
      </c>
      <c r="X293" s="352" t="s">
        <v>304</v>
      </c>
      <c r="Y293" s="352" t="s">
        <v>314</v>
      </c>
      <c r="Z293" s="352" t="s">
        <v>329</v>
      </c>
      <c r="AA293" s="352" t="s">
        <v>340</v>
      </c>
      <c r="AB293" s="352" t="s">
        <v>344</v>
      </c>
      <c r="AC293" s="352" t="s">
        <v>352</v>
      </c>
      <c r="AD293" s="352" t="s">
        <v>358</v>
      </c>
      <c r="AE293" s="352" t="s">
        <v>365</v>
      </c>
      <c r="AF293" s="352" t="s">
        <v>253</v>
      </c>
    </row>
    <row r="294" spans="1:32" ht="13.5" customHeight="1" thickBot="1" x14ac:dyDescent="0.25">
      <c r="A294" s="475"/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3"/>
      <c r="N294" s="316"/>
      <c r="O294" s="353"/>
      <c r="P294" s="353"/>
      <c r="Q294" s="353"/>
      <c r="R294" s="353"/>
      <c r="S294" s="353"/>
      <c r="T294" s="353"/>
      <c r="U294" s="353"/>
      <c r="V294" s="353"/>
      <c r="W294" s="353"/>
      <c r="X294" s="353"/>
      <c r="Y294" s="353"/>
      <c r="Z294" s="353"/>
      <c r="AA294" s="353"/>
      <c r="AB294" s="353"/>
      <c r="AC294" s="353"/>
      <c r="AD294" s="353"/>
      <c r="AE294" s="353"/>
      <c r="AF294" s="353"/>
    </row>
    <row r="295" spans="1:32" ht="18" customHeight="1" thickTop="1" thickBot="1" x14ac:dyDescent="0.25">
      <c r="A295" s="40" t="s">
        <v>479</v>
      </c>
      <c r="B295" s="46">
        <f>IFERROR(X22*H22,"0")</f>
        <v>0</v>
      </c>
      <c r="C295" s="46">
        <f>IFERROR(X28*H28,"0")+IFERROR(X29*H29,"0")+IFERROR(X30*H30,"0")+IFERROR(X31*H31,"0")</f>
        <v>231</v>
      </c>
      <c r="D295" s="46">
        <f>IFERROR(X36*H36,"0")+IFERROR(X37*H37,"0")+IFERROR(X38*H38,"0")</f>
        <v>144</v>
      </c>
      <c r="E295" s="46">
        <f>IFERROR(X43*H43,"0")+IFERROR(X44*H44,"0")+IFERROR(X45*H45,"0")+IFERROR(X46*H46,"0")</f>
        <v>60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766.08</v>
      </c>
      <c r="G295" s="46">
        <f>IFERROR(X67*H67,"0")+IFERROR(X68*H68,"0")</f>
        <v>1191.5999999999999</v>
      </c>
      <c r="H295" s="46">
        <f>IFERROR(X73*H73,"0")</f>
        <v>0</v>
      </c>
      <c r="I295" s="46">
        <f>IFERROR(X78*H78,"0")+IFERROR(X79*H79,"0")</f>
        <v>151.19999999999999</v>
      </c>
      <c r="J295" s="46">
        <f>IFERROR(X84*H84,"0")+IFERROR(X85*H85,"0")+IFERROR(X86*H86,"0")+IFERROR(X87*H87,"0")+IFERROR(X88*H88,"0")+IFERROR(X89*H89,"0")</f>
        <v>814.8</v>
      </c>
      <c r="K295" s="46">
        <f>IFERROR(X94*H94,"0")+IFERROR(X95*H95,"0")+IFERROR(X96*H96,"0")</f>
        <v>30.240000000000002</v>
      </c>
      <c r="L295" s="46">
        <f>IFERROR(X101*H101,"0")+IFERROR(X102*H102,"0")+IFERROR(X103*H103,"0")+IFERROR(X104*H104,"0")+IFERROR(X105*H105,"0")+IFERROR(X106*H106,"0")+IFERROR(X107*H107,"0")+IFERROR(X108*H108,"0")+IFERROR(X109*H109,"0")</f>
        <v>3763.2</v>
      </c>
      <c r="M295" s="46">
        <f>IFERROR(X114*H114,"0")+IFERROR(X115*H115,"0")</f>
        <v>882</v>
      </c>
      <c r="N295" s="316"/>
      <c r="O295" s="46">
        <f>IFERROR(X120*H120,"0")+IFERROR(X121*H121,"0")</f>
        <v>168</v>
      </c>
      <c r="P295" s="46">
        <f>IFERROR(X126*H126,"0")+IFERROR(X127*H127,"0")+IFERROR(X128*H128,"0")</f>
        <v>420</v>
      </c>
      <c r="Q295" s="46">
        <f>IFERROR(X133*H133,"0")</f>
        <v>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420</v>
      </c>
      <c r="V295" s="46">
        <f>IFERROR(X169*H169,"0")+IFERROR(X170*H170,"0")+IFERROR(X171*H171,"0")+IFERROR(X175*H175,"0")</f>
        <v>798</v>
      </c>
      <c r="W295" s="46">
        <f>IFERROR(X180*H180,"0")</f>
        <v>0</v>
      </c>
      <c r="X295" s="46">
        <f>IFERROR(X186*H186,"0")+IFERROR(X187*H187,"0")+IFERROR(X188*H188,"0")</f>
        <v>537.59999999999991</v>
      </c>
      <c r="Y295" s="46">
        <f>IFERROR(X193*H193,"0")+IFERROR(X194*H194,"0")+IFERROR(X195*H195,"0")+IFERROR(X196*H196,"0")+IFERROR(X197*H197,"0")+IFERROR(X198*H198,"0")</f>
        <v>67.199999999999989</v>
      </c>
      <c r="Z295" s="46">
        <f>IFERROR(X203*H203,"0")+IFERROR(X204*H204,"0")+IFERROR(X205*H205,"0")+IFERROR(X206*H206,"0")</f>
        <v>345.6</v>
      </c>
      <c r="AA295" s="46">
        <f>IFERROR(X211*H211,"0")</f>
        <v>0</v>
      </c>
      <c r="AB295" s="46">
        <f>IFERROR(X216*H216,"0")+IFERROR(X217*H217,"0")</f>
        <v>76.800000000000011</v>
      </c>
      <c r="AC295" s="46">
        <f>IFERROR(X223*H223,"0")</f>
        <v>0</v>
      </c>
      <c r="AD295" s="46">
        <f>IFERROR(X229*H229,"0")+IFERROR(X230*H230,"0")</f>
        <v>360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1828.5200000000002</v>
      </c>
    </row>
    <row r="296" spans="1:32" ht="13.5" customHeight="1" thickTop="1" x14ac:dyDescent="0.2">
      <c r="C296" s="316"/>
    </row>
    <row r="297" spans="1:32" ht="19.5" customHeight="1" x14ac:dyDescent="0.2">
      <c r="A297" s="58" t="s">
        <v>480</v>
      </c>
      <c r="B297" s="58" t="s">
        <v>481</v>
      </c>
      <c r="C297" s="58" t="s">
        <v>482</v>
      </c>
    </row>
    <row r="298" spans="1:32" x14ac:dyDescent="0.2">
      <c r="A298" s="59">
        <f>SUMPRODUCT(--(BB:BB="ЗПФ"),--(W:W="кор"),H:H,Y:Y)+SUMPRODUCT(--(BB:BB="ЗПФ"),--(W:W="кг"),Y:Y)</f>
        <v>7672.0800000000008</v>
      </c>
      <c r="B298" s="60">
        <f>SUMPRODUCT(--(BB:BB="ПГП"),--(W:W="кор"),H:H,Y:Y)+SUMPRODUCT(--(BB:BB="ПГП"),--(W:W="кг"),Y:Y)</f>
        <v>5383.76</v>
      </c>
      <c r="C298" s="60">
        <f>SUMPRODUCT(--(BB:BB="КИЗ"),--(W:W="кор"),H:H,Y:Y)+SUMPRODUCT(--(BB:BB="КИЗ"),--(W:W="кг"),Y:Y)</f>
        <v>0</v>
      </c>
    </row>
  </sheetData>
  <sheetProtection algorithmName="SHA-512" hashValue="3Xfx+JTVz1Mt7gae7tcr/l3iDoBogbjdKAhhxBP6/jwuRO8oTZb7jOEm+M3C1Uubby7X2kpIwEoyzcY54gacKQ==" saltValue="4SGgnM0hYgzmFcx6Azjrt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1,60"/>
        <filter val="108,00"/>
        <filter val="112,00"/>
        <filter val="12,00"/>
        <filter val="120,00"/>
        <filter val="13 055,84"/>
        <filter val="14 151,43"/>
        <filter val="14,00"/>
        <filter val="140,00"/>
        <filter val="144,00"/>
        <filter val="15 001,43"/>
        <filter val="151,20"/>
        <filter val="154,00"/>
        <filter val="168,00"/>
        <filter val="178,00"/>
        <filter val="18,00"/>
        <filter val="180,00"/>
        <filter val="196,00"/>
        <filter val="2 974,00"/>
        <filter val="20,00"/>
        <filter val="204,00"/>
        <filter val="218,00"/>
        <filter val="224,00"/>
        <filter val="231,00"/>
        <filter val="24,00"/>
        <filter val="266,00"/>
        <filter val="28,00"/>
        <filter val="288,00"/>
        <filter val="294,00"/>
        <filter val="3 763,20"/>
        <filter val="30,00"/>
        <filter val="30,24"/>
        <filter val="336,60"/>
        <filter val="34"/>
        <filter val="345,60"/>
        <filter val="36,00"/>
        <filter val="360,00"/>
        <filter val="42,00"/>
        <filter val="420,00"/>
        <filter val="48,00"/>
        <filter val="50,00"/>
        <filter val="528,00"/>
        <filter val="537,60"/>
        <filter val="56,00"/>
        <filter val="60,00"/>
        <filter val="66,00"/>
        <filter val="67,20"/>
        <filter val="672,40"/>
        <filter val="70,00"/>
        <filter val="72,00"/>
        <filter val="76,80"/>
        <filter val="766,08"/>
        <filter val="798,00"/>
        <filter val="814,80"/>
        <filter val="819,52"/>
        <filter val="84,00"/>
        <filter val="882,00"/>
        <filter val="96,00"/>
        <filter val="98,00"/>
      </filters>
    </filterColumn>
    <filterColumn colId="29" showButton="0"/>
    <filterColumn colId="30" showButton="0"/>
  </autoFilter>
  <mergeCells count="529">
    <mergeCell ref="A247:Z247"/>
    <mergeCell ref="D265:E265"/>
    <mergeCell ref="AB293:AB294"/>
    <mergeCell ref="A136:Z136"/>
    <mergeCell ref="A21:Z21"/>
    <mergeCell ref="D121:E121"/>
    <mergeCell ref="T292:U292"/>
    <mergeCell ref="V292:W292"/>
    <mergeCell ref="D17:E18"/>
    <mergeCell ref="A151:O152"/>
    <mergeCell ref="A131:Z131"/>
    <mergeCell ref="X17:X18"/>
    <mergeCell ref="P58:T58"/>
    <mergeCell ref="D44:E44"/>
    <mergeCell ref="AA293:AA294"/>
    <mergeCell ref="P133:T133"/>
    <mergeCell ref="D243:E243"/>
    <mergeCell ref="D270:E270"/>
    <mergeCell ref="A245:O246"/>
    <mergeCell ref="P253:T253"/>
    <mergeCell ref="D223:E223"/>
    <mergeCell ref="D279:E279"/>
    <mergeCell ref="P243:T243"/>
    <mergeCell ref="P219:V219"/>
    <mergeCell ref="A235:Z235"/>
    <mergeCell ref="P62:T62"/>
    <mergeCell ref="A8:C8"/>
    <mergeCell ref="A260:O261"/>
    <mergeCell ref="A153:Z153"/>
    <mergeCell ref="D268:E268"/>
    <mergeCell ref="A10:C10"/>
    <mergeCell ref="P126:T126"/>
    <mergeCell ref="P69:V69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P208:V208"/>
    <mergeCell ref="AC293:AC294"/>
    <mergeCell ref="D216:E216"/>
    <mergeCell ref="A134:O135"/>
    <mergeCell ref="A125:Z12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P290:V290"/>
    <mergeCell ref="D278:E278"/>
    <mergeCell ref="D163:E163"/>
    <mergeCell ref="D107:E107"/>
    <mergeCell ref="P263:T263"/>
    <mergeCell ref="D244:E244"/>
    <mergeCell ref="H293:H294"/>
    <mergeCell ref="R293:R294"/>
    <mergeCell ref="Q13:R13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D53:E53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A201:Z201"/>
    <mergeCell ref="P128:T128"/>
    <mergeCell ref="D196:E196"/>
    <mergeCell ref="P145:V145"/>
    <mergeCell ref="M17:M18"/>
    <mergeCell ref="O17:O18"/>
    <mergeCell ref="P102:T102"/>
    <mergeCell ref="P189:V189"/>
    <mergeCell ref="A185:Z185"/>
    <mergeCell ref="P196:T196"/>
    <mergeCell ref="Y17:Y18"/>
    <mergeCell ref="H5:M5"/>
    <mergeCell ref="Z17:Z18"/>
    <mergeCell ref="H10:M10"/>
    <mergeCell ref="D6:M6"/>
    <mergeCell ref="P175:T175"/>
    <mergeCell ref="P162:T162"/>
    <mergeCell ref="P106:T106"/>
    <mergeCell ref="D85:E85"/>
    <mergeCell ref="P269:T269"/>
    <mergeCell ref="A231:O232"/>
    <mergeCell ref="G17:G18"/>
    <mergeCell ref="A143:Z143"/>
    <mergeCell ref="A167:Z167"/>
    <mergeCell ref="P188:T188"/>
    <mergeCell ref="P123:V123"/>
    <mergeCell ref="P59:T59"/>
    <mergeCell ref="A176:O177"/>
    <mergeCell ref="P46:T46"/>
    <mergeCell ref="A227:Z227"/>
    <mergeCell ref="P61:T61"/>
    <mergeCell ref="A9:C9"/>
    <mergeCell ref="V6:W9"/>
    <mergeCell ref="P23:V23"/>
    <mergeCell ref="D133:E133"/>
    <mergeCell ref="A35:Z35"/>
    <mergeCell ref="A262:Z262"/>
    <mergeCell ref="D54:E54"/>
    <mergeCell ref="P22:T22"/>
    <mergeCell ref="P257:T257"/>
    <mergeCell ref="D194:E194"/>
    <mergeCell ref="P173:V173"/>
    <mergeCell ref="A172:O173"/>
    <mergeCell ref="P281:T281"/>
    <mergeCell ref="A293:A294"/>
    <mergeCell ref="C293:C294"/>
    <mergeCell ref="A239:Z239"/>
    <mergeCell ref="D264:E264"/>
    <mergeCell ref="P277:T277"/>
    <mergeCell ref="A251:Z251"/>
    <mergeCell ref="P288:V288"/>
    <mergeCell ref="W293:W294"/>
    <mergeCell ref="Y293:Y294"/>
    <mergeCell ref="P293:P294"/>
    <mergeCell ref="T293:T294"/>
    <mergeCell ref="A27:Z27"/>
    <mergeCell ref="A154:Z154"/>
    <mergeCell ref="A214:Z214"/>
    <mergeCell ref="P282:T282"/>
    <mergeCell ref="P287:V287"/>
    <mergeCell ref="P160:V160"/>
    <mergeCell ref="P283:V283"/>
    <mergeCell ref="P230:T230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D271:E271"/>
    <mergeCell ref="D274:E274"/>
    <mergeCell ref="P268:T268"/>
    <mergeCell ref="D211:E211"/>
    <mergeCell ref="P130:V130"/>
    <mergeCell ref="P190:V190"/>
    <mergeCell ref="P258:T258"/>
    <mergeCell ref="A240:Z240"/>
    <mergeCell ref="P200:V200"/>
    <mergeCell ref="D282:E282"/>
    <mergeCell ref="D205:E205"/>
    <mergeCell ref="P170:T170"/>
    <mergeCell ref="D126:E126"/>
    <mergeCell ref="D197:E197"/>
    <mergeCell ref="D253:E253"/>
    <mergeCell ref="P135:V135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AA17:AA18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P181:V181"/>
    <mergeCell ref="P176:V176"/>
    <mergeCell ref="P205:T205"/>
    <mergeCell ref="P199:V199"/>
    <mergeCell ref="D267:E267"/>
    <mergeCell ref="AC17:AC18"/>
    <mergeCell ref="P279:T279"/>
    <mergeCell ref="P108:T108"/>
    <mergeCell ref="D89:E89"/>
    <mergeCell ref="A72:Z72"/>
    <mergeCell ref="P45:T45"/>
    <mergeCell ref="D128:E128"/>
    <mergeCell ref="P134:V134"/>
    <mergeCell ref="P97:V97"/>
    <mergeCell ref="A93:Z93"/>
    <mergeCell ref="A220:Z220"/>
    <mergeCell ref="P139:T139"/>
    <mergeCell ref="P47:V47"/>
    <mergeCell ref="P114:T114"/>
    <mergeCell ref="D84:E84"/>
    <mergeCell ref="D155:E155"/>
    <mergeCell ref="D22:E22"/>
    <mergeCell ref="A222:Z222"/>
    <mergeCell ref="P255:V255"/>
    <mergeCell ref="P276:T276"/>
    <mergeCell ref="P105:T105"/>
    <mergeCell ref="A19:Z19"/>
    <mergeCell ref="P64:V64"/>
    <mergeCell ref="D273:E273"/>
    <mergeCell ref="J9:M9"/>
    <mergeCell ref="A90:O91"/>
    <mergeCell ref="A283:O284"/>
    <mergeCell ref="D62:E62"/>
    <mergeCell ref="D56:E56"/>
    <mergeCell ref="D193:E193"/>
    <mergeCell ref="P206:T206"/>
    <mergeCell ref="D127:E127"/>
    <mergeCell ref="P37:T37"/>
    <mergeCell ref="D114:E114"/>
    <mergeCell ref="P248:T248"/>
    <mergeCell ref="A129:O130"/>
    <mergeCell ref="D51:E51"/>
    <mergeCell ref="P213:V213"/>
    <mergeCell ref="A209:Z209"/>
    <mergeCell ref="A147:Z147"/>
    <mergeCell ref="P249:V249"/>
    <mergeCell ref="P172:V172"/>
    <mergeCell ref="D138:E138"/>
    <mergeCell ref="D203:E203"/>
    <mergeCell ref="P165:V165"/>
    <mergeCell ref="P152:V152"/>
    <mergeCell ref="A82:Z82"/>
    <mergeCell ref="P107:T107"/>
    <mergeCell ref="A13:M13"/>
    <mergeCell ref="A119:Z119"/>
    <mergeCell ref="AE293:AE294"/>
    <mergeCell ref="D61:E61"/>
    <mergeCell ref="P115:T115"/>
    <mergeCell ref="A256:Z256"/>
    <mergeCell ref="P231:V231"/>
    <mergeCell ref="A15:M15"/>
    <mergeCell ref="A183:Z183"/>
    <mergeCell ref="P229:T229"/>
    <mergeCell ref="P204:T204"/>
    <mergeCell ref="J293:J294"/>
    <mergeCell ref="L293:L294"/>
    <mergeCell ref="P96:T96"/>
    <mergeCell ref="H17:H18"/>
    <mergeCell ref="D204:E204"/>
    <mergeCell ref="P217:T217"/>
    <mergeCell ref="A207:O208"/>
    <mergeCell ref="D198:E198"/>
    <mergeCell ref="D269:E269"/>
    <mergeCell ref="D206:E206"/>
    <mergeCell ref="A66:Z66"/>
    <mergeCell ref="K293:K294"/>
    <mergeCell ref="A5:C5"/>
    <mergeCell ref="AF293:AF294"/>
    <mergeCell ref="D68:E68"/>
    <mergeCell ref="D188:E188"/>
    <mergeCell ref="C292:S292"/>
    <mergeCell ref="P89:T89"/>
    <mergeCell ref="P211:T211"/>
    <mergeCell ref="D59:E59"/>
    <mergeCell ref="P225:V225"/>
    <mergeCell ref="P88:T88"/>
    <mergeCell ref="A199:O200"/>
    <mergeCell ref="A92:Z92"/>
    <mergeCell ref="P156:T156"/>
    <mergeCell ref="A80:O81"/>
    <mergeCell ref="D257:E257"/>
    <mergeCell ref="S293:S294"/>
    <mergeCell ref="P270:T270"/>
    <mergeCell ref="D86:E86"/>
    <mergeCell ref="U293:U294"/>
    <mergeCell ref="P284:V284"/>
    <mergeCell ref="A110:O111"/>
    <mergeCell ref="P278:T278"/>
    <mergeCell ref="D150:E150"/>
    <mergeCell ref="P129:V129"/>
    <mergeCell ref="A26:Z26"/>
    <mergeCell ref="A14:M14"/>
    <mergeCell ref="D280:E280"/>
    <mergeCell ref="P163:T163"/>
    <mergeCell ref="D109:E109"/>
    <mergeCell ref="P138:T138"/>
    <mergeCell ref="T5:U5"/>
    <mergeCell ref="V5:W5"/>
    <mergeCell ref="P203:T203"/>
    <mergeCell ref="D46:E46"/>
    <mergeCell ref="A224:O225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D43:E43"/>
    <mergeCell ref="D156:E156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D96:E96"/>
    <mergeCell ref="D52:E52"/>
    <mergeCell ref="I17:I18"/>
    <mergeCell ref="Q9:R9"/>
    <mergeCell ref="A113:Z113"/>
    <mergeCell ref="P78:T78"/>
    <mergeCell ref="Q11:R11"/>
    <mergeCell ref="A69:O70"/>
    <mergeCell ref="D106:E106"/>
    <mergeCell ref="A42:Z42"/>
    <mergeCell ref="P43:T43"/>
    <mergeCell ref="D157:E157"/>
    <mergeCell ref="A12:M12"/>
    <mergeCell ref="P103:T103"/>
    <mergeCell ref="A168:Z168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P272:T272"/>
    <mergeCell ref="D78:E78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D108:E108"/>
    <mergeCell ref="P223:T223"/>
    <mergeCell ref="P52:T52"/>
    <mergeCell ref="P164:V164"/>
    <mergeCell ref="M293:M294"/>
    <mergeCell ref="P216:T216"/>
    <mergeCell ref="A210:Z210"/>
    <mergeCell ref="P80:V80"/>
    <mergeCell ref="P151:V151"/>
    <mergeCell ref="P87:T87"/>
    <mergeCell ref="P51:T51"/>
    <mergeCell ref="D36:E36"/>
    <mergeCell ref="P36:T36"/>
    <mergeCell ref="P101:T101"/>
    <mergeCell ref="P63:V63"/>
    <mergeCell ref="O293:O294"/>
    <mergeCell ref="Q293:Q294"/>
    <mergeCell ref="A215:Z215"/>
    <mergeCell ref="P224:V224"/>
    <mergeCell ref="A49:Z49"/>
    <mergeCell ref="D281:E281"/>
    <mergeCell ref="P260:V260"/>
    <mergeCell ref="P155:T155"/>
    <mergeCell ref="D263:E263"/>
    <mergeCell ref="A65:Z65"/>
    <mergeCell ref="P86:T86"/>
    <mergeCell ref="P157:T157"/>
    <mergeCell ref="P24:V24"/>
    <mergeCell ref="H1:Q1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D67:E67"/>
    <mergeCell ref="D5:E5"/>
    <mergeCell ref="A32:O33"/>
    <mergeCell ref="D94:E94"/>
    <mergeCell ref="P98:V98"/>
    <mergeCell ref="P259:T259"/>
    <mergeCell ref="A47:O48"/>
    <mergeCell ref="P177:V177"/>
    <mergeCell ref="P33:V33"/>
    <mergeCell ref="X292:AB292"/>
    <mergeCell ref="D7:M7"/>
    <mergeCell ref="P91:V91"/>
    <mergeCell ref="P236:T236"/>
    <mergeCell ref="D79:E79"/>
    <mergeCell ref="D144:E144"/>
    <mergeCell ref="A159:O160"/>
    <mergeCell ref="P29:T29"/>
    <mergeCell ref="A97:O98"/>
    <mergeCell ref="P271:T271"/>
    <mergeCell ref="P265:T265"/>
    <mergeCell ref="P94:T94"/>
    <mergeCell ref="D8:M8"/>
    <mergeCell ref="P44:T44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H9:I9"/>
    <mergeCell ref="D45:E45"/>
    <mergeCell ref="P286:V286"/>
    <mergeCell ref="R1:T1"/>
    <mergeCell ref="P150:T150"/>
    <mergeCell ref="A218:O219"/>
    <mergeCell ref="P28:T28"/>
    <mergeCell ref="A74:O75"/>
    <mergeCell ref="A145:O146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B17:B18"/>
    <mergeCell ref="D258:E258"/>
    <mergeCell ref="P207:V207"/>
    <mergeCell ref="P252:T252"/>
    <mergeCell ref="P56:T56"/>
    <mergeCell ref="D195:E195"/>
    <mergeCell ref="V10:W10"/>
    <mergeCell ref="A124:Z124"/>
    <mergeCell ref="A233:Z233"/>
    <mergeCell ref="P232:V232"/>
    <mergeCell ref="P159:V159"/>
    <mergeCell ref="A149:Z149"/>
    <mergeCell ref="A50:Z50"/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  <mergeCell ref="D87:E87"/>
    <mergeCell ref="P250:V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4 X51 X53 X55 X57 X59 X61 X73 X86:X87 X89 X95:X96 X101 X103 X105 X107 X126 X133 X138:X139 X144 X155:X156 X158 X162:X163 X175 X180 X187 X193 X195:X197 X203:X205 X211 X216 X223 X236 X263:X264 X267 X269:X270 X279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4 X62 X68 X88 X102 X104 X108 X114:X115 X121 X128 X169:X170 X186 X229 X25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5:X46 X52 X56 X58 X60 X67 X78:X79 X84:X85 X94 X106 X109 X120 X127 X150 X157 X171 X188 X194 X198 X206 X217 X230 X242:X244 X248 X253 X257:X259 X265:X266 X268 X271:X278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fgYh6rXQ76NEj9OBql31DsI1mVrGdIqKFaJJ02q4bF5L7PtBk+N5mg8hFix1hxw8wMXYJVk9dAprKU0Ae4FKCQ==" saltValue="waXsDI9D1y2E9SjbU4Gg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2024-10-10T10:47:42Z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