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4\10,24\11,10,24 на 13,10,24 ЗПФ дозаказ\"/>
    </mc:Choice>
  </mc:AlternateContent>
  <xr:revisionPtr revIDLastSave="0" documentId="13_ncr:1_{58737CAF-7D5E-4A6C-A672-E64782C005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заказа'!$B$263:$B$263</definedName>
    <definedName name="ProductId101">'Бланк заказа'!$B$264:$B$264</definedName>
    <definedName name="ProductId102">'Бланк заказа'!$B$265:$B$265</definedName>
    <definedName name="ProductId103">'Бланк заказа'!$B$266:$B$266</definedName>
    <definedName name="ProductId104">'Бланк заказа'!$B$267:$B$267</definedName>
    <definedName name="ProductId105">'Бланк заказа'!$B$268:$B$268</definedName>
    <definedName name="ProductId106">'Бланк заказа'!$B$269:$B$269</definedName>
    <definedName name="ProductId107">'Бланк заказа'!$B$270:$B$270</definedName>
    <definedName name="ProductId108">'Бланк заказа'!$B$271:$B$271</definedName>
    <definedName name="ProductId109">'Бланк заказа'!$B$272:$B$272</definedName>
    <definedName name="ProductId11">'Бланк заказа'!$B$45:$B$45</definedName>
    <definedName name="ProductId110">'Бланк заказа'!$B$273:$B$273</definedName>
    <definedName name="ProductId111">'Бланк заказа'!$B$274:$B$274</definedName>
    <definedName name="ProductId112">'Бланк заказа'!$B$275:$B$275</definedName>
    <definedName name="ProductId113">'Бланк заказа'!$B$276:$B$276</definedName>
    <definedName name="ProductId114">'Бланк заказа'!$B$277:$B$277</definedName>
    <definedName name="ProductId115">'Бланк заказа'!$B$278:$B$278</definedName>
    <definedName name="ProductId116">'Бланк заказа'!$B$279:$B$279</definedName>
    <definedName name="ProductId117">'Бланк заказа'!$B$280:$B$280</definedName>
    <definedName name="ProductId118">'Бланк заказа'!$B$281:$B$281</definedName>
    <definedName name="ProductId119">'Бланк заказа'!$B$282:$B$282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заказа'!$B$114:$B$114</definedName>
    <definedName name="ProductId49">'Бланк заказа'!$B$115:$B$115</definedName>
    <definedName name="ProductId5">'Бланк заказа'!$B$31:$B$31</definedName>
    <definedName name="ProductId50">'Бланк заказа'!$B$120:$B$120</definedName>
    <definedName name="ProductId51">'Бланк заказа'!$B$121:$B$121</definedName>
    <definedName name="ProductId52">'Бланк заказа'!$B$126:$B$126</definedName>
    <definedName name="ProductId53">'Бланк заказа'!$B$127:$B$127</definedName>
    <definedName name="ProductId54">'Бланк заказа'!$B$128:$B$128</definedName>
    <definedName name="ProductId55">'Бланк заказа'!$B$133:$B$133</definedName>
    <definedName name="ProductId56">'Бланк заказа'!$B$138:$B$138</definedName>
    <definedName name="ProductId57">'Бланк заказа'!$B$139:$B$139</definedName>
    <definedName name="ProductId58">'Бланк заказа'!$B$144:$B$144</definedName>
    <definedName name="ProductId59">'Бланк заказа'!$B$150:$B$150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заказа'!$B$158:$B$158</definedName>
    <definedName name="ProductId64">'Бланк заказа'!$B$162:$B$162</definedName>
    <definedName name="ProductId65">'Бланк заказа'!$B$163:$B$163</definedName>
    <definedName name="ProductId66">'Бланк заказа'!$B$169:$B$169</definedName>
    <definedName name="ProductId67">'Бланк заказа'!$B$170:$B$170</definedName>
    <definedName name="ProductId68">'Бланк заказа'!$B$171:$B$171</definedName>
    <definedName name="ProductId69">'Бланк заказа'!$B$175:$B$175</definedName>
    <definedName name="ProductId7">'Бланк заказа'!$B$37:$B$37</definedName>
    <definedName name="ProductId70">'Бланк заказа'!$B$180:$B$180</definedName>
    <definedName name="ProductId71">'Бланк заказа'!$B$186:$B$186</definedName>
    <definedName name="ProductId72">'Бланк заказа'!$B$187:$B$187</definedName>
    <definedName name="ProductId73">'Бланк заказа'!$B$188:$B$188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заказа'!$B$198:$B$198</definedName>
    <definedName name="ProductId8">'Бланк заказа'!$B$38:$B$38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заказа'!$B$206:$B$206</definedName>
    <definedName name="ProductId84">'Бланк заказа'!$B$211:$B$211</definedName>
    <definedName name="ProductId85">'Бланк заказа'!$B$216:$B$216</definedName>
    <definedName name="ProductId86">'Бланк заказа'!$B$217:$B$217</definedName>
    <definedName name="ProductId87">'Бланк заказа'!$B$223:$B$223</definedName>
    <definedName name="ProductId88">'Бланк заказа'!$B$229:$B$229</definedName>
    <definedName name="ProductId89">'Бланк заказа'!$B$230:$B$230</definedName>
    <definedName name="ProductId9">'Бланк заказа'!$B$43:$B$43</definedName>
    <definedName name="ProductId90">'Бланк заказа'!$B$236:$B$236</definedName>
    <definedName name="ProductId91">'Бланк заказа'!$B$242:$B$242</definedName>
    <definedName name="ProductId92">'Бланк заказа'!$B$243:$B$243</definedName>
    <definedName name="ProductId93">'Бланк заказа'!$B$244:$B$244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заказа'!$B$257:$B$257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заказа'!$X$263:$X$263</definedName>
    <definedName name="SalesQty101">'Бланк заказа'!$X$264:$X$264</definedName>
    <definedName name="SalesQty102">'Бланк заказа'!$X$265:$X$265</definedName>
    <definedName name="SalesQty103">'Бланк заказа'!$X$266:$X$266</definedName>
    <definedName name="SalesQty104">'Бланк заказа'!$X$267:$X$267</definedName>
    <definedName name="SalesQty105">'Бланк заказа'!$X$268:$X$268</definedName>
    <definedName name="SalesQty106">'Бланк заказа'!$X$269:$X$269</definedName>
    <definedName name="SalesQty107">'Бланк заказа'!$X$270:$X$270</definedName>
    <definedName name="SalesQty108">'Бланк заказа'!$X$271:$X$271</definedName>
    <definedName name="SalesQty109">'Бланк заказа'!$X$272:$X$272</definedName>
    <definedName name="SalesQty11">'Бланк заказа'!$X$45:$X$45</definedName>
    <definedName name="SalesQty110">'Бланк заказа'!$X$273:$X$273</definedName>
    <definedName name="SalesQty111">'Бланк заказа'!$X$274:$X$274</definedName>
    <definedName name="SalesQty112">'Бланк заказа'!$X$275:$X$275</definedName>
    <definedName name="SalesQty113">'Бланк заказа'!$X$276:$X$276</definedName>
    <definedName name="SalesQty114">'Бланк заказа'!$X$277:$X$277</definedName>
    <definedName name="SalesQty115">'Бланк заказа'!$X$278:$X$278</definedName>
    <definedName name="SalesQty116">'Бланк заказа'!$X$279:$X$279</definedName>
    <definedName name="SalesQty117">'Бланк заказа'!$X$280:$X$280</definedName>
    <definedName name="SalesQty118">'Бланк заказа'!$X$281:$X$281</definedName>
    <definedName name="SalesQty119">'Бланк заказа'!$X$282:$X$282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заказа'!$X$114:$X$114</definedName>
    <definedName name="SalesQty49">'Бланк заказа'!$X$115:$X$115</definedName>
    <definedName name="SalesQty5">'Бланк заказа'!$X$31:$X$31</definedName>
    <definedName name="SalesQty50">'Бланк заказа'!$X$120:$X$120</definedName>
    <definedName name="SalesQty51">'Бланк заказа'!$X$121:$X$121</definedName>
    <definedName name="SalesQty52">'Бланк заказа'!$X$126:$X$126</definedName>
    <definedName name="SalesQty53">'Бланк заказа'!$X$127:$X$127</definedName>
    <definedName name="SalesQty54">'Бланк заказа'!$X$128:$X$128</definedName>
    <definedName name="SalesQty55">'Бланк заказа'!$X$133:$X$133</definedName>
    <definedName name="SalesQty56">'Бланк заказа'!$X$138:$X$138</definedName>
    <definedName name="SalesQty57">'Бланк заказа'!$X$139:$X$139</definedName>
    <definedName name="SalesQty58">'Бланк заказа'!$X$144:$X$144</definedName>
    <definedName name="SalesQty59">'Бланк заказа'!$X$150:$X$150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заказа'!$X$158:$X$158</definedName>
    <definedName name="SalesQty64">'Бланк заказа'!$X$162:$X$162</definedName>
    <definedName name="SalesQty65">'Бланк заказа'!$X$163:$X$163</definedName>
    <definedName name="SalesQty66">'Бланк заказа'!$X$169:$X$169</definedName>
    <definedName name="SalesQty67">'Бланк заказа'!$X$170:$X$170</definedName>
    <definedName name="SalesQty68">'Бланк заказа'!$X$171:$X$171</definedName>
    <definedName name="SalesQty69">'Бланк заказа'!$X$175:$X$175</definedName>
    <definedName name="SalesQty7">'Бланк заказа'!$X$37:$X$37</definedName>
    <definedName name="SalesQty70">'Бланк заказа'!$X$180:$X$180</definedName>
    <definedName name="SalesQty71">'Бланк заказа'!$X$186:$X$186</definedName>
    <definedName name="SalesQty72">'Бланк заказа'!$X$187:$X$187</definedName>
    <definedName name="SalesQty73">'Бланк заказа'!$X$188:$X$188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заказа'!$X$198:$X$198</definedName>
    <definedName name="SalesQty8">'Бланк заказа'!$X$38:$X$38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заказа'!$X$206:$X$206</definedName>
    <definedName name="SalesQty84">'Бланк заказа'!$X$211:$X$211</definedName>
    <definedName name="SalesQty85">'Бланк заказа'!$X$216:$X$216</definedName>
    <definedName name="SalesQty86">'Бланк заказа'!$X$217:$X$217</definedName>
    <definedName name="SalesQty87">'Бланк заказа'!$X$223:$X$223</definedName>
    <definedName name="SalesQty88">'Бланк заказа'!$X$229:$X$229</definedName>
    <definedName name="SalesQty89">'Бланк заказа'!$X$230:$X$230</definedName>
    <definedName name="SalesQty9">'Бланк заказа'!$X$43:$X$43</definedName>
    <definedName name="SalesQty90">'Бланк заказа'!$X$236:$X$236</definedName>
    <definedName name="SalesQty91">'Бланк заказа'!$X$242:$X$242</definedName>
    <definedName name="SalesQty92">'Бланк заказа'!$X$243:$X$243</definedName>
    <definedName name="SalesQty93">'Бланк заказа'!$X$244:$X$244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заказа'!$X$257:$X$257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заказа'!$Y$263:$Y$263</definedName>
    <definedName name="SalesRoundBox101">'Бланк заказа'!$Y$264:$Y$264</definedName>
    <definedName name="SalesRoundBox102">'Бланк заказа'!$Y$265:$Y$265</definedName>
    <definedName name="SalesRoundBox103">'Бланк заказа'!$Y$266:$Y$266</definedName>
    <definedName name="SalesRoundBox104">'Бланк заказа'!$Y$267:$Y$267</definedName>
    <definedName name="SalesRoundBox105">'Бланк заказа'!$Y$268:$Y$268</definedName>
    <definedName name="SalesRoundBox106">'Бланк заказа'!$Y$269:$Y$269</definedName>
    <definedName name="SalesRoundBox107">'Бланк заказа'!$Y$270:$Y$270</definedName>
    <definedName name="SalesRoundBox108">'Бланк заказа'!$Y$271:$Y$271</definedName>
    <definedName name="SalesRoundBox109">'Бланк заказа'!$Y$272:$Y$272</definedName>
    <definedName name="SalesRoundBox11">'Бланк заказа'!$Y$45:$Y$45</definedName>
    <definedName name="SalesRoundBox110">'Бланк заказа'!$Y$273:$Y$273</definedName>
    <definedName name="SalesRoundBox111">'Бланк заказа'!$Y$274:$Y$274</definedName>
    <definedName name="SalesRoundBox112">'Бланк заказа'!$Y$275:$Y$275</definedName>
    <definedName name="SalesRoundBox113">'Бланк заказа'!$Y$276:$Y$276</definedName>
    <definedName name="SalesRoundBox114">'Бланк заказа'!$Y$277:$Y$277</definedName>
    <definedName name="SalesRoundBox115">'Бланк заказа'!$Y$278:$Y$278</definedName>
    <definedName name="SalesRoundBox116">'Бланк заказа'!$Y$279:$Y$279</definedName>
    <definedName name="SalesRoundBox117">'Бланк заказа'!$Y$280:$Y$280</definedName>
    <definedName name="SalesRoundBox118">'Бланк заказа'!$Y$281:$Y$281</definedName>
    <definedName name="SalesRoundBox119">'Бланк заказа'!$Y$282:$Y$282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заказа'!$Y$114:$Y$114</definedName>
    <definedName name="SalesRoundBox49">'Бланк заказа'!$Y$115:$Y$115</definedName>
    <definedName name="SalesRoundBox5">'Бланк заказа'!$Y$31:$Y$31</definedName>
    <definedName name="SalesRoundBox50">'Бланк заказа'!$Y$120:$Y$120</definedName>
    <definedName name="SalesRoundBox51">'Бланк заказа'!$Y$121:$Y$121</definedName>
    <definedName name="SalesRoundBox52">'Бланк заказа'!$Y$126:$Y$126</definedName>
    <definedName name="SalesRoundBox53">'Бланк заказа'!$Y$127:$Y$127</definedName>
    <definedName name="SalesRoundBox54">'Бланк заказа'!$Y$128:$Y$128</definedName>
    <definedName name="SalesRoundBox55">'Бланк заказа'!$Y$133:$Y$133</definedName>
    <definedName name="SalesRoundBox56">'Бланк заказа'!$Y$138:$Y$138</definedName>
    <definedName name="SalesRoundBox57">'Бланк заказа'!$Y$139:$Y$139</definedName>
    <definedName name="SalesRoundBox58">'Бланк заказа'!$Y$144:$Y$144</definedName>
    <definedName name="SalesRoundBox59">'Бланк заказа'!$Y$150:$Y$150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заказа'!$Y$158:$Y$158</definedName>
    <definedName name="SalesRoundBox64">'Бланк заказа'!$Y$162:$Y$162</definedName>
    <definedName name="SalesRoundBox65">'Бланк заказа'!$Y$163:$Y$163</definedName>
    <definedName name="SalesRoundBox66">'Бланк заказа'!$Y$169:$Y$169</definedName>
    <definedName name="SalesRoundBox67">'Бланк заказа'!$Y$170:$Y$170</definedName>
    <definedName name="SalesRoundBox68">'Бланк заказа'!$Y$171:$Y$171</definedName>
    <definedName name="SalesRoundBox69">'Бланк заказа'!$Y$175:$Y$175</definedName>
    <definedName name="SalesRoundBox7">'Бланк заказа'!$Y$37:$Y$37</definedName>
    <definedName name="SalesRoundBox70">'Бланк заказа'!$Y$180:$Y$180</definedName>
    <definedName name="SalesRoundBox71">'Бланк заказа'!$Y$186:$Y$186</definedName>
    <definedName name="SalesRoundBox72">'Бланк заказа'!$Y$187:$Y$187</definedName>
    <definedName name="SalesRoundBox73">'Бланк заказа'!$Y$188:$Y$188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заказа'!$Y$198:$Y$198</definedName>
    <definedName name="SalesRoundBox8">'Бланк заказа'!$Y$38:$Y$38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заказа'!$Y$206:$Y$206</definedName>
    <definedName name="SalesRoundBox84">'Бланк заказа'!$Y$211:$Y$211</definedName>
    <definedName name="SalesRoundBox85">'Бланк заказа'!$Y$216:$Y$216</definedName>
    <definedName name="SalesRoundBox86">'Бланк заказа'!$Y$217:$Y$217</definedName>
    <definedName name="SalesRoundBox87">'Бланк заказа'!$Y$223:$Y$223</definedName>
    <definedName name="SalesRoundBox88">'Бланк заказа'!$Y$229:$Y$229</definedName>
    <definedName name="SalesRoundBox89">'Бланк заказа'!$Y$230:$Y$230</definedName>
    <definedName name="SalesRoundBox9">'Бланк заказа'!$Y$43:$Y$43</definedName>
    <definedName name="SalesRoundBox90">'Бланк заказа'!$Y$236:$Y$236</definedName>
    <definedName name="SalesRoundBox91">'Бланк заказа'!$Y$242:$Y$242</definedName>
    <definedName name="SalesRoundBox92">'Бланк заказа'!$Y$243:$Y$243</definedName>
    <definedName name="SalesRoundBox93">'Бланк заказа'!$Y$244:$Y$244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заказа'!$Y$257:$Y$257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заказа'!$W$263:$W$263</definedName>
    <definedName name="UnitOfMeasure101">'Бланк заказа'!$W$264:$W$264</definedName>
    <definedName name="UnitOfMeasure102">'Бланк заказа'!$W$265:$W$265</definedName>
    <definedName name="UnitOfMeasure103">'Бланк заказа'!$W$266:$W$266</definedName>
    <definedName name="UnitOfMeasure104">'Бланк заказа'!$W$267:$W$267</definedName>
    <definedName name="UnitOfMeasure105">'Бланк заказа'!$W$268:$W$268</definedName>
    <definedName name="UnitOfMeasure106">'Бланк заказа'!$W$269:$W$269</definedName>
    <definedName name="UnitOfMeasure107">'Бланк заказа'!$W$270:$W$270</definedName>
    <definedName name="UnitOfMeasure108">'Бланк заказа'!$W$271:$W$271</definedName>
    <definedName name="UnitOfMeasure109">'Бланк заказа'!$W$272:$W$272</definedName>
    <definedName name="UnitOfMeasure11">'Бланк заказа'!$W$45:$W$45</definedName>
    <definedName name="UnitOfMeasure110">'Бланк заказа'!$W$273:$W$273</definedName>
    <definedName name="UnitOfMeasure111">'Бланк заказа'!$W$274:$W$274</definedName>
    <definedName name="UnitOfMeasure112">'Бланк заказа'!$W$275:$W$275</definedName>
    <definedName name="UnitOfMeasure113">'Бланк заказа'!$W$276:$W$276</definedName>
    <definedName name="UnitOfMeasure114">'Бланк заказа'!$W$277:$W$277</definedName>
    <definedName name="UnitOfMeasure115">'Бланк заказа'!$W$278:$W$278</definedName>
    <definedName name="UnitOfMeasure116">'Бланк заказа'!$W$279:$W$279</definedName>
    <definedName name="UnitOfMeasure117">'Бланк заказа'!$W$280:$W$280</definedName>
    <definedName name="UnitOfMeasure118">'Бланк заказа'!$W$281:$W$281</definedName>
    <definedName name="UnitOfMeasure119">'Бланк заказа'!$W$282:$W$282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заказа'!$W$114:$W$114</definedName>
    <definedName name="UnitOfMeasure49">'Бланк заказа'!$W$115:$W$115</definedName>
    <definedName name="UnitOfMeasure5">'Бланк заказа'!$W$31:$W$31</definedName>
    <definedName name="UnitOfMeasure50">'Бланк заказа'!$W$120:$W$120</definedName>
    <definedName name="UnitOfMeasure51">'Бланк заказа'!$W$121:$W$121</definedName>
    <definedName name="UnitOfMeasure52">'Бланк заказа'!$W$126:$W$126</definedName>
    <definedName name="UnitOfMeasure53">'Бланк заказа'!$W$127:$W$127</definedName>
    <definedName name="UnitOfMeasure54">'Бланк заказа'!$W$128:$W$128</definedName>
    <definedName name="UnitOfMeasure55">'Бланк заказа'!$W$133:$W$133</definedName>
    <definedName name="UnitOfMeasure56">'Бланк заказа'!$W$138:$W$138</definedName>
    <definedName name="UnitOfMeasure57">'Бланк заказа'!$W$139:$W$139</definedName>
    <definedName name="UnitOfMeasure58">'Бланк заказа'!$W$144:$W$144</definedName>
    <definedName name="UnitOfMeasure59">'Бланк заказа'!$W$150:$W$150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заказа'!$W$158:$W$158</definedName>
    <definedName name="UnitOfMeasure64">'Бланк заказа'!$W$162:$W$162</definedName>
    <definedName name="UnitOfMeasure65">'Бланк заказа'!$W$163:$W$163</definedName>
    <definedName name="UnitOfMeasure66">'Бланк заказа'!$W$169:$W$169</definedName>
    <definedName name="UnitOfMeasure67">'Бланк заказа'!$W$170:$W$170</definedName>
    <definedName name="UnitOfMeasure68">'Бланк заказа'!$W$171:$W$171</definedName>
    <definedName name="UnitOfMeasure69">'Бланк заказа'!$W$175:$W$175</definedName>
    <definedName name="UnitOfMeasure7">'Бланк заказа'!$W$37:$W$37</definedName>
    <definedName name="UnitOfMeasure70">'Бланк заказа'!$W$180:$W$180</definedName>
    <definedName name="UnitOfMeasure71">'Бланк заказа'!$W$186:$W$186</definedName>
    <definedName name="UnitOfMeasure72">'Бланк заказа'!$W$187:$W$187</definedName>
    <definedName name="UnitOfMeasure73">'Бланк заказа'!$W$188:$W$188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заказа'!$W$198:$W$198</definedName>
    <definedName name="UnitOfMeasure8">'Бланк заказа'!$W$38:$W$38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заказа'!$W$206:$W$206</definedName>
    <definedName name="UnitOfMeasure84">'Бланк заказа'!$W$211:$W$211</definedName>
    <definedName name="UnitOfMeasure85">'Бланк заказа'!$W$216:$W$216</definedName>
    <definedName name="UnitOfMeasure86">'Бланк заказа'!$W$217:$W$217</definedName>
    <definedName name="UnitOfMeasure87">'Бланк заказа'!$W$223:$W$223</definedName>
    <definedName name="UnitOfMeasure88">'Бланк заказа'!$W$229:$W$229</definedName>
    <definedName name="UnitOfMeasure89">'Бланк заказа'!$W$230:$W$230</definedName>
    <definedName name="UnitOfMeasure9">'Бланк заказа'!$W$43:$W$43</definedName>
    <definedName name="UnitOfMeasure90">'Бланк заказа'!$W$236:$W$236</definedName>
    <definedName name="UnitOfMeasure91">'Бланк заказа'!$W$242:$W$242</definedName>
    <definedName name="UnitOfMeasure92">'Бланк заказа'!$W$243:$W$243</definedName>
    <definedName name="UnitOfMeasure93">'Бланк заказа'!$W$244:$W$244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заказа'!$W$257:$W$257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Y284" i="1" s="1"/>
  <c r="X261" i="1"/>
  <c r="X260" i="1"/>
  <c r="BO259" i="1"/>
  <c r="BM259" i="1"/>
  <c r="Z259" i="1"/>
  <c r="Y259" i="1"/>
  <c r="P259" i="1"/>
  <c r="BO258" i="1"/>
  <c r="BM258" i="1"/>
  <c r="Z258" i="1"/>
  <c r="Y258" i="1"/>
  <c r="BO257" i="1"/>
  <c r="BM257" i="1"/>
  <c r="Z257" i="1"/>
  <c r="Y257" i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X249" i="1"/>
  <c r="BO248" i="1"/>
  <c r="BM248" i="1"/>
  <c r="Z248" i="1"/>
  <c r="Z249" i="1" s="1"/>
  <c r="Y248" i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X238" i="1"/>
  <c r="X237" i="1"/>
  <c r="BO236" i="1"/>
  <c r="BM236" i="1"/>
  <c r="Z236" i="1"/>
  <c r="Z237" i="1" s="1"/>
  <c r="Y236" i="1"/>
  <c r="Y238" i="1" s="1"/>
  <c r="X232" i="1"/>
  <c r="X231" i="1"/>
  <c r="BO230" i="1"/>
  <c r="BM230" i="1"/>
  <c r="Z230" i="1"/>
  <c r="Y230" i="1"/>
  <c r="P230" i="1"/>
  <c r="BO229" i="1"/>
  <c r="BM229" i="1"/>
  <c r="Z229" i="1"/>
  <c r="Y229" i="1"/>
  <c r="P229" i="1"/>
  <c r="X225" i="1"/>
  <c r="X224" i="1"/>
  <c r="BO223" i="1"/>
  <c r="BM223" i="1"/>
  <c r="Z223" i="1"/>
  <c r="Z224" i="1" s="1"/>
  <c r="Y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X213" i="1"/>
  <c r="Y212" i="1"/>
  <c r="X212" i="1"/>
  <c r="BP211" i="1"/>
  <c r="BO211" i="1"/>
  <c r="BN211" i="1"/>
  <c r="BM211" i="1"/>
  <c r="Z211" i="1"/>
  <c r="Z212" i="1" s="1"/>
  <c r="Y211" i="1"/>
  <c r="Y213" i="1" s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Y198" i="1"/>
  <c r="BP198" i="1" s="1"/>
  <c r="P198" i="1"/>
  <c r="BO197" i="1"/>
  <c r="BM197" i="1"/>
  <c r="Z197" i="1"/>
  <c r="Y197" i="1"/>
  <c r="BP197" i="1" s="1"/>
  <c r="P197" i="1"/>
  <c r="BO196" i="1"/>
  <c r="BM196" i="1"/>
  <c r="Z196" i="1"/>
  <c r="Y196" i="1"/>
  <c r="BP196" i="1" s="1"/>
  <c r="P196" i="1"/>
  <c r="BO195" i="1"/>
  <c r="BM195" i="1"/>
  <c r="Z195" i="1"/>
  <c r="Y195" i="1"/>
  <c r="BP195" i="1" s="1"/>
  <c r="P195" i="1"/>
  <c r="BO194" i="1"/>
  <c r="BM194" i="1"/>
  <c r="Z194" i="1"/>
  <c r="Y194" i="1"/>
  <c r="BP194" i="1" s="1"/>
  <c r="P194" i="1"/>
  <c r="BO193" i="1"/>
  <c r="BM193" i="1"/>
  <c r="Z193" i="1"/>
  <c r="Z199" i="1" s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2" i="1"/>
  <c r="X181" i="1"/>
  <c r="BO180" i="1"/>
  <c r="BM180" i="1"/>
  <c r="Z180" i="1"/>
  <c r="Z181" i="1" s="1"/>
  <c r="Y180" i="1"/>
  <c r="P180" i="1"/>
  <c r="X177" i="1"/>
  <c r="X176" i="1"/>
  <c r="BO175" i="1"/>
  <c r="BM175" i="1"/>
  <c r="Z175" i="1"/>
  <c r="Z176" i="1" s="1"/>
  <c r="Y175" i="1"/>
  <c r="X173" i="1"/>
  <c r="X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P170" i="1"/>
  <c r="BO169" i="1"/>
  <c r="BM169" i="1"/>
  <c r="Z169" i="1"/>
  <c r="Y169" i="1"/>
  <c r="Y172" i="1" s="1"/>
  <c r="P169" i="1"/>
  <c r="X165" i="1"/>
  <c r="X164" i="1"/>
  <c r="BO163" i="1"/>
  <c r="BM163" i="1"/>
  <c r="Z163" i="1"/>
  <c r="Y163" i="1"/>
  <c r="BP163" i="1" s="1"/>
  <c r="P163" i="1"/>
  <c r="BO162" i="1"/>
  <c r="BM162" i="1"/>
  <c r="Z162" i="1"/>
  <c r="Y162" i="1"/>
  <c r="P162" i="1"/>
  <c r="X160" i="1"/>
  <c r="X159" i="1"/>
  <c r="BO158" i="1"/>
  <c r="BM158" i="1"/>
  <c r="Z158" i="1"/>
  <c r="Y158" i="1"/>
  <c r="BO157" i="1"/>
  <c r="BM157" i="1"/>
  <c r="Z157" i="1"/>
  <c r="Y157" i="1"/>
  <c r="BO156" i="1"/>
  <c r="BM156" i="1"/>
  <c r="Z156" i="1"/>
  <c r="Y156" i="1"/>
  <c r="BO155" i="1"/>
  <c r="BM155" i="1"/>
  <c r="Z155" i="1"/>
  <c r="Z159" i="1" s="1"/>
  <c r="Y155" i="1"/>
  <c r="X152" i="1"/>
  <c r="X151" i="1"/>
  <c r="BO150" i="1"/>
  <c r="BM150" i="1"/>
  <c r="Z150" i="1"/>
  <c r="Z151" i="1" s="1"/>
  <c r="Y150" i="1"/>
  <c r="Y151" i="1" s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X135" i="1"/>
  <c r="X134" i="1"/>
  <c r="BO133" i="1"/>
  <c r="BM133" i="1"/>
  <c r="Z133" i="1"/>
  <c r="Z134" i="1" s="1"/>
  <c r="Y133" i="1"/>
  <c r="Y135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Y123" i="1" s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P114" i="1"/>
  <c r="X111" i="1"/>
  <c r="X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Z110" i="1" s="1"/>
  <c r="Y101" i="1"/>
  <c r="P101" i="1"/>
  <c r="X98" i="1"/>
  <c r="X97" i="1"/>
  <c r="BO96" i="1"/>
  <c r="BM96" i="1"/>
  <c r="Z96" i="1"/>
  <c r="Y96" i="1"/>
  <c r="P96" i="1"/>
  <c r="BO95" i="1"/>
  <c r="BM95" i="1"/>
  <c r="Z95" i="1"/>
  <c r="Y95" i="1"/>
  <c r="BP95" i="1" s="1"/>
  <c r="P95" i="1"/>
  <c r="BO94" i="1"/>
  <c r="BM94" i="1"/>
  <c r="Z94" i="1"/>
  <c r="Y94" i="1"/>
  <c r="P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Z86" i="1"/>
  <c r="Y86" i="1"/>
  <c r="BP86" i="1" s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P84" i="1"/>
  <c r="X81" i="1"/>
  <c r="X80" i="1"/>
  <c r="BO79" i="1"/>
  <c r="BM79" i="1"/>
  <c r="Z79" i="1"/>
  <c r="Y79" i="1"/>
  <c r="P79" i="1"/>
  <c r="BO78" i="1"/>
  <c r="BM78" i="1"/>
  <c r="Z78" i="1"/>
  <c r="Z80" i="1" s="1"/>
  <c r="Y78" i="1"/>
  <c r="P78" i="1"/>
  <c r="X75" i="1"/>
  <c r="X74" i="1"/>
  <c r="BO73" i="1"/>
  <c r="BM73" i="1"/>
  <c r="Z73" i="1"/>
  <c r="Z74" i="1" s="1"/>
  <c r="Y73" i="1"/>
  <c r="Y74" i="1" s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4" i="1"/>
  <c r="X63" i="1"/>
  <c r="BO62" i="1"/>
  <c r="BM62" i="1"/>
  <c r="Z62" i="1"/>
  <c r="Y62" i="1"/>
  <c r="P62" i="1"/>
  <c r="BO61" i="1"/>
  <c r="BM61" i="1"/>
  <c r="Z61" i="1"/>
  <c r="Y61" i="1"/>
  <c r="BP61" i="1" s="1"/>
  <c r="P61" i="1"/>
  <c r="BO60" i="1"/>
  <c r="BM60" i="1"/>
  <c r="Z60" i="1"/>
  <c r="Y60" i="1"/>
  <c r="P60" i="1"/>
  <c r="BO59" i="1"/>
  <c r="BM59" i="1"/>
  <c r="Z59" i="1"/>
  <c r="Y59" i="1"/>
  <c r="BP59" i="1" s="1"/>
  <c r="P59" i="1"/>
  <c r="BO58" i="1"/>
  <c r="BM58" i="1"/>
  <c r="Z58" i="1"/>
  <c r="Y58" i="1"/>
  <c r="P58" i="1"/>
  <c r="BO57" i="1"/>
  <c r="BM57" i="1"/>
  <c r="Z57" i="1"/>
  <c r="Y57" i="1"/>
  <c r="BP57" i="1" s="1"/>
  <c r="P57" i="1"/>
  <c r="BO56" i="1"/>
  <c r="BM56" i="1"/>
  <c r="Z56" i="1"/>
  <c r="Y56" i="1"/>
  <c r="P56" i="1"/>
  <c r="BO55" i="1"/>
  <c r="BM55" i="1"/>
  <c r="Z55" i="1"/>
  <c r="Y55" i="1"/>
  <c r="BP55" i="1" s="1"/>
  <c r="BO54" i="1"/>
  <c r="BM54" i="1"/>
  <c r="Z54" i="1"/>
  <c r="Y54" i="1"/>
  <c r="BP54" i="1" s="1"/>
  <c r="P54" i="1"/>
  <c r="BO53" i="1"/>
  <c r="BM53" i="1"/>
  <c r="Z53" i="1"/>
  <c r="Y53" i="1"/>
  <c r="P53" i="1"/>
  <c r="BO52" i="1"/>
  <c r="BM52" i="1"/>
  <c r="Z52" i="1"/>
  <c r="Y52" i="1"/>
  <c r="BP52" i="1" s="1"/>
  <c r="P52" i="1"/>
  <c r="BO51" i="1"/>
  <c r="BM51" i="1"/>
  <c r="Z51" i="1"/>
  <c r="Y51" i="1"/>
  <c r="P51" i="1"/>
  <c r="X48" i="1"/>
  <c r="X47" i="1"/>
  <c r="BO46" i="1"/>
  <c r="BM46" i="1"/>
  <c r="Z46" i="1"/>
  <c r="Y46" i="1"/>
  <c r="BP46" i="1" s="1"/>
  <c r="P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Z39" i="1" s="1"/>
  <c r="Y37" i="1"/>
  <c r="P37" i="1"/>
  <c r="BO36" i="1"/>
  <c r="BM36" i="1"/>
  <c r="Z36" i="1"/>
  <c r="Y36" i="1"/>
  <c r="Y39" i="1" s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Y48" i="1"/>
  <c r="BN44" i="1"/>
  <c r="BN46" i="1"/>
  <c r="Z69" i="1"/>
  <c r="BN67" i="1"/>
  <c r="Z172" i="1"/>
  <c r="BN170" i="1"/>
  <c r="BN193" i="1"/>
  <c r="BN195" i="1"/>
  <c r="BN197" i="1"/>
  <c r="Z260" i="1"/>
  <c r="BN121" i="1"/>
  <c r="BN133" i="1"/>
  <c r="BP133" i="1"/>
  <c r="Y134" i="1"/>
  <c r="Y141" i="1"/>
  <c r="BN139" i="1"/>
  <c r="Z231" i="1"/>
  <c r="Y160" i="1"/>
  <c r="Y159" i="1"/>
  <c r="BP155" i="1"/>
  <c r="BN155" i="1"/>
  <c r="BP156" i="1"/>
  <c r="BN156" i="1"/>
  <c r="BP157" i="1"/>
  <c r="BN157" i="1"/>
  <c r="BP158" i="1"/>
  <c r="BN158" i="1"/>
  <c r="Y182" i="1"/>
  <c r="Y181" i="1"/>
  <c r="BP180" i="1"/>
  <c r="BN180" i="1"/>
  <c r="Y255" i="1"/>
  <c r="Y254" i="1"/>
  <c r="BP252" i="1"/>
  <c r="BN252" i="1"/>
  <c r="BP253" i="1"/>
  <c r="BN253" i="1"/>
  <c r="X286" i="1"/>
  <c r="X289" i="1"/>
  <c r="Y33" i="1"/>
  <c r="BN29" i="1"/>
  <c r="BN31" i="1"/>
  <c r="Y64" i="1"/>
  <c r="BP51" i="1"/>
  <c r="BN51" i="1"/>
  <c r="BP53" i="1"/>
  <c r="BN53" i="1"/>
  <c r="BP56" i="1"/>
  <c r="BN56" i="1"/>
  <c r="BP58" i="1"/>
  <c r="BN58" i="1"/>
  <c r="BP60" i="1"/>
  <c r="BN60" i="1"/>
  <c r="BP62" i="1"/>
  <c r="BN62" i="1"/>
  <c r="BP79" i="1"/>
  <c r="BN79" i="1"/>
  <c r="Y98" i="1"/>
  <c r="BP94" i="1"/>
  <c r="BN94" i="1"/>
  <c r="BP96" i="1"/>
  <c r="BN96" i="1"/>
  <c r="Y116" i="1"/>
  <c r="BP114" i="1"/>
  <c r="BN114" i="1"/>
  <c r="Y130" i="1"/>
  <c r="BP126" i="1"/>
  <c r="BN126" i="1"/>
  <c r="BP128" i="1"/>
  <c r="BN128" i="1"/>
  <c r="Y146" i="1"/>
  <c r="Y145" i="1"/>
  <c r="BP144" i="1"/>
  <c r="BN144" i="1"/>
  <c r="Y164" i="1"/>
  <c r="BP162" i="1"/>
  <c r="BN162" i="1"/>
  <c r="Y177" i="1"/>
  <c r="Y176" i="1"/>
  <c r="BP175" i="1"/>
  <c r="BN175" i="1"/>
  <c r="Y190" i="1"/>
  <c r="BP186" i="1"/>
  <c r="BN186" i="1"/>
  <c r="BP188" i="1"/>
  <c r="BN188" i="1"/>
  <c r="BP204" i="1"/>
  <c r="BN204" i="1"/>
  <c r="BP206" i="1"/>
  <c r="BN206" i="1"/>
  <c r="BP230" i="1"/>
  <c r="BN230" i="1"/>
  <c r="Y246" i="1"/>
  <c r="Y245" i="1"/>
  <c r="BP242" i="1"/>
  <c r="BN242" i="1"/>
  <c r="BP243" i="1"/>
  <c r="BN243" i="1"/>
  <c r="BP244" i="1"/>
  <c r="BN244" i="1"/>
  <c r="BP259" i="1"/>
  <c r="BN259" i="1"/>
  <c r="Z47" i="1"/>
  <c r="Z63" i="1"/>
  <c r="Y69" i="1"/>
  <c r="Y81" i="1"/>
  <c r="Y91" i="1"/>
  <c r="Z97" i="1"/>
  <c r="Y111" i="1"/>
  <c r="Z116" i="1"/>
  <c r="Z122" i="1"/>
  <c r="Z129" i="1"/>
  <c r="Z140" i="1"/>
  <c r="Z164" i="1"/>
  <c r="Z189" i="1"/>
  <c r="H9" i="1"/>
  <c r="A10" i="1"/>
  <c r="Y24" i="1"/>
  <c r="Y32" i="1"/>
  <c r="Y40" i="1"/>
  <c r="Y47" i="1"/>
  <c r="Y63" i="1"/>
  <c r="Y70" i="1"/>
  <c r="Y75" i="1"/>
  <c r="Y80" i="1"/>
  <c r="Y90" i="1"/>
  <c r="Y97" i="1"/>
  <c r="Y110" i="1"/>
  <c r="Y117" i="1"/>
  <c r="Y122" i="1"/>
  <c r="Y129" i="1"/>
  <c r="Y140" i="1"/>
  <c r="Y152" i="1"/>
  <c r="Y165" i="1"/>
  <c r="Y173" i="1"/>
  <c r="Y189" i="1"/>
  <c r="Y200" i="1"/>
  <c r="Y208" i="1"/>
  <c r="BP203" i="1"/>
  <c r="BN203" i="1"/>
  <c r="BP205" i="1"/>
  <c r="BN205" i="1"/>
  <c r="Y207" i="1"/>
  <c r="Y219" i="1"/>
  <c r="BP216" i="1"/>
  <c r="BN216" i="1"/>
  <c r="Y218" i="1"/>
  <c r="Y224" i="1"/>
  <c r="BP223" i="1"/>
  <c r="BN223" i="1"/>
  <c r="Y249" i="1"/>
  <c r="BP248" i="1"/>
  <c r="BN248" i="1"/>
  <c r="F9" i="1"/>
  <c r="J9" i="1"/>
  <c r="BN22" i="1"/>
  <c r="BP22" i="1"/>
  <c r="X285" i="1"/>
  <c r="BN28" i="1"/>
  <c r="BP28" i="1"/>
  <c r="BN30" i="1"/>
  <c r="BN36" i="1"/>
  <c r="BP36" i="1"/>
  <c r="BN38" i="1"/>
  <c r="BN43" i="1"/>
  <c r="BP43" i="1"/>
  <c r="BN45" i="1"/>
  <c r="BN52" i="1"/>
  <c r="BN54" i="1"/>
  <c r="BN55" i="1"/>
  <c r="BN57" i="1"/>
  <c r="BN59" i="1"/>
  <c r="BN61" i="1"/>
  <c r="BN68" i="1"/>
  <c r="BN73" i="1"/>
  <c r="BP73" i="1"/>
  <c r="BN78" i="1"/>
  <c r="BP78" i="1"/>
  <c r="BN85" i="1"/>
  <c r="BN86" i="1"/>
  <c r="BN88" i="1"/>
  <c r="BN95" i="1"/>
  <c r="BN102" i="1"/>
  <c r="BN104" i="1"/>
  <c r="BN106" i="1"/>
  <c r="BN108" i="1"/>
  <c r="BN115" i="1"/>
  <c r="BN120" i="1"/>
  <c r="BP120" i="1"/>
  <c r="BN127" i="1"/>
  <c r="BN138" i="1"/>
  <c r="BP138" i="1"/>
  <c r="BN150" i="1"/>
  <c r="BP150" i="1"/>
  <c r="BN163" i="1"/>
  <c r="BN169" i="1"/>
  <c r="BP169" i="1"/>
  <c r="BN171" i="1"/>
  <c r="BN187" i="1"/>
  <c r="Y199" i="1"/>
  <c r="BN194" i="1"/>
  <c r="BN196" i="1"/>
  <c r="BN198" i="1"/>
  <c r="Z207" i="1"/>
  <c r="Z218" i="1"/>
  <c r="Y225" i="1"/>
  <c r="Y232" i="1"/>
  <c r="BP229" i="1"/>
  <c r="BN229" i="1"/>
  <c r="Y231" i="1"/>
  <c r="Y237" i="1"/>
  <c r="BP236" i="1"/>
  <c r="BN236" i="1"/>
  <c r="Y250" i="1"/>
  <c r="Y261" i="1"/>
  <c r="BP257" i="1"/>
  <c r="BN257" i="1"/>
  <c r="BP258" i="1"/>
  <c r="BN258" i="1"/>
  <c r="Y260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X288" i="1" l="1"/>
  <c r="Z290" i="1"/>
  <c r="Y289" i="1"/>
  <c r="Y287" i="1"/>
  <c r="A298" i="1"/>
  <c r="Y286" i="1"/>
  <c r="Y288" i="1" s="1"/>
  <c r="C298" i="1"/>
  <c r="Y285" i="1"/>
  <c r="B298" i="1" s="1"/>
</calcChain>
</file>

<file path=xl/sharedStrings.xml><?xml version="1.0" encoding="utf-8"?>
<sst xmlns="http://schemas.openxmlformats.org/spreadsheetml/2006/main" count="1470" uniqueCount="498">
  <si>
    <t xml:space="preserve">  БЛАНК ЗАКАЗА </t>
  </si>
  <si>
    <t>ЗПФ</t>
  </si>
  <si>
    <t>на отгрузку продукции с ООО Трейд-Сервис с</t>
  </si>
  <si>
    <t>11.10.2024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</si>
  <si>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</si>
  <si>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</si>
  <si>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</si>
  <si>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</si>
  <si>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</si>
  <si>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</si>
  <si>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</si>
  <si>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</si>
  <si>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</si>
  <si>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</si>
  <si>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</si>
  <si>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</si>
  <si>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</si>
  <si>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</si>
  <si>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</si>
  <si>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</si>
  <si>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</si>
  <si>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</si>
  <si>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</si>
  <si>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</si>
  <si>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</si>
  <si>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</si>
  <si>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</si>
  <si>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</si>
  <si>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</si>
  <si>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</si>
  <si>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</si>
  <si>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</si>
  <si>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</si>
  <si>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</si>
  <si>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</si>
  <si>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</si>
  <si>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</si>
  <si>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</si>
  <si>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</si>
  <si>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</si>
  <si>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</si>
  <si>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</si>
  <si>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</si>
  <si>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</si>
  <si>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</si>
  <si>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</si>
  <si>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</si>
  <si>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</si>
  <si>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</si>
  <si>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</si>
  <si>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</si>
  <si>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</si>
  <si>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</si>
  <si>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</si>
  <si>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</si>
  <si>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</si>
  <si>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</si>
  <si>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</si>
  <si>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</si>
  <si>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</si>
  <si>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</si>
  <si>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</si>
  <si>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</si>
  <si>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</si>
  <si>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</si>
  <si>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</si>
  <si>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</si>
  <si>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</si>
  <si>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</si>
  <si>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</si>
  <si>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</si>
  <si>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</si>
  <si>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</si>
  <si>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</si>
  <si>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</si>
  <si>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</si>
  <si>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</si>
  <si>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</si>
  <si>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</si>
  <si>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</si>
  <si>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ЕАЭС N RU Д-RU.РА10.В.22386/23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</si>
  <si>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</si>
  <si>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</si>
  <si>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</si>
  <si>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</si>
  <si>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</si>
  <si>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</si>
  <si>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</si>
  <si>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</si>
  <si>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</si>
  <si>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</si>
  <si>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SU002321</t>
  </si>
  <si>
    <t>P002599</t>
  </si>
  <si>
    <t>Пельмени Grandmeni с говядиной в сливочном соусе Grandmeni 0,75 Сфера Горячая штучка</t>
  </si>
  <si>
    <t>ЕАЭС N RU Д-RU.PA01.B.76348/21</t>
  </si>
  <si>
    <t>SU002320</t>
  </si>
  <si>
    <t>P002782</t>
  </si>
  <si>
    <t>ЕАЭС N RU Д-RU.PA01.B.76382/21</t>
  </si>
  <si>
    <t>SU002345</t>
  </si>
  <si>
    <t>P002645</t>
  </si>
  <si>
    <t>Слой, мин. 1</t>
  </si>
  <si>
    <t>Слой</t>
  </si>
  <si>
    <t>Чебупай</t>
  </si>
  <si>
    <t>Изделия хлебобулочные</t>
  </si>
  <si>
    <t>SU003360</t>
  </si>
  <si>
    <t>P004172</t>
  </si>
  <si>
    <t>10</t>
  </si>
  <si>
    <t>ЕАЭС N RU Д-RU.РА01.В.02026/24</t>
  </si>
  <si>
    <t>SU002712</t>
  </si>
  <si>
    <t>P003077</t>
  </si>
  <si>
    <t>ЕАЭС N RU Д-RU.РА08.В.21084/22</t>
  </si>
  <si>
    <t>SU002914</t>
  </si>
  <si>
    <t>P003337</t>
  </si>
  <si>
    <t>SU002915</t>
  </si>
  <si>
    <t>P003341</t>
  </si>
  <si>
    <t>Бигбули ГШ</t>
  </si>
  <si>
    <t>SU003386</t>
  </si>
  <si>
    <t>P004202</t>
  </si>
  <si>
    <t>ЕАЭС N RU Д-RU.РА06.В.58287/22</t>
  </si>
  <si>
    <t>SU002771</t>
  </si>
  <si>
    <t>P003728</t>
  </si>
  <si>
    <t>SU003532</t>
  </si>
  <si>
    <t>P004440</t>
  </si>
  <si>
    <t>SU002708</t>
  </si>
  <si>
    <t>P003682</t>
  </si>
  <si>
    <t>SU003531</t>
  </si>
  <si>
    <t>P004441</t>
  </si>
  <si>
    <t>Пельмени «Бигбули #МЕГАМАСЛИЩЕ со сливочным маслом» 0,4 сфера ТМ «Горячая штучка»</t>
  </si>
  <si>
    <t>ЕАЭС N RU Д-RU.РА04.В.26948/22</t>
  </si>
  <si>
    <t>SU002707</t>
  </si>
  <si>
    <t>P003680</t>
  </si>
  <si>
    <t>SU003385</t>
  </si>
  <si>
    <t>P004203</t>
  </si>
  <si>
    <t>SU002838</t>
  </si>
  <si>
    <t>P003681</t>
  </si>
  <si>
    <t>SU003530</t>
  </si>
  <si>
    <t>P004443</t>
  </si>
  <si>
    <t>SU002625</t>
  </si>
  <si>
    <t>P003679</t>
  </si>
  <si>
    <t>SU003529</t>
  </si>
  <si>
    <t>P004442</t>
  </si>
  <si>
    <t>SU002624</t>
  </si>
  <si>
    <t>P003678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</si>
  <si>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</si>
  <si>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</si>
  <si>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</si>
  <si>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</si>
  <si>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</si>
  <si>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</si>
  <si>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</si>
  <si>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</si>
  <si>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</si>
  <si>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</si>
  <si>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</si>
  <si>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</si>
  <si>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</si>
  <si>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</si>
  <si>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</si>
  <si>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</si>
  <si>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</si>
  <si>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</si>
  <si>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</si>
  <si>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</si>
  <si>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</si>
  <si>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</si>
  <si>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</si>
  <si>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</si>
  <si>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</si>
  <si>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</si>
  <si>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</si>
  <si>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</si>
  <si>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</si>
  <si>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</si>
  <si>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</si>
  <si>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</si>
  <si>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</si>
  <si>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</si>
  <si>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</si>
  <si>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</si>
  <si>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</si>
  <si>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</si>
  <si>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</si>
  <si>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</si>
  <si>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</si>
  <si>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</si>
  <si>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</si>
  <si>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</si>
  <si>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</si>
  <si>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</si>
  <si>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</si>
  <si>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</si>
  <si>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</si>
  <si>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</si>
  <si>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</si>
  <si>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SU002626</t>
  </si>
  <si>
    <t>P003685</t>
  </si>
  <si>
    <t>SU003460</t>
  </si>
  <si>
    <t>P004345</t>
  </si>
  <si>
    <t>SU002627</t>
  </si>
  <si>
    <t>P003686</t>
  </si>
  <si>
    <t>SU003528</t>
  </si>
  <si>
    <t>P004444</t>
  </si>
  <si>
    <t>ЕАЭС N RU Д-RU.РА08.В.95149/22</t>
  </si>
  <si>
    <t>SU002622</t>
  </si>
  <si>
    <t>P003683</t>
  </si>
  <si>
    <t>ЕАЭС № RU Д- RU.АБ75.В.00925/19</t>
  </si>
  <si>
    <t>SU003459</t>
  </si>
  <si>
    <t>P004346</t>
  </si>
  <si>
    <t>SU002623</t>
  </si>
  <si>
    <t>P003684</t>
  </si>
  <si>
    <t>SU002731</t>
  </si>
  <si>
    <t>P003603</t>
  </si>
  <si>
    <t>ЕАЭС N RU Д-RU.РА05.В.05488/23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</si>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</sst>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25" xfId="0" applyBorder="1" applyProtection="1">
      <protection hidden="1"/>
    </xf>
    <xf numFmtId="0" fontId="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2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55" fillId="0" borderId="0" xfId="0" applyFont="1" applyAlignment="1" applyProtection="1">
      <alignment horizontal="center" vertical="center" wrapText="1"/>
      <protection hidden="1"/>
    </xf>
    <xf numFmtId="0" fontId="21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0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0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43" xfId="0" applyBorder="1" applyProtection="1">
      <protection hidden="1"/>
    </xf>
    <xf numFmtId="0" fontId="163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4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8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2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35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104" sqref="AA104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484" t="s">
        <v>0</v>
      </c>
      <c r="E1" s="350"/>
      <c r="F1" s="350"/>
      <c r="G1" s="12" t="s">
        <v>1</v>
      </c>
      <c r="H1" s="484" t="s">
        <v>2</v>
      </c>
      <c r="I1" s="350"/>
      <c r="J1" s="350"/>
      <c r="K1" s="350"/>
      <c r="L1" s="350"/>
      <c r="M1" s="350"/>
      <c r="N1" s="350"/>
      <c r="O1" s="350"/>
      <c r="P1" s="350"/>
      <c r="Q1" s="350"/>
      <c r="R1" s="518" t="s">
        <v>3</v>
      </c>
      <c r="S1" s="350"/>
      <c r="T1" s="35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48" t="s">
        <v>8</v>
      </c>
      <c r="B5" s="352"/>
      <c r="C5" s="353"/>
      <c r="D5" s="387"/>
      <c r="E5" s="389"/>
      <c r="F5" s="366" t="s">
        <v>9</v>
      </c>
      <c r="G5" s="353"/>
      <c r="H5" s="387"/>
      <c r="I5" s="388"/>
      <c r="J5" s="388"/>
      <c r="K5" s="388"/>
      <c r="L5" s="388"/>
      <c r="M5" s="389"/>
      <c r="N5" s="61"/>
      <c r="P5" s="24" t="s">
        <v>10</v>
      </c>
      <c r="Q5" s="373">
        <v>45578</v>
      </c>
      <c r="R5" s="374"/>
      <c r="T5" s="458" t="s">
        <v>11</v>
      </c>
      <c r="U5" s="459"/>
      <c r="V5" s="460" t="s">
        <v>12</v>
      </c>
      <c r="W5" s="374"/>
      <c r="AB5" s="51"/>
      <c r="AC5" s="51"/>
      <c r="AD5" s="51"/>
      <c r="AE5" s="51"/>
    </row>
    <row r="6" spans="1:32" s="312" customFormat="1" ht="24" customHeight="1" x14ac:dyDescent="0.2">
      <c r="A6" s="448" t="s">
        <v>13</v>
      </c>
      <c r="B6" s="352"/>
      <c r="C6" s="353"/>
      <c r="D6" s="393" t="s">
        <v>14</v>
      </c>
      <c r="E6" s="394"/>
      <c r="F6" s="394"/>
      <c r="G6" s="394"/>
      <c r="H6" s="394"/>
      <c r="I6" s="394"/>
      <c r="J6" s="394"/>
      <c r="K6" s="394"/>
      <c r="L6" s="394"/>
      <c r="M6" s="374"/>
      <c r="N6" s="62"/>
      <c r="P6" s="24" t="s">
        <v>15</v>
      </c>
      <c r="Q6" s="375" t="str">
        <f>IF(Q5=0," ",CHOOSE(WEEKDAY(Q5,2),"Понедельник","Вторник","Среда","Четверг","Пятница","Суббота","Воскресенье"))</f>
        <v>Воскресенье</v>
      </c>
      <c r="R6" s="325"/>
      <c r="T6" s="465" t="s">
        <v>16</v>
      </c>
      <c r="U6" s="459"/>
      <c r="V6" s="403" t="s">
        <v>17</v>
      </c>
      <c r="W6" s="404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503" t="str">
        <f>IFERROR(VLOOKUP(DeliveryAddress,Table,3,0),1)</f>
        <v>1</v>
      </c>
      <c r="E7" s="504"/>
      <c r="F7" s="504"/>
      <c r="G7" s="504"/>
      <c r="H7" s="504"/>
      <c r="I7" s="504"/>
      <c r="J7" s="504"/>
      <c r="K7" s="504"/>
      <c r="L7" s="504"/>
      <c r="M7" s="463"/>
      <c r="N7" s="63"/>
      <c r="P7" s="24"/>
      <c r="Q7" s="42"/>
      <c r="R7" s="42"/>
      <c r="T7" s="323"/>
      <c r="U7" s="459"/>
      <c r="V7" s="405"/>
      <c r="W7" s="406"/>
      <c r="AB7" s="51"/>
      <c r="AC7" s="51"/>
      <c r="AD7" s="51"/>
      <c r="AE7" s="51"/>
    </row>
    <row r="8" spans="1:32" s="312" customFormat="1" ht="25.5" customHeight="1" x14ac:dyDescent="0.2">
      <c r="A8" s="347" t="s">
        <v>18</v>
      </c>
      <c r="B8" s="344"/>
      <c r="C8" s="345"/>
      <c r="D8" s="510" t="s">
        <v>19</v>
      </c>
      <c r="E8" s="511"/>
      <c r="F8" s="511"/>
      <c r="G8" s="511"/>
      <c r="H8" s="511"/>
      <c r="I8" s="511"/>
      <c r="J8" s="511"/>
      <c r="K8" s="511"/>
      <c r="L8" s="511"/>
      <c r="M8" s="512"/>
      <c r="N8" s="64"/>
      <c r="P8" s="24" t="s">
        <v>20</v>
      </c>
      <c r="Q8" s="462">
        <v>0.375</v>
      </c>
      <c r="R8" s="463"/>
      <c r="T8" s="323"/>
      <c r="U8" s="459"/>
      <c r="V8" s="405"/>
      <c r="W8" s="406"/>
      <c r="AB8" s="51"/>
      <c r="AC8" s="51"/>
      <c r="AD8" s="51"/>
      <c r="AE8" s="51"/>
    </row>
    <row r="9" spans="1:32" s="312" customFormat="1" ht="39.950000000000003" customHeight="1" x14ac:dyDescent="0.2">
      <c r="A9" s="3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380"/>
      <c r="E9" s="381"/>
      <c r="F9" s="3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436" t="str">
        <f>IF(AND($A$9="Тип доверенности/получателя при получении в адресе перегруза:",$D$9="Разовая доверенность"),"Введите ФИО","")</f>
        <v/>
      </c>
      <c r="I9" s="381"/>
      <c r="J9" s="4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1"/>
      <c r="L9" s="381"/>
      <c r="M9" s="381"/>
      <c r="N9" s="310"/>
      <c r="P9" s="26" t="s">
        <v>21</v>
      </c>
      <c r="Q9" s="470"/>
      <c r="R9" s="359"/>
      <c r="T9" s="323"/>
      <c r="U9" s="459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380"/>
      <c r="E10" s="381"/>
      <c r="F10" s="3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392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66"/>
      <c r="R10" s="467"/>
      <c r="U10" s="24" t="s">
        <v>23</v>
      </c>
      <c r="V10" s="526" t="s">
        <v>24</v>
      </c>
      <c r="W10" s="404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72"/>
      <c r="R11" s="374"/>
      <c r="U11" s="24" t="s">
        <v>27</v>
      </c>
      <c r="V11" s="358" t="s">
        <v>497</v>
      </c>
      <c r="W11" s="359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41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462"/>
      <c r="R12" s="463"/>
      <c r="S12" s="23"/>
      <c r="U12" s="24"/>
      <c r="V12" s="350"/>
      <c r="W12" s="323"/>
      <c r="AB12" s="51"/>
      <c r="AC12" s="51"/>
      <c r="AD12" s="51"/>
      <c r="AE12" s="51"/>
    </row>
    <row r="13" spans="1:32" s="312" customFormat="1" ht="23.25" customHeight="1" x14ac:dyDescent="0.2">
      <c r="A13" s="441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358"/>
      <c r="R13" s="35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41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3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481" t="s">
        <v>34</v>
      </c>
      <c r="Q15" s="350"/>
      <c r="R15" s="350"/>
      <c r="S15" s="350"/>
      <c r="T15" s="35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82"/>
      <c r="Q16" s="482"/>
      <c r="R16" s="482"/>
      <c r="S16" s="482"/>
      <c r="T16" s="4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427" t="s">
        <v>37</v>
      </c>
      <c r="D17" s="330" t="s">
        <v>38</v>
      </c>
      <c r="E17" s="331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485"/>
      <c r="R17" s="485"/>
      <c r="S17" s="485"/>
      <c r="T17" s="331"/>
      <c r="U17" s="356" t="s">
        <v>50</v>
      </c>
      <c r="V17" s="353"/>
      <c r="W17" s="330" t="s">
        <v>51</v>
      </c>
      <c r="X17" s="330" t="s">
        <v>52</v>
      </c>
      <c r="Y17" s="385" t="s">
        <v>53</v>
      </c>
      <c r="Z17" s="390" t="s">
        <v>54</v>
      </c>
      <c r="AA17" s="360" t="s">
        <v>55</v>
      </c>
      <c r="AB17" s="360" t="s">
        <v>56</v>
      </c>
      <c r="AC17" s="360" t="s">
        <v>57</v>
      </c>
      <c r="AD17" s="360" t="s">
        <v>58</v>
      </c>
      <c r="AE17" s="361"/>
      <c r="AF17" s="362"/>
      <c r="AG17" s="69"/>
      <c r="BD17" s="68" t="s">
        <v>59</v>
      </c>
    </row>
    <row r="18" spans="1:68" ht="14.25" customHeight="1" x14ac:dyDescent="0.2">
      <c r="A18" s="336"/>
      <c r="B18" s="336"/>
      <c r="C18" s="336"/>
      <c r="D18" s="332"/>
      <c r="E18" s="333"/>
      <c r="F18" s="336"/>
      <c r="G18" s="336"/>
      <c r="H18" s="336"/>
      <c r="I18" s="336"/>
      <c r="J18" s="336"/>
      <c r="K18" s="336"/>
      <c r="L18" s="336"/>
      <c r="M18" s="336"/>
      <c r="N18" s="336"/>
      <c r="O18" s="336"/>
      <c r="P18" s="332"/>
      <c r="Q18" s="486"/>
      <c r="R18" s="486"/>
      <c r="S18" s="486"/>
      <c r="T18" s="333"/>
      <c r="U18" s="70" t="s">
        <v>60</v>
      </c>
      <c r="V18" s="70" t="s">
        <v>61</v>
      </c>
      <c r="W18" s="336"/>
      <c r="X18" s="336"/>
      <c r="Y18" s="386"/>
      <c r="Z18" s="391"/>
      <c r="AA18" s="425"/>
      <c r="AB18" s="425"/>
      <c r="AC18" s="425"/>
      <c r="AD18" s="363"/>
      <c r="AE18" s="364"/>
      <c r="AF18" s="365"/>
      <c r="AG18" s="69"/>
      <c r="BD18" s="68"/>
    </row>
    <row r="19" spans="1:68" ht="27.75" hidden="1" customHeight="1" x14ac:dyDescent="0.2">
      <c r="A19" s="367" t="s">
        <v>62</v>
      </c>
      <c r="B19" s="368"/>
      <c r="C19" s="368"/>
      <c r="D19" s="368"/>
      <c r="E19" s="368"/>
      <c r="F19" s="368"/>
      <c r="G19" s="368"/>
      <c r="H19" s="368"/>
      <c r="I19" s="368"/>
      <c r="J19" s="368"/>
      <c r="K19" s="368"/>
      <c r="L19" s="368"/>
      <c r="M19" s="368"/>
      <c r="N19" s="368"/>
      <c r="O19" s="368"/>
      <c r="P19" s="368"/>
      <c r="Q19" s="368"/>
      <c r="R19" s="368"/>
      <c r="S19" s="368"/>
      <c r="T19" s="368"/>
      <c r="U19" s="368"/>
      <c r="V19" s="368"/>
      <c r="W19" s="368"/>
      <c r="X19" s="368"/>
      <c r="Y19" s="368"/>
      <c r="Z19" s="368"/>
      <c r="AA19" s="48"/>
      <c r="AB19" s="48"/>
      <c r="AC19" s="48"/>
    </row>
    <row r="20" spans="1:68" ht="16.5" hidden="1" customHeight="1" x14ac:dyDescent="0.25">
      <c r="A20" s="328" t="s">
        <v>62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22" t="s">
        <v>63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0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8"/>
      <c r="R22" s="338"/>
      <c r="S22" s="338"/>
      <c r="T22" s="339"/>
      <c r="U22" s="34"/>
      <c r="V22" s="34"/>
      <c r="W22" s="35" t="s">
        <v>69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35"/>
      <c r="P23" s="343" t="s">
        <v>72</v>
      </c>
      <c r="Q23" s="344"/>
      <c r="R23" s="344"/>
      <c r="S23" s="344"/>
      <c r="T23" s="344"/>
      <c r="U23" s="344"/>
      <c r="V23" s="345"/>
      <c r="W23" s="37" t="s">
        <v>69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35"/>
      <c r="P24" s="343" t="s">
        <v>72</v>
      </c>
      <c r="Q24" s="344"/>
      <c r="R24" s="344"/>
      <c r="S24" s="344"/>
      <c r="T24" s="344"/>
      <c r="U24" s="344"/>
      <c r="V24" s="345"/>
      <c r="W24" s="37" t="s">
        <v>73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67" t="s">
        <v>74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68"/>
      <c r="Z25" s="368"/>
      <c r="AA25" s="48"/>
      <c r="AB25" s="48"/>
      <c r="AC25" s="48"/>
    </row>
    <row r="26" spans="1:68" ht="16.5" hidden="1" customHeight="1" x14ac:dyDescent="0.25">
      <c r="A26" s="328" t="s">
        <v>75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22" t="s">
        <v>76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180</v>
      </c>
      <c r="P28" s="520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8"/>
      <c r="R28" s="338"/>
      <c r="S28" s="338"/>
      <c r="T28" s="339"/>
      <c r="U28" s="34"/>
      <c r="V28" s="34"/>
      <c r="W28" s="35" t="s">
        <v>69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4301132093</v>
      </c>
      <c r="D29" s="324">
        <v>4607111036520</v>
      </c>
      <c r="E29" s="325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180</v>
      </c>
      <c r="P29" s="506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8"/>
      <c r="R29" s="338"/>
      <c r="S29" s="338"/>
      <c r="T29" s="339"/>
      <c r="U29" s="34"/>
      <c r="V29" s="34"/>
      <c r="W29" s="35" t="s">
        <v>69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84</v>
      </c>
      <c r="B30" s="54" t="s">
        <v>85</v>
      </c>
      <c r="C30" s="31">
        <v>4301132092</v>
      </c>
      <c r="D30" s="324">
        <v>4607111036537</v>
      </c>
      <c r="E30" s="325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79</v>
      </c>
      <c r="L30" s="32" t="s">
        <v>86</v>
      </c>
      <c r="M30" s="33" t="s">
        <v>68</v>
      </c>
      <c r="N30" s="33"/>
      <c r="O30" s="32">
        <v>180</v>
      </c>
      <c r="P30" s="5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8"/>
      <c r="R30" s="338"/>
      <c r="S30" s="338"/>
      <c r="T30" s="339"/>
      <c r="U30" s="34"/>
      <c r="V30" s="34"/>
      <c r="W30" s="35" t="s">
        <v>69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80</v>
      </c>
      <c r="AG30" s="67"/>
      <c r="AJ30" s="71" t="s">
        <v>87</v>
      </c>
      <c r="AK30" s="71">
        <v>140</v>
      </c>
      <c r="BB30" s="79" t="s">
        <v>81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88</v>
      </c>
      <c r="B31" s="54" t="s">
        <v>89</v>
      </c>
      <c r="C31" s="31">
        <v>4301132094</v>
      </c>
      <c r="D31" s="324">
        <v>4607111036599</v>
      </c>
      <c r="E31" s="325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180</v>
      </c>
      <c r="P31" s="514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8"/>
      <c r="R31" s="338"/>
      <c r="S31" s="338"/>
      <c r="T31" s="339"/>
      <c r="U31" s="34"/>
      <c r="V31" s="34"/>
      <c r="W31" s="35" t="s">
        <v>69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80</v>
      </c>
      <c r="AG31" s="67"/>
      <c r="AJ31" s="71" t="s">
        <v>71</v>
      </c>
      <c r="AK31" s="71">
        <v>1</v>
      </c>
      <c r="BB31" s="81" t="s">
        <v>81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34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35"/>
      <c r="P32" s="343" t="s">
        <v>72</v>
      </c>
      <c r="Q32" s="344"/>
      <c r="R32" s="344"/>
      <c r="S32" s="344"/>
      <c r="T32" s="344"/>
      <c r="U32" s="344"/>
      <c r="V32" s="345"/>
      <c r="W32" s="37" t="s">
        <v>69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35"/>
      <c r="P33" s="343" t="s">
        <v>72</v>
      </c>
      <c r="Q33" s="344"/>
      <c r="R33" s="344"/>
      <c r="S33" s="344"/>
      <c r="T33" s="344"/>
      <c r="U33" s="344"/>
      <c r="V33" s="345"/>
      <c r="W33" s="37" t="s">
        <v>73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hidden="1" customHeight="1" x14ac:dyDescent="0.25">
      <c r="A34" s="328" t="s">
        <v>90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22" t="s">
        <v>63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hidden="1" customHeight="1" x14ac:dyDescent="0.25">
      <c r="A36" s="54" t="s">
        <v>91</v>
      </c>
      <c r="B36" s="54" t="s">
        <v>92</v>
      </c>
      <c r="C36" s="31">
        <v>4301070861</v>
      </c>
      <c r="D36" s="324">
        <v>4607111036308</v>
      </c>
      <c r="E36" s="325"/>
      <c r="F36" s="317">
        <v>0.75</v>
      </c>
      <c r="G36" s="32">
        <v>8</v>
      </c>
      <c r="H36" s="317">
        <v>6</v>
      </c>
      <c r="I36" s="317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94" t="s">
        <v>93</v>
      </c>
      <c r="Q36" s="338"/>
      <c r="R36" s="338"/>
      <c r="S36" s="338"/>
      <c r="T36" s="339"/>
      <c r="U36" s="34"/>
      <c r="V36" s="34"/>
      <c r="W36" s="35" t="s">
        <v>69</v>
      </c>
      <c r="X36" s="318">
        <v>0</v>
      </c>
      <c r="Y36" s="31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95</v>
      </c>
      <c r="B37" s="54" t="s">
        <v>96</v>
      </c>
      <c r="C37" s="31">
        <v>4301070884</v>
      </c>
      <c r="D37" s="324">
        <v>4607111036315</v>
      </c>
      <c r="E37" s="325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3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8"/>
      <c r="R37" s="338"/>
      <c r="S37" s="338"/>
      <c r="T37" s="339"/>
      <c r="U37" s="34"/>
      <c r="V37" s="34"/>
      <c r="W37" s="35" t="s">
        <v>69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97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98</v>
      </c>
      <c r="B38" s="54" t="s">
        <v>99</v>
      </c>
      <c r="C38" s="31">
        <v>4301070864</v>
      </c>
      <c r="D38" s="324">
        <v>4607111036292</v>
      </c>
      <c r="E38" s="325"/>
      <c r="F38" s="317">
        <v>0.75</v>
      </c>
      <c r="G38" s="32">
        <v>8</v>
      </c>
      <c r="H38" s="317">
        <v>6</v>
      </c>
      <c r="I38" s="317">
        <v>6.27</v>
      </c>
      <c r="J38" s="32">
        <v>84</v>
      </c>
      <c r="K38" s="32" t="s">
        <v>66</v>
      </c>
      <c r="L38" s="32" t="s">
        <v>100</v>
      </c>
      <c r="M38" s="33" t="s">
        <v>68</v>
      </c>
      <c r="N38" s="33"/>
      <c r="O38" s="32">
        <v>180</v>
      </c>
      <c r="P38" s="41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338"/>
      <c r="R38" s="338"/>
      <c r="S38" s="338"/>
      <c r="T38" s="339"/>
      <c r="U38" s="34"/>
      <c r="V38" s="34"/>
      <c r="W38" s="35" t="s">
        <v>69</v>
      </c>
      <c r="X38" s="318">
        <v>0</v>
      </c>
      <c r="Y38" s="319">
        <f>IFERROR(IF(X38="","",X38),"")</f>
        <v>0</v>
      </c>
      <c r="Z38" s="36">
        <f>IFERROR(IF(X38="","",X38*0.0155),"")</f>
        <v>0</v>
      </c>
      <c r="AA38" s="56"/>
      <c r="AB38" s="57"/>
      <c r="AC38" s="86" t="s">
        <v>94</v>
      </c>
      <c r="AG38" s="67"/>
      <c r="AJ38" s="71" t="s">
        <v>101</v>
      </c>
      <c r="AK38" s="71">
        <v>12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34"/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35"/>
      <c r="P39" s="343" t="s">
        <v>72</v>
      </c>
      <c r="Q39" s="344"/>
      <c r="R39" s="344"/>
      <c r="S39" s="344"/>
      <c r="T39" s="344"/>
      <c r="U39" s="344"/>
      <c r="V39" s="345"/>
      <c r="W39" s="37" t="s">
        <v>69</v>
      </c>
      <c r="X39" s="320">
        <f>IFERROR(SUM(X36:X38),"0")</f>
        <v>0</v>
      </c>
      <c r="Y39" s="320">
        <f>IFERROR(SUM(Y36:Y38),"0")</f>
        <v>0</v>
      </c>
      <c r="Z39" s="320">
        <f>IFERROR(IF(Z36="",0,Z36),"0")+IFERROR(IF(Z37="",0,Z37),"0")+IFERROR(IF(Z38="",0,Z38),"0")</f>
        <v>0</v>
      </c>
      <c r="AA39" s="321"/>
      <c r="AB39" s="321"/>
      <c r="AC39" s="321"/>
    </row>
    <row r="40" spans="1:68" hidden="1" x14ac:dyDescent="0.2">
      <c r="A40" s="323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35"/>
      <c r="P40" s="343" t="s">
        <v>72</v>
      </c>
      <c r="Q40" s="344"/>
      <c r="R40" s="344"/>
      <c r="S40" s="344"/>
      <c r="T40" s="344"/>
      <c r="U40" s="344"/>
      <c r="V40" s="345"/>
      <c r="W40" s="37" t="s">
        <v>73</v>
      </c>
      <c r="X40" s="320">
        <f>IFERROR(SUMPRODUCT(X36:X38*H36:H38),"0")</f>
        <v>0</v>
      </c>
      <c r="Y40" s="320">
        <f>IFERROR(SUMPRODUCT(Y36:Y38*H36:H38),"0")</f>
        <v>0</v>
      </c>
      <c r="Z40" s="37"/>
      <c r="AA40" s="321"/>
      <c r="AB40" s="321"/>
      <c r="AC40" s="321"/>
    </row>
    <row r="41" spans="1:68" ht="16.5" hidden="1" customHeight="1" x14ac:dyDescent="0.25">
      <c r="A41" s="328" t="s">
        <v>102</v>
      </c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3"/>
      <c r="S41" s="323"/>
      <c r="T41" s="323"/>
      <c r="U41" s="323"/>
      <c r="V41" s="323"/>
      <c r="W41" s="323"/>
      <c r="X41" s="323"/>
      <c r="Y41" s="323"/>
      <c r="Z41" s="323"/>
      <c r="AA41" s="313"/>
      <c r="AB41" s="313"/>
      <c r="AC41" s="313"/>
    </row>
    <row r="42" spans="1:68" ht="14.25" hidden="1" customHeight="1" x14ac:dyDescent="0.25">
      <c r="A42" s="322" t="s">
        <v>103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4"/>
      <c r="AB42" s="314"/>
      <c r="AC42" s="314"/>
    </row>
    <row r="43" spans="1:68" ht="16.5" hidden="1" customHeight="1" x14ac:dyDescent="0.25">
      <c r="A43" s="54" t="s">
        <v>104</v>
      </c>
      <c r="B43" s="54" t="s">
        <v>105</v>
      </c>
      <c r="C43" s="31">
        <v>4301190046</v>
      </c>
      <c r="D43" s="324">
        <v>4607111038951</v>
      </c>
      <c r="E43" s="325"/>
      <c r="F43" s="317">
        <v>0.2</v>
      </c>
      <c r="G43" s="32">
        <v>6</v>
      </c>
      <c r="H43" s="317">
        <v>1.2</v>
      </c>
      <c r="I43" s="317">
        <v>1.5918000000000001</v>
      </c>
      <c r="J43" s="32">
        <v>130</v>
      </c>
      <c r="K43" s="32" t="s">
        <v>106</v>
      </c>
      <c r="L43" s="32" t="s">
        <v>100</v>
      </c>
      <c r="M43" s="33" t="s">
        <v>68</v>
      </c>
      <c r="N43" s="33"/>
      <c r="O43" s="32">
        <v>365</v>
      </c>
      <c r="P43" s="47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338"/>
      <c r="R43" s="338"/>
      <c r="S43" s="338"/>
      <c r="T43" s="339"/>
      <c r="U43" s="34"/>
      <c r="V43" s="34"/>
      <c r="W43" s="35" t="s">
        <v>69</v>
      </c>
      <c r="X43" s="318">
        <v>0</v>
      </c>
      <c r="Y43" s="319">
        <f>IFERROR(IF(X43="","",X43),"")</f>
        <v>0</v>
      </c>
      <c r="Z43" s="36">
        <f>IFERROR(IF(X43="","",X43*0.0095),"")</f>
        <v>0</v>
      </c>
      <c r="AA43" s="56"/>
      <c r="AB43" s="57"/>
      <c r="AC43" s="88" t="s">
        <v>107</v>
      </c>
      <c r="AG43" s="67"/>
      <c r="AJ43" s="71" t="s">
        <v>101</v>
      </c>
      <c r="AK43" s="71">
        <v>10</v>
      </c>
      <c r="BB43" s="89" t="s">
        <v>81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108</v>
      </c>
      <c r="B44" s="54" t="s">
        <v>109</v>
      </c>
      <c r="C44" s="31">
        <v>4301190010</v>
      </c>
      <c r="D44" s="324">
        <v>4607111037596</v>
      </c>
      <c r="E44" s="325"/>
      <c r="F44" s="317">
        <v>0.2</v>
      </c>
      <c r="G44" s="32">
        <v>6</v>
      </c>
      <c r="H44" s="317">
        <v>1.2</v>
      </c>
      <c r="I44" s="317">
        <v>1.5918000000000001</v>
      </c>
      <c r="J44" s="32">
        <v>130</v>
      </c>
      <c r="K44" s="32" t="s">
        <v>106</v>
      </c>
      <c r="L44" s="32" t="s">
        <v>67</v>
      </c>
      <c r="M44" s="33" t="s">
        <v>68</v>
      </c>
      <c r="N44" s="33"/>
      <c r="O44" s="32">
        <v>365</v>
      </c>
      <c r="P44" s="513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338"/>
      <c r="R44" s="338"/>
      <c r="S44" s="338"/>
      <c r="T44" s="339"/>
      <c r="U44" s="34"/>
      <c r="V44" s="34"/>
      <c r="W44" s="35" t="s">
        <v>69</v>
      </c>
      <c r="X44" s="318">
        <v>0</v>
      </c>
      <c r="Y44" s="319">
        <f>IFERROR(IF(X44="","",X44),"")</f>
        <v>0</v>
      </c>
      <c r="Z44" s="36">
        <f>IFERROR(IF(X44="","",X44*0.0095),"")</f>
        <v>0</v>
      </c>
      <c r="AA44" s="56"/>
      <c r="AB44" s="57"/>
      <c r="AC44" s="90" t="s">
        <v>110</v>
      </c>
      <c r="AG44" s="67"/>
      <c r="AJ44" s="71" t="s">
        <v>71</v>
      </c>
      <c r="AK44" s="71">
        <v>1</v>
      </c>
      <c r="BB44" s="91" t="s">
        <v>81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4301190022</v>
      </c>
      <c r="D45" s="324">
        <v>4607111037053</v>
      </c>
      <c r="E45" s="325"/>
      <c r="F45" s="317">
        <v>0.2</v>
      </c>
      <c r="G45" s="32">
        <v>6</v>
      </c>
      <c r="H45" s="317">
        <v>1.2</v>
      </c>
      <c r="I45" s="317">
        <v>1.5918000000000001</v>
      </c>
      <c r="J45" s="32">
        <v>130</v>
      </c>
      <c r="K45" s="32" t="s">
        <v>106</v>
      </c>
      <c r="L45" s="32" t="s">
        <v>100</v>
      </c>
      <c r="M45" s="33" t="s">
        <v>68</v>
      </c>
      <c r="N45" s="33"/>
      <c r="O45" s="32">
        <v>365</v>
      </c>
      <c r="P45" s="43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338"/>
      <c r="R45" s="338"/>
      <c r="S45" s="338"/>
      <c r="T45" s="339"/>
      <c r="U45" s="34"/>
      <c r="V45" s="34"/>
      <c r="W45" s="35" t="s">
        <v>69</v>
      </c>
      <c r="X45" s="318">
        <v>0</v>
      </c>
      <c r="Y45" s="319">
        <f>IFERROR(IF(X45="","",X45),"")</f>
        <v>0</v>
      </c>
      <c r="Z45" s="36">
        <f>IFERROR(IF(X45="","",X45*0.0095),"")</f>
        <v>0</v>
      </c>
      <c r="AA45" s="56"/>
      <c r="AB45" s="57"/>
      <c r="AC45" s="92" t="s">
        <v>110</v>
      </c>
      <c r="AG45" s="67"/>
      <c r="AJ45" s="71" t="s">
        <v>101</v>
      </c>
      <c r="AK45" s="71">
        <v>10</v>
      </c>
      <c r="BB45" s="93" t="s">
        <v>81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4301190023</v>
      </c>
      <c r="D46" s="324">
        <v>4607111037060</v>
      </c>
      <c r="E46" s="325"/>
      <c r="F46" s="317">
        <v>0.2</v>
      </c>
      <c r="G46" s="32">
        <v>6</v>
      </c>
      <c r="H46" s="317">
        <v>1.2</v>
      </c>
      <c r="I46" s="317">
        <v>1.5918000000000001</v>
      </c>
      <c r="J46" s="32">
        <v>130</v>
      </c>
      <c r="K46" s="32" t="s">
        <v>106</v>
      </c>
      <c r="L46" s="32" t="s">
        <v>100</v>
      </c>
      <c r="M46" s="33" t="s">
        <v>68</v>
      </c>
      <c r="N46" s="33"/>
      <c r="O46" s="32">
        <v>365</v>
      </c>
      <c r="P46" s="40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338"/>
      <c r="R46" s="338"/>
      <c r="S46" s="338"/>
      <c r="T46" s="339"/>
      <c r="U46" s="34"/>
      <c r="V46" s="34"/>
      <c r="W46" s="35" t="s">
        <v>69</v>
      </c>
      <c r="X46" s="318">
        <v>0</v>
      </c>
      <c r="Y46" s="319">
        <f>IFERROR(IF(X46="","",X46),"")</f>
        <v>0</v>
      </c>
      <c r="Z46" s="36">
        <f>IFERROR(IF(X46="","",X46*0.0095),"")</f>
        <v>0</v>
      </c>
      <c r="AA46" s="56"/>
      <c r="AB46" s="57"/>
      <c r="AC46" s="94" t="s">
        <v>110</v>
      </c>
      <c r="AG46" s="67"/>
      <c r="AJ46" s="71" t="s">
        <v>101</v>
      </c>
      <c r="AK46" s="71">
        <v>10</v>
      </c>
      <c r="BB46" s="95" t="s">
        <v>81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idden="1" x14ac:dyDescent="0.2">
      <c r="A47" s="334"/>
      <c r="B47" s="323"/>
      <c r="C47" s="323"/>
      <c r="D47" s="323"/>
      <c r="E47" s="323"/>
      <c r="F47" s="323"/>
      <c r="G47" s="323"/>
      <c r="H47" s="323"/>
      <c r="I47" s="323"/>
      <c r="J47" s="323"/>
      <c r="K47" s="323"/>
      <c r="L47" s="323"/>
      <c r="M47" s="323"/>
      <c r="N47" s="323"/>
      <c r="O47" s="335"/>
      <c r="P47" s="343" t="s">
        <v>72</v>
      </c>
      <c r="Q47" s="344"/>
      <c r="R47" s="344"/>
      <c r="S47" s="344"/>
      <c r="T47" s="344"/>
      <c r="U47" s="344"/>
      <c r="V47" s="345"/>
      <c r="W47" s="37" t="s">
        <v>69</v>
      </c>
      <c r="X47" s="320">
        <f>IFERROR(SUM(X43:X46),"0")</f>
        <v>0</v>
      </c>
      <c r="Y47" s="320">
        <f>IFERROR(SUM(Y43:Y46),"0")</f>
        <v>0</v>
      </c>
      <c r="Z47" s="320">
        <f>IFERROR(IF(Z43="",0,Z43),"0")+IFERROR(IF(Z44="",0,Z44),"0")+IFERROR(IF(Z45="",0,Z45),"0")+IFERROR(IF(Z46="",0,Z46),"0")</f>
        <v>0</v>
      </c>
      <c r="AA47" s="321"/>
      <c r="AB47" s="321"/>
      <c r="AC47" s="321"/>
    </row>
    <row r="48" spans="1:68" hidden="1" x14ac:dyDescent="0.2">
      <c r="A48" s="323"/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35"/>
      <c r="P48" s="343" t="s">
        <v>72</v>
      </c>
      <c r="Q48" s="344"/>
      <c r="R48" s="344"/>
      <c r="S48" s="344"/>
      <c r="T48" s="344"/>
      <c r="U48" s="344"/>
      <c r="V48" s="345"/>
      <c r="W48" s="37" t="s">
        <v>73</v>
      </c>
      <c r="X48" s="320">
        <f>IFERROR(SUMPRODUCT(X43:X46*H43:H46),"0")</f>
        <v>0</v>
      </c>
      <c r="Y48" s="320">
        <f>IFERROR(SUMPRODUCT(Y43:Y46*H43:H46),"0")</f>
        <v>0</v>
      </c>
      <c r="Z48" s="37"/>
      <c r="AA48" s="321"/>
      <c r="AB48" s="321"/>
      <c r="AC48" s="321"/>
    </row>
    <row r="49" spans="1:68" ht="16.5" hidden="1" customHeight="1" x14ac:dyDescent="0.25">
      <c r="A49" s="328" t="s">
        <v>115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23"/>
      <c r="Z49" s="323"/>
      <c r="AA49" s="313"/>
      <c r="AB49" s="313"/>
      <c r="AC49" s="313"/>
    </row>
    <row r="50" spans="1:68" ht="14.25" hidden="1" customHeight="1" x14ac:dyDescent="0.25">
      <c r="A50" s="322" t="s">
        <v>63</v>
      </c>
      <c r="B50" s="323"/>
      <c r="C50" s="323"/>
      <c r="D50" s="323"/>
      <c r="E50" s="323"/>
      <c r="F50" s="323"/>
      <c r="G50" s="323"/>
      <c r="H50" s="323"/>
      <c r="I50" s="323"/>
      <c r="J50" s="323"/>
      <c r="K50" s="323"/>
      <c r="L50" s="323"/>
      <c r="M50" s="323"/>
      <c r="N50" s="323"/>
      <c r="O50" s="323"/>
      <c r="P50" s="323"/>
      <c r="Q50" s="323"/>
      <c r="R50" s="323"/>
      <c r="S50" s="323"/>
      <c r="T50" s="323"/>
      <c r="U50" s="323"/>
      <c r="V50" s="323"/>
      <c r="W50" s="323"/>
      <c r="X50" s="323"/>
      <c r="Y50" s="323"/>
      <c r="Z50" s="323"/>
      <c r="AA50" s="314"/>
      <c r="AB50" s="314"/>
      <c r="AC50" s="314"/>
    </row>
    <row r="51" spans="1:68" ht="27" hidden="1" customHeight="1" x14ac:dyDescent="0.25">
      <c r="A51" s="54" t="s">
        <v>116</v>
      </c>
      <c r="B51" s="54" t="s">
        <v>117</v>
      </c>
      <c r="C51" s="31">
        <v>4301071032</v>
      </c>
      <c r="D51" s="324">
        <v>4607111038999</v>
      </c>
      <c r="E51" s="325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9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1" s="338"/>
      <c r="R51" s="338"/>
      <c r="S51" s="338"/>
      <c r="T51" s="339"/>
      <c r="U51" s="34"/>
      <c r="V51" s="34"/>
      <c r="W51" s="35" t="s">
        <v>69</v>
      </c>
      <c r="X51" s="318">
        <v>0</v>
      </c>
      <c r="Y51" s="319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96" t="s">
        <v>118</v>
      </c>
      <c r="AG51" s="67"/>
      <c r="AJ51" s="71" t="s">
        <v>71</v>
      </c>
      <c r="AK51" s="71">
        <v>1</v>
      </c>
      <c r="BB51" s="97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hidden="1" customHeight="1" x14ac:dyDescent="0.25">
      <c r="A52" s="54" t="s">
        <v>119</v>
      </c>
      <c r="B52" s="54" t="s">
        <v>120</v>
      </c>
      <c r="C52" s="31">
        <v>4301070989</v>
      </c>
      <c r="D52" s="324">
        <v>4607111037190</v>
      </c>
      <c r="E52" s="325"/>
      <c r="F52" s="317">
        <v>0.43</v>
      </c>
      <c r="G52" s="32">
        <v>16</v>
      </c>
      <c r="H52" s="317">
        <v>6.88</v>
      </c>
      <c r="I52" s="317">
        <v>7.1996000000000002</v>
      </c>
      <c r="J52" s="32">
        <v>84</v>
      </c>
      <c r="K52" s="32" t="s">
        <v>66</v>
      </c>
      <c r="L52" s="32" t="s">
        <v>100</v>
      </c>
      <c r="M52" s="33" t="s">
        <v>68</v>
      </c>
      <c r="N52" s="33"/>
      <c r="O52" s="32">
        <v>180</v>
      </c>
      <c r="P52" s="49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338"/>
      <c r="R52" s="338"/>
      <c r="S52" s="338"/>
      <c r="T52" s="339"/>
      <c r="U52" s="34"/>
      <c r="V52" s="34"/>
      <c r="W52" s="35" t="s">
        <v>69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101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4301071044</v>
      </c>
      <c r="D53" s="324">
        <v>4607111039385</v>
      </c>
      <c r="E53" s="325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46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3" s="338"/>
      <c r="R53" s="338"/>
      <c r="S53" s="338"/>
      <c r="T53" s="339"/>
      <c r="U53" s="34"/>
      <c r="V53" s="34"/>
      <c r="W53" s="35" t="s">
        <v>69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0" t="s">
        <v>118</v>
      </c>
      <c r="AG53" s="67"/>
      <c r="AJ53" s="71" t="s">
        <v>71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4301070972</v>
      </c>
      <c r="D54" s="324">
        <v>4607111037183</v>
      </c>
      <c r="E54" s="325"/>
      <c r="F54" s="317">
        <v>0.9</v>
      </c>
      <c r="G54" s="32">
        <v>8</v>
      </c>
      <c r="H54" s="317">
        <v>7.2</v>
      </c>
      <c r="I54" s="317">
        <v>7.4859999999999998</v>
      </c>
      <c r="J54" s="32">
        <v>84</v>
      </c>
      <c r="K54" s="32" t="s">
        <v>66</v>
      </c>
      <c r="L54" s="32" t="s">
        <v>86</v>
      </c>
      <c r="M54" s="33" t="s">
        <v>68</v>
      </c>
      <c r="N54" s="33"/>
      <c r="O54" s="32">
        <v>180</v>
      </c>
      <c r="P54" s="37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338"/>
      <c r="R54" s="338"/>
      <c r="S54" s="338"/>
      <c r="T54" s="339"/>
      <c r="U54" s="34"/>
      <c r="V54" s="34"/>
      <c r="W54" s="35" t="s">
        <v>69</v>
      </c>
      <c r="X54" s="318">
        <v>0</v>
      </c>
      <c r="Y54" s="319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87</v>
      </c>
      <c r="AK54" s="71">
        <v>84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4301071045</v>
      </c>
      <c r="D55" s="324">
        <v>4607111039392</v>
      </c>
      <c r="E55" s="325"/>
      <c r="F55" s="317">
        <v>0.4</v>
      </c>
      <c r="G55" s="32">
        <v>16</v>
      </c>
      <c r="H55" s="317">
        <v>6.4</v>
      </c>
      <c r="I55" s="317">
        <v>6.7195999999999998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76" t="s">
        <v>127</v>
      </c>
      <c r="Q55" s="338"/>
      <c r="R55" s="338"/>
      <c r="S55" s="338"/>
      <c r="T55" s="339"/>
      <c r="U55" s="34"/>
      <c r="V55" s="34"/>
      <c r="W55" s="35" t="s">
        <v>69</v>
      </c>
      <c r="X55" s="318">
        <v>0</v>
      </c>
      <c r="Y55" s="319">
        <f t="shared" si="0"/>
        <v>0</v>
      </c>
      <c r="Z55" s="36">
        <f t="shared" si="1"/>
        <v>0</v>
      </c>
      <c r="AA55" s="56"/>
      <c r="AB55" s="57"/>
      <c r="AC55" s="104" t="s">
        <v>128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4301070970</v>
      </c>
      <c r="D56" s="324">
        <v>4607111037091</v>
      </c>
      <c r="E56" s="325"/>
      <c r="F56" s="317">
        <v>0.43</v>
      </c>
      <c r="G56" s="32">
        <v>16</v>
      </c>
      <c r="H56" s="317">
        <v>6.88</v>
      </c>
      <c r="I56" s="317">
        <v>7.11</v>
      </c>
      <c r="J56" s="32">
        <v>84</v>
      </c>
      <c r="K56" s="32" t="s">
        <v>66</v>
      </c>
      <c r="L56" s="32" t="s">
        <v>100</v>
      </c>
      <c r="M56" s="33" t="s">
        <v>68</v>
      </c>
      <c r="N56" s="33"/>
      <c r="O56" s="32">
        <v>180</v>
      </c>
      <c r="P56" s="5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338"/>
      <c r="R56" s="338"/>
      <c r="S56" s="338"/>
      <c r="T56" s="339"/>
      <c r="U56" s="34"/>
      <c r="V56" s="34"/>
      <c r="W56" s="35" t="s">
        <v>69</v>
      </c>
      <c r="X56" s="318">
        <v>0</v>
      </c>
      <c r="Y56" s="319">
        <f t="shared" si="0"/>
        <v>0</v>
      </c>
      <c r="Z56" s="36">
        <f t="shared" si="1"/>
        <v>0</v>
      </c>
      <c r="AA56" s="56"/>
      <c r="AB56" s="57"/>
      <c r="AC56" s="106" t="s">
        <v>128</v>
      </c>
      <c r="AG56" s="67"/>
      <c r="AJ56" s="71" t="s">
        <v>101</v>
      </c>
      <c r="AK56" s="71">
        <v>12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4301071031</v>
      </c>
      <c r="D57" s="324">
        <v>4607111038982</v>
      </c>
      <c r="E57" s="325"/>
      <c r="F57" s="317">
        <v>0.7</v>
      </c>
      <c r="G57" s="32">
        <v>10</v>
      </c>
      <c r="H57" s="317">
        <v>7</v>
      </c>
      <c r="I57" s="317">
        <v>7.2859999999999996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7" s="338"/>
      <c r="R57" s="338"/>
      <c r="S57" s="338"/>
      <c r="T57" s="339"/>
      <c r="U57" s="34"/>
      <c r="V57" s="34"/>
      <c r="W57" s="35" t="s">
        <v>69</v>
      </c>
      <c r="X57" s="318">
        <v>0</v>
      </c>
      <c r="Y57" s="319">
        <f t="shared" si="0"/>
        <v>0</v>
      </c>
      <c r="Z57" s="36">
        <f t="shared" si="1"/>
        <v>0</v>
      </c>
      <c r="AA57" s="56"/>
      <c r="AB57" s="57"/>
      <c r="AC57" s="108" t="s">
        <v>128</v>
      </c>
      <c r="AG57" s="67"/>
      <c r="AJ57" s="71" t="s">
        <v>71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hidden="1" customHeight="1" x14ac:dyDescent="0.25">
      <c r="A58" s="54" t="s">
        <v>133</v>
      </c>
      <c r="B58" s="54" t="s">
        <v>134</v>
      </c>
      <c r="C58" s="31">
        <v>4301070971</v>
      </c>
      <c r="D58" s="324">
        <v>4607111036902</v>
      </c>
      <c r="E58" s="325"/>
      <c r="F58" s="317">
        <v>0.9</v>
      </c>
      <c r="G58" s="32">
        <v>8</v>
      </c>
      <c r="H58" s="317">
        <v>7.2</v>
      </c>
      <c r="I58" s="317">
        <v>7.43</v>
      </c>
      <c r="J58" s="32">
        <v>84</v>
      </c>
      <c r="K58" s="32" t="s">
        <v>66</v>
      </c>
      <c r="L58" s="32" t="s">
        <v>100</v>
      </c>
      <c r="M58" s="33" t="s">
        <v>68</v>
      </c>
      <c r="N58" s="33"/>
      <c r="O58" s="32">
        <v>180</v>
      </c>
      <c r="P58" s="33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8" s="338"/>
      <c r="R58" s="338"/>
      <c r="S58" s="338"/>
      <c r="T58" s="339"/>
      <c r="U58" s="34"/>
      <c r="V58" s="34"/>
      <c r="W58" s="35" t="s">
        <v>69</v>
      </c>
      <c r="X58" s="318">
        <v>0</v>
      </c>
      <c r="Y58" s="319">
        <f t="shared" si="0"/>
        <v>0</v>
      </c>
      <c r="Z58" s="36">
        <f t="shared" si="1"/>
        <v>0</v>
      </c>
      <c r="AA58" s="56"/>
      <c r="AB58" s="57"/>
      <c r="AC58" s="110" t="s">
        <v>128</v>
      </c>
      <c r="AG58" s="67"/>
      <c r="AJ58" s="71" t="s">
        <v>101</v>
      </c>
      <c r="AK58" s="71">
        <v>12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hidden="1" customHeight="1" x14ac:dyDescent="0.25">
      <c r="A59" s="54" t="s">
        <v>135</v>
      </c>
      <c r="B59" s="54" t="s">
        <v>136</v>
      </c>
      <c r="C59" s="31">
        <v>4301071046</v>
      </c>
      <c r="D59" s="324">
        <v>4607111039354</v>
      </c>
      <c r="E59" s="325"/>
      <c r="F59" s="317">
        <v>0.4</v>
      </c>
      <c r="G59" s="32">
        <v>16</v>
      </c>
      <c r="H59" s="317">
        <v>6.4</v>
      </c>
      <c r="I59" s="317">
        <v>6.7195999999999998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180</v>
      </c>
      <c r="P59" s="40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9" s="338"/>
      <c r="R59" s="338"/>
      <c r="S59" s="338"/>
      <c r="T59" s="339"/>
      <c r="U59" s="34"/>
      <c r="V59" s="34"/>
      <c r="W59" s="35" t="s">
        <v>69</v>
      </c>
      <c r="X59" s="318">
        <v>0</v>
      </c>
      <c r="Y59" s="319">
        <f t="shared" si="0"/>
        <v>0</v>
      </c>
      <c r="Z59" s="36">
        <f t="shared" si="1"/>
        <v>0</v>
      </c>
      <c r="AA59" s="56"/>
      <c r="AB59" s="57"/>
      <c r="AC59" s="112" t="s">
        <v>128</v>
      </c>
      <c r="AG59" s="67"/>
      <c r="AJ59" s="71" t="s">
        <v>71</v>
      </c>
      <c r="AK59" s="71">
        <v>1</v>
      </c>
      <c r="BB59" s="113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hidden="1" customHeight="1" x14ac:dyDescent="0.25">
      <c r="A60" s="54" t="s">
        <v>137</v>
      </c>
      <c r="B60" s="54" t="s">
        <v>138</v>
      </c>
      <c r="C60" s="31">
        <v>4301070969</v>
      </c>
      <c r="D60" s="324">
        <v>4607111036858</v>
      </c>
      <c r="E60" s="325"/>
      <c r="F60" s="317">
        <v>0.43</v>
      </c>
      <c r="G60" s="32">
        <v>16</v>
      </c>
      <c r="H60" s="317">
        <v>6.88</v>
      </c>
      <c r="I60" s="317">
        <v>7.1996000000000002</v>
      </c>
      <c r="J60" s="32">
        <v>84</v>
      </c>
      <c r="K60" s="32" t="s">
        <v>66</v>
      </c>
      <c r="L60" s="32" t="s">
        <v>100</v>
      </c>
      <c r="M60" s="33" t="s">
        <v>68</v>
      </c>
      <c r="N60" s="33"/>
      <c r="O60" s="32">
        <v>180</v>
      </c>
      <c r="P60" s="355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60" s="338"/>
      <c r="R60" s="338"/>
      <c r="S60" s="338"/>
      <c r="T60" s="339"/>
      <c r="U60" s="34"/>
      <c r="V60" s="34"/>
      <c r="W60" s="35" t="s">
        <v>69</v>
      </c>
      <c r="X60" s="318">
        <v>0</v>
      </c>
      <c r="Y60" s="319">
        <f t="shared" si="0"/>
        <v>0</v>
      </c>
      <c r="Z60" s="36">
        <f t="shared" si="1"/>
        <v>0</v>
      </c>
      <c r="AA60" s="56"/>
      <c r="AB60" s="57"/>
      <c r="AC60" s="114" t="s">
        <v>128</v>
      </c>
      <c r="AG60" s="67"/>
      <c r="AJ60" s="71" t="s">
        <v>101</v>
      </c>
      <c r="AK60" s="71">
        <v>12</v>
      </c>
      <c r="BB60" s="115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hidden="1" customHeight="1" x14ac:dyDescent="0.25">
      <c r="A61" s="54" t="s">
        <v>139</v>
      </c>
      <c r="B61" s="54" t="s">
        <v>140</v>
      </c>
      <c r="C61" s="31">
        <v>4301071047</v>
      </c>
      <c r="D61" s="324">
        <v>4607111039330</v>
      </c>
      <c r="E61" s="325"/>
      <c r="F61" s="317">
        <v>0.7</v>
      </c>
      <c r="G61" s="32">
        <v>10</v>
      </c>
      <c r="H61" s="317">
        <v>7</v>
      </c>
      <c r="I61" s="317">
        <v>7.3</v>
      </c>
      <c r="J61" s="32">
        <v>84</v>
      </c>
      <c r="K61" s="32" t="s">
        <v>66</v>
      </c>
      <c r="L61" s="32" t="s">
        <v>67</v>
      </c>
      <c r="M61" s="33" t="s">
        <v>68</v>
      </c>
      <c r="N61" s="33"/>
      <c r="O61" s="32">
        <v>180</v>
      </c>
      <c r="P61" s="40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1" s="338"/>
      <c r="R61" s="338"/>
      <c r="S61" s="338"/>
      <c r="T61" s="339"/>
      <c r="U61" s="34"/>
      <c r="V61" s="34"/>
      <c r="W61" s="35" t="s">
        <v>69</v>
      </c>
      <c r="X61" s="318">
        <v>0</v>
      </c>
      <c r="Y61" s="319">
        <f t="shared" si="0"/>
        <v>0</v>
      </c>
      <c r="Z61" s="36">
        <f t="shared" si="1"/>
        <v>0</v>
      </c>
      <c r="AA61" s="56"/>
      <c r="AB61" s="57"/>
      <c r="AC61" s="116" t="s">
        <v>128</v>
      </c>
      <c r="AG61" s="67"/>
      <c r="AJ61" s="71" t="s">
        <v>71</v>
      </c>
      <c r="AK61" s="71">
        <v>1</v>
      </c>
      <c r="BB61" s="117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4301070968</v>
      </c>
      <c r="D62" s="324">
        <v>4607111036889</v>
      </c>
      <c r="E62" s="325"/>
      <c r="F62" s="317">
        <v>0.9</v>
      </c>
      <c r="G62" s="32">
        <v>8</v>
      </c>
      <c r="H62" s="317">
        <v>7.2</v>
      </c>
      <c r="I62" s="317">
        <v>7.4859999999999998</v>
      </c>
      <c r="J62" s="32">
        <v>84</v>
      </c>
      <c r="K62" s="32" t="s">
        <v>66</v>
      </c>
      <c r="L62" s="32" t="s">
        <v>86</v>
      </c>
      <c r="M62" s="33" t="s">
        <v>68</v>
      </c>
      <c r="N62" s="33"/>
      <c r="O62" s="32">
        <v>180</v>
      </c>
      <c r="P62" s="34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2" s="338"/>
      <c r="R62" s="338"/>
      <c r="S62" s="338"/>
      <c r="T62" s="339"/>
      <c r="U62" s="34"/>
      <c r="V62" s="34"/>
      <c r="W62" s="35" t="s">
        <v>69</v>
      </c>
      <c r="X62" s="318">
        <v>0</v>
      </c>
      <c r="Y62" s="319">
        <f t="shared" si="0"/>
        <v>0</v>
      </c>
      <c r="Z62" s="36">
        <f t="shared" si="1"/>
        <v>0</v>
      </c>
      <c r="AA62" s="56"/>
      <c r="AB62" s="57"/>
      <c r="AC62" s="118" t="s">
        <v>128</v>
      </c>
      <c r="AG62" s="67"/>
      <c r="AJ62" s="71" t="s">
        <v>87</v>
      </c>
      <c r="AK62" s="71">
        <v>84</v>
      </c>
      <c r="BB62" s="119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idden="1" x14ac:dyDescent="0.2">
      <c r="A63" s="334"/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35"/>
      <c r="P63" s="343" t="s">
        <v>72</v>
      </c>
      <c r="Q63" s="344"/>
      <c r="R63" s="344"/>
      <c r="S63" s="344"/>
      <c r="T63" s="344"/>
      <c r="U63" s="344"/>
      <c r="V63" s="345"/>
      <c r="W63" s="37" t="s">
        <v>69</v>
      </c>
      <c r="X63" s="320">
        <f>IFERROR(SUM(X51:X62),"0")</f>
        <v>0</v>
      </c>
      <c r="Y63" s="320">
        <f>IFERROR(SUM(Y51:Y62),"0")</f>
        <v>0</v>
      </c>
      <c r="Z63" s="320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321"/>
      <c r="AB63" s="321"/>
      <c r="AC63" s="321"/>
    </row>
    <row r="64" spans="1:68" hidden="1" x14ac:dyDescent="0.2">
      <c r="A64" s="323"/>
      <c r="B64" s="323"/>
      <c r="C64" s="323"/>
      <c r="D64" s="323"/>
      <c r="E64" s="323"/>
      <c r="F64" s="323"/>
      <c r="G64" s="323"/>
      <c r="H64" s="323"/>
      <c r="I64" s="323"/>
      <c r="J64" s="323"/>
      <c r="K64" s="323"/>
      <c r="L64" s="323"/>
      <c r="M64" s="323"/>
      <c r="N64" s="323"/>
      <c r="O64" s="335"/>
      <c r="P64" s="343" t="s">
        <v>72</v>
      </c>
      <c r="Q64" s="344"/>
      <c r="R64" s="344"/>
      <c r="S64" s="344"/>
      <c r="T64" s="344"/>
      <c r="U64" s="344"/>
      <c r="V64" s="345"/>
      <c r="W64" s="37" t="s">
        <v>73</v>
      </c>
      <c r="X64" s="320">
        <f>IFERROR(SUMPRODUCT(X51:X62*H51:H62),"0")</f>
        <v>0</v>
      </c>
      <c r="Y64" s="320">
        <f>IFERROR(SUMPRODUCT(Y51:Y62*H51:H62),"0")</f>
        <v>0</v>
      </c>
      <c r="Z64" s="37"/>
      <c r="AA64" s="321"/>
      <c r="AB64" s="321"/>
      <c r="AC64" s="321"/>
    </row>
    <row r="65" spans="1:68" ht="16.5" hidden="1" customHeight="1" x14ac:dyDescent="0.25">
      <c r="A65" s="328" t="s">
        <v>143</v>
      </c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13"/>
      <c r="AB65" s="313"/>
      <c r="AC65" s="313"/>
    </row>
    <row r="66" spans="1:68" ht="14.25" hidden="1" customHeight="1" x14ac:dyDescent="0.25">
      <c r="A66" s="322" t="s">
        <v>63</v>
      </c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14"/>
      <c r="AB66" s="314"/>
      <c r="AC66" s="314"/>
    </row>
    <row r="67" spans="1:68" ht="27" hidden="1" customHeight="1" x14ac:dyDescent="0.25">
      <c r="A67" s="54" t="s">
        <v>144</v>
      </c>
      <c r="B67" s="54" t="s">
        <v>145</v>
      </c>
      <c r="C67" s="31">
        <v>4301070977</v>
      </c>
      <c r="D67" s="324">
        <v>4607111037411</v>
      </c>
      <c r="E67" s="325"/>
      <c r="F67" s="317">
        <v>2.7</v>
      </c>
      <c r="G67" s="32">
        <v>1</v>
      </c>
      <c r="H67" s="317">
        <v>2.7</v>
      </c>
      <c r="I67" s="317">
        <v>2.8132000000000001</v>
      </c>
      <c r="J67" s="32">
        <v>234</v>
      </c>
      <c r="K67" s="32" t="s">
        <v>146</v>
      </c>
      <c r="L67" s="32" t="s">
        <v>100</v>
      </c>
      <c r="M67" s="33" t="s">
        <v>68</v>
      </c>
      <c r="N67" s="33"/>
      <c r="O67" s="32">
        <v>180</v>
      </c>
      <c r="P67" s="36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338"/>
      <c r="R67" s="338"/>
      <c r="S67" s="338"/>
      <c r="T67" s="339"/>
      <c r="U67" s="34"/>
      <c r="V67" s="34"/>
      <c r="W67" s="35" t="s">
        <v>69</v>
      </c>
      <c r="X67" s="318">
        <v>0</v>
      </c>
      <c r="Y67" s="319">
        <f>IFERROR(IF(X67="","",X67),"")</f>
        <v>0</v>
      </c>
      <c r="Z67" s="36">
        <f>IFERROR(IF(X67="","",X67*0.00502),"")</f>
        <v>0</v>
      </c>
      <c r="AA67" s="56"/>
      <c r="AB67" s="57"/>
      <c r="AC67" s="120" t="s">
        <v>147</v>
      </c>
      <c r="AG67" s="67"/>
      <c r="AJ67" s="71" t="s">
        <v>101</v>
      </c>
      <c r="AK67" s="71">
        <v>18</v>
      </c>
      <c r="BB67" s="121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4301070981</v>
      </c>
      <c r="D68" s="324">
        <v>4607111036728</v>
      </c>
      <c r="E68" s="325"/>
      <c r="F68" s="317">
        <v>5</v>
      </c>
      <c r="G68" s="32">
        <v>1</v>
      </c>
      <c r="H68" s="317">
        <v>5</v>
      </c>
      <c r="I68" s="317">
        <v>5.2131999999999996</v>
      </c>
      <c r="J68" s="32">
        <v>144</v>
      </c>
      <c r="K68" s="32" t="s">
        <v>66</v>
      </c>
      <c r="L68" s="32" t="s">
        <v>86</v>
      </c>
      <c r="M68" s="33" t="s">
        <v>68</v>
      </c>
      <c r="N68" s="33"/>
      <c r="O68" s="32">
        <v>180</v>
      </c>
      <c r="P68" s="46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338"/>
      <c r="R68" s="338"/>
      <c r="S68" s="338"/>
      <c r="T68" s="339"/>
      <c r="U68" s="34"/>
      <c r="V68" s="34"/>
      <c r="W68" s="35" t="s">
        <v>69</v>
      </c>
      <c r="X68" s="318">
        <v>0</v>
      </c>
      <c r="Y68" s="319">
        <f>IFERROR(IF(X68="","",X68),"")</f>
        <v>0</v>
      </c>
      <c r="Z68" s="36">
        <f>IFERROR(IF(X68="","",X68*0.00866),"")</f>
        <v>0</v>
      </c>
      <c r="AA68" s="56"/>
      <c r="AB68" s="57"/>
      <c r="AC68" s="122" t="s">
        <v>147</v>
      </c>
      <c r="AG68" s="67"/>
      <c r="AJ68" s="71" t="s">
        <v>87</v>
      </c>
      <c r="AK68" s="71">
        <v>144</v>
      </c>
      <c r="BB68" s="123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34"/>
      <c r="B69" s="323"/>
      <c r="C69" s="323"/>
      <c r="D69" s="323"/>
      <c r="E69" s="323"/>
      <c r="F69" s="323"/>
      <c r="G69" s="323"/>
      <c r="H69" s="323"/>
      <c r="I69" s="323"/>
      <c r="J69" s="323"/>
      <c r="K69" s="323"/>
      <c r="L69" s="323"/>
      <c r="M69" s="323"/>
      <c r="N69" s="323"/>
      <c r="O69" s="335"/>
      <c r="P69" s="343" t="s">
        <v>72</v>
      </c>
      <c r="Q69" s="344"/>
      <c r="R69" s="344"/>
      <c r="S69" s="344"/>
      <c r="T69" s="344"/>
      <c r="U69" s="344"/>
      <c r="V69" s="345"/>
      <c r="W69" s="37" t="s">
        <v>69</v>
      </c>
      <c r="X69" s="320">
        <f>IFERROR(SUM(X67:X68),"0")</f>
        <v>0</v>
      </c>
      <c r="Y69" s="320">
        <f>IFERROR(SUM(Y67:Y68),"0")</f>
        <v>0</v>
      </c>
      <c r="Z69" s="320">
        <f>IFERROR(IF(Z67="",0,Z67),"0")+IFERROR(IF(Z68="",0,Z68),"0")</f>
        <v>0</v>
      </c>
      <c r="AA69" s="321"/>
      <c r="AB69" s="321"/>
      <c r="AC69" s="321"/>
    </row>
    <row r="70" spans="1:68" hidden="1" x14ac:dyDescent="0.2">
      <c r="A70" s="323"/>
      <c r="B70" s="323"/>
      <c r="C70" s="323"/>
      <c r="D70" s="323"/>
      <c r="E70" s="323"/>
      <c r="F70" s="323"/>
      <c r="G70" s="323"/>
      <c r="H70" s="323"/>
      <c r="I70" s="323"/>
      <c r="J70" s="323"/>
      <c r="K70" s="323"/>
      <c r="L70" s="323"/>
      <c r="M70" s="323"/>
      <c r="N70" s="323"/>
      <c r="O70" s="335"/>
      <c r="P70" s="343" t="s">
        <v>72</v>
      </c>
      <c r="Q70" s="344"/>
      <c r="R70" s="344"/>
      <c r="S70" s="344"/>
      <c r="T70" s="344"/>
      <c r="U70" s="344"/>
      <c r="V70" s="345"/>
      <c r="W70" s="37" t="s">
        <v>73</v>
      </c>
      <c r="X70" s="320">
        <f>IFERROR(SUMPRODUCT(X67:X68*H67:H68),"0")</f>
        <v>0</v>
      </c>
      <c r="Y70" s="320">
        <f>IFERROR(SUMPRODUCT(Y67:Y68*H67:H68),"0")</f>
        <v>0</v>
      </c>
      <c r="Z70" s="37"/>
      <c r="AA70" s="321"/>
      <c r="AB70" s="321"/>
      <c r="AC70" s="321"/>
    </row>
    <row r="71" spans="1:68" ht="16.5" hidden="1" customHeight="1" x14ac:dyDescent="0.25">
      <c r="A71" s="328" t="s">
        <v>150</v>
      </c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13"/>
      <c r="AB71" s="313"/>
      <c r="AC71" s="313"/>
    </row>
    <row r="72" spans="1:68" ht="14.25" hidden="1" customHeight="1" x14ac:dyDescent="0.25">
      <c r="A72" s="322" t="s">
        <v>151</v>
      </c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14"/>
      <c r="AB72" s="314"/>
      <c r="AC72" s="314"/>
    </row>
    <row r="73" spans="1:68" ht="27" hidden="1" customHeight="1" x14ac:dyDescent="0.25">
      <c r="A73" s="54" t="s">
        <v>152</v>
      </c>
      <c r="B73" s="54" t="s">
        <v>153</v>
      </c>
      <c r="C73" s="31">
        <v>4301135271</v>
      </c>
      <c r="D73" s="324">
        <v>4607111033659</v>
      </c>
      <c r="E73" s="325"/>
      <c r="F73" s="317">
        <v>0.3</v>
      </c>
      <c r="G73" s="32">
        <v>12</v>
      </c>
      <c r="H73" s="317">
        <v>3.6</v>
      </c>
      <c r="I73" s="317">
        <v>4.3036000000000003</v>
      </c>
      <c r="J73" s="32">
        <v>70</v>
      </c>
      <c r="K73" s="32" t="s">
        <v>79</v>
      </c>
      <c r="L73" s="32" t="s">
        <v>67</v>
      </c>
      <c r="M73" s="33" t="s">
        <v>68</v>
      </c>
      <c r="N73" s="33"/>
      <c r="O73" s="32">
        <v>180</v>
      </c>
      <c r="P73" s="53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338"/>
      <c r="R73" s="338"/>
      <c r="S73" s="338"/>
      <c r="T73" s="339"/>
      <c r="U73" s="34"/>
      <c r="V73" s="34"/>
      <c r="W73" s="35" t="s">
        <v>69</v>
      </c>
      <c r="X73" s="318">
        <v>0</v>
      </c>
      <c r="Y73" s="319">
        <f>IFERROR(IF(X73="","",X73),"")</f>
        <v>0</v>
      </c>
      <c r="Z73" s="36">
        <f>IFERROR(IF(X73="","",X73*0.01788),"")</f>
        <v>0</v>
      </c>
      <c r="AA73" s="56"/>
      <c r="AB73" s="57"/>
      <c r="AC73" s="124" t="s">
        <v>154</v>
      </c>
      <c r="AG73" s="67"/>
      <c r="AJ73" s="71" t="s">
        <v>71</v>
      </c>
      <c r="AK73" s="71">
        <v>1</v>
      </c>
      <c r="BB73" s="125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34"/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35"/>
      <c r="P74" s="343" t="s">
        <v>72</v>
      </c>
      <c r="Q74" s="344"/>
      <c r="R74" s="344"/>
      <c r="S74" s="344"/>
      <c r="T74" s="344"/>
      <c r="U74" s="344"/>
      <c r="V74" s="345"/>
      <c r="W74" s="37" t="s">
        <v>69</v>
      </c>
      <c r="X74" s="320">
        <f>IFERROR(SUM(X73:X73),"0")</f>
        <v>0</v>
      </c>
      <c r="Y74" s="320">
        <f>IFERROR(SUM(Y73:Y73),"0")</f>
        <v>0</v>
      </c>
      <c r="Z74" s="320">
        <f>IFERROR(IF(Z73="",0,Z73),"0")</f>
        <v>0</v>
      </c>
      <c r="AA74" s="321"/>
      <c r="AB74" s="321"/>
      <c r="AC74" s="321"/>
    </row>
    <row r="75" spans="1:68" hidden="1" x14ac:dyDescent="0.2">
      <c r="A75" s="323"/>
      <c r="B75" s="323"/>
      <c r="C75" s="323"/>
      <c r="D75" s="323"/>
      <c r="E75" s="323"/>
      <c r="F75" s="323"/>
      <c r="G75" s="323"/>
      <c r="H75" s="323"/>
      <c r="I75" s="323"/>
      <c r="J75" s="323"/>
      <c r="K75" s="323"/>
      <c r="L75" s="323"/>
      <c r="M75" s="323"/>
      <c r="N75" s="323"/>
      <c r="O75" s="335"/>
      <c r="P75" s="343" t="s">
        <v>72</v>
      </c>
      <c r="Q75" s="344"/>
      <c r="R75" s="344"/>
      <c r="S75" s="344"/>
      <c r="T75" s="344"/>
      <c r="U75" s="344"/>
      <c r="V75" s="345"/>
      <c r="W75" s="37" t="s">
        <v>73</v>
      </c>
      <c r="X75" s="320">
        <f>IFERROR(SUMPRODUCT(X73:X73*H73:H73),"0")</f>
        <v>0</v>
      </c>
      <c r="Y75" s="320">
        <f>IFERROR(SUMPRODUCT(Y73:Y73*H73:H73),"0")</f>
        <v>0</v>
      </c>
      <c r="Z75" s="37"/>
      <c r="AA75" s="321"/>
      <c r="AB75" s="321"/>
      <c r="AC75" s="321"/>
    </row>
    <row r="76" spans="1:68" ht="16.5" hidden="1" customHeight="1" x14ac:dyDescent="0.25">
      <c r="A76" s="328" t="s">
        <v>155</v>
      </c>
      <c r="B76" s="323"/>
      <c r="C76" s="323"/>
      <c r="D76" s="323"/>
      <c r="E76" s="323"/>
      <c r="F76" s="323"/>
      <c r="G76" s="323"/>
      <c r="H76" s="323"/>
      <c r="I76" s="323"/>
      <c r="J76" s="323"/>
      <c r="K76" s="323"/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13"/>
      <c r="AB76" s="313"/>
      <c r="AC76" s="313"/>
    </row>
    <row r="77" spans="1:68" ht="14.25" hidden="1" customHeight="1" x14ac:dyDescent="0.25">
      <c r="A77" s="322" t="s">
        <v>156</v>
      </c>
      <c r="B77" s="323"/>
      <c r="C77" s="323"/>
      <c r="D77" s="323"/>
      <c r="E77" s="323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14"/>
      <c r="AB77" s="314"/>
      <c r="AC77" s="314"/>
    </row>
    <row r="78" spans="1:68" ht="27" hidden="1" customHeight="1" x14ac:dyDescent="0.25">
      <c r="A78" s="54" t="s">
        <v>157</v>
      </c>
      <c r="B78" s="54" t="s">
        <v>158</v>
      </c>
      <c r="C78" s="31">
        <v>4301131021</v>
      </c>
      <c r="D78" s="324">
        <v>4607111034137</v>
      </c>
      <c r="E78" s="325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79</v>
      </c>
      <c r="L78" s="32" t="s">
        <v>100</v>
      </c>
      <c r="M78" s="33" t="s">
        <v>68</v>
      </c>
      <c r="N78" s="33"/>
      <c r="O78" s="32">
        <v>180</v>
      </c>
      <c r="P78" s="47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338"/>
      <c r="R78" s="338"/>
      <c r="S78" s="338"/>
      <c r="T78" s="339"/>
      <c r="U78" s="34"/>
      <c r="V78" s="34"/>
      <c r="W78" s="35" t="s">
        <v>69</v>
      </c>
      <c r="X78" s="318">
        <v>0</v>
      </c>
      <c r="Y78" s="319">
        <f>IFERROR(IF(X78="","",X78),"")</f>
        <v>0</v>
      </c>
      <c r="Z78" s="36">
        <f>IFERROR(IF(X78="","",X78*0.01788),"")</f>
        <v>0</v>
      </c>
      <c r="AA78" s="56"/>
      <c r="AB78" s="57"/>
      <c r="AC78" s="126" t="s">
        <v>159</v>
      </c>
      <c r="AG78" s="67"/>
      <c r="AJ78" s="71" t="s">
        <v>101</v>
      </c>
      <c r="AK78" s="71">
        <v>14</v>
      </c>
      <c r="BB78" s="127" t="s">
        <v>81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hidden="1" customHeight="1" x14ac:dyDescent="0.25">
      <c r="A79" s="54" t="s">
        <v>160</v>
      </c>
      <c r="B79" s="54" t="s">
        <v>161</v>
      </c>
      <c r="C79" s="31">
        <v>4301131022</v>
      </c>
      <c r="D79" s="324">
        <v>4607111034120</v>
      </c>
      <c r="E79" s="325"/>
      <c r="F79" s="317">
        <v>0.3</v>
      </c>
      <c r="G79" s="32">
        <v>12</v>
      </c>
      <c r="H79" s="317">
        <v>3.6</v>
      </c>
      <c r="I79" s="317">
        <v>4.3036000000000003</v>
      </c>
      <c r="J79" s="32">
        <v>70</v>
      </c>
      <c r="K79" s="32" t="s">
        <v>79</v>
      </c>
      <c r="L79" s="32" t="s">
        <v>100</v>
      </c>
      <c r="M79" s="33" t="s">
        <v>68</v>
      </c>
      <c r="N79" s="33"/>
      <c r="O79" s="32">
        <v>180</v>
      </c>
      <c r="P79" s="52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338"/>
      <c r="R79" s="338"/>
      <c r="S79" s="338"/>
      <c r="T79" s="339"/>
      <c r="U79" s="34"/>
      <c r="V79" s="34"/>
      <c r="W79" s="35" t="s">
        <v>69</v>
      </c>
      <c r="X79" s="318">
        <v>0</v>
      </c>
      <c r="Y79" s="319">
        <f>IFERROR(IF(X79="","",X79),"")</f>
        <v>0</v>
      </c>
      <c r="Z79" s="36">
        <f>IFERROR(IF(X79="","",X79*0.01788),"")</f>
        <v>0</v>
      </c>
      <c r="AA79" s="56"/>
      <c r="AB79" s="57"/>
      <c r="AC79" s="128" t="s">
        <v>162</v>
      </c>
      <c r="AG79" s="67"/>
      <c r="AJ79" s="71" t="s">
        <v>101</v>
      </c>
      <c r="AK79" s="71">
        <v>14</v>
      </c>
      <c r="BB79" s="129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334"/>
      <c r="B80" s="323"/>
      <c r="C80" s="323"/>
      <c r="D80" s="323"/>
      <c r="E80" s="323"/>
      <c r="F80" s="323"/>
      <c r="G80" s="323"/>
      <c r="H80" s="323"/>
      <c r="I80" s="323"/>
      <c r="J80" s="323"/>
      <c r="K80" s="323"/>
      <c r="L80" s="323"/>
      <c r="M80" s="323"/>
      <c r="N80" s="323"/>
      <c r="O80" s="335"/>
      <c r="P80" s="343" t="s">
        <v>72</v>
      </c>
      <c r="Q80" s="344"/>
      <c r="R80" s="344"/>
      <c r="S80" s="344"/>
      <c r="T80" s="344"/>
      <c r="U80" s="344"/>
      <c r="V80" s="345"/>
      <c r="W80" s="37" t="s">
        <v>69</v>
      </c>
      <c r="X80" s="320">
        <f>IFERROR(SUM(X78:X79),"0")</f>
        <v>0</v>
      </c>
      <c r="Y80" s="320">
        <f>IFERROR(SUM(Y78:Y79),"0")</f>
        <v>0</v>
      </c>
      <c r="Z80" s="320">
        <f>IFERROR(IF(Z78="",0,Z78),"0")+IFERROR(IF(Z79="",0,Z79),"0")</f>
        <v>0</v>
      </c>
      <c r="AA80" s="321"/>
      <c r="AB80" s="321"/>
      <c r="AC80" s="321"/>
    </row>
    <row r="81" spans="1:68" hidden="1" x14ac:dyDescent="0.2">
      <c r="A81" s="323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35"/>
      <c r="P81" s="343" t="s">
        <v>72</v>
      </c>
      <c r="Q81" s="344"/>
      <c r="R81" s="344"/>
      <c r="S81" s="344"/>
      <c r="T81" s="344"/>
      <c r="U81" s="344"/>
      <c r="V81" s="345"/>
      <c r="W81" s="37" t="s">
        <v>73</v>
      </c>
      <c r="X81" s="320">
        <f>IFERROR(SUMPRODUCT(X78:X79*H78:H79),"0")</f>
        <v>0</v>
      </c>
      <c r="Y81" s="320">
        <f>IFERROR(SUMPRODUCT(Y78:Y79*H78:H79),"0")</f>
        <v>0</v>
      </c>
      <c r="Z81" s="37"/>
      <c r="AA81" s="321"/>
      <c r="AB81" s="321"/>
      <c r="AC81" s="321"/>
    </row>
    <row r="82" spans="1:68" ht="16.5" hidden="1" customHeight="1" x14ac:dyDescent="0.25">
      <c r="A82" s="328" t="s">
        <v>163</v>
      </c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13"/>
      <c r="AB82" s="313"/>
      <c r="AC82" s="313"/>
    </row>
    <row r="83" spans="1:68" ht="14.25" hidden="1" customHeight="1" x14ac:dyDescent="0.25">
      <c r="A83" s="322" t="s">
        <v>151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4"/>
      <c r="AB83" s="314"/>
      <c r="AC83" s="314"/>
    </row>
    <row r="84" spans="1:68" ht="27" hidden="1" customHeight="1" x14ac:dyDescent="0.25">
      <c r="A84" s="54" t="s">
        <v>164</v>
      </c>
      <c r="B84" s="54" t="s">
        <v>165</v>
      </c>
      <c r="C84" s="31">
        <v>4301135285</v>
      </c>
      <c r="D84" s="324">
        <v>4607111036407</v>
      </c>
      <c r="E84" s="325"/>
      <c r="F84" s="317">
        <v>0.3</v>
      </c>
      <c r="G84" s="32">
        <v>14</v>
      </c>
      <c r="H84" s="317">
        <v>4.2</v>
      </c>
      <c r="I84" s="317">
        <v>4.5292000000000003</v>
      </c>
      <c r="J84" s="32">
        <v>70</v>
      </c>
      <c r="K84" s="32" t="s">
        <v>79</v>
      </c>
      <c r="L84" s="32" t="s">
        <v>100</v>
      </c>
      <c r="M84" s="33" t="s">
        <v>68</v>
      </c>
      <c r="N84" s="33"/>
      <c r="O84" s="32">
        <v>180</v>
      </c>
      <c r="P84" s="42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338"/>
      <c r="R84" s="338"/>
      <c r="S84" s="338"/>
      <c r="T84" s="339"/>
      <c r="U84" s="34"/>
      <c r="V84" s="34"/>
      <c r="W84" s="35" t="s">
        <v>69</v>
      </c>
      <c r="X84" s="318">
        <v>0</v>
      </c>
      <c r="Y84" s="319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130" t="s">
        <v>166</v>
      </c>
      <c r="AG84" s="67"/>
      <c r="AJ84" s="71" t="s">
        <v>101</v>
      </c>
      <c r="AK84" s="71">
        <v>14</v>
      </c>
      <c r="BB84" s="131" t="s">
        <v>81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hidden="1" customHeight="1" x14ac:dyDescent="0.25">
      <c r="A85" s="54" t="s">
        <v>167</v>
      </c>
      <c r="B85" s="54" t="s">
        <v>168</v>
      </c>
      <c r="C85" s="31">
        <v>4301135286</v>
      </c>
      <c r="D85" s="324">
        <v>4607111033628</v>
      </c>
      <c r="E85" s="325"/>
      <c r="F85" s="317">
        <v>0.3</v>
      </c>
      <c r="G85" s="32">
        <v>12</v>
      </c>
      <c r="H85" s="317">
        <v>3.6</v>
      </c>
      <c r="I85" s="317">
        <v>4.3036000000000003</v>
      </c>
      <c r="J85" s="32">
        <v>70</v>
      </c>
      <c r="K85" s="32" t="s">
        <v>79</v>
      </c>
      <c r="L85" s="32" t="s">
        <v>100</v>
      </c>
      <c r="M85" s="33" t="s">
        <v>68</v>
      </c>
      <c r="N85" s="33"/>
      <c r="O85" s="32">
        <v>180</v>
      </c>
      <c r="P85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338"/>
      <c r="R85" s="338"/>
      <c r="S85" s="338"/>
      <c r="T85" s="339"/>
      <c r="U85" s="34"/>
      <c r="V85" s="34"/>
      <c r="W85" s="35" t="s">
        <v>69</v>
      </c>
      <c r="X85" s="318">
        <v>0</v>
      </c>
      <c r="Y85" s="319">
        <f t="shared" si="6"/>
        <v>0</v>
      </c>
      <c r="Z85" s="36">
        <f t="shared" si="7"/>
        <v>0</v>
      </c>
      <c r="AA85" s="56"/>
      <c r="AB85" s="57"/>
      <c r="AC85" s="132" t="s">
        <v>169</v>
      </c>
      <c r="AG85" s="67"/>
      <c r="AJ85" s="71" t="s">
        <v>101</v>
      </c>
      <c r="AK85" s="71">
        <v>14</v>
      </c>
      <c r="BB85" s="133" t="s">
        <v>81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hidden="1" customHeight="1" x14ac:dyDescent="0.25">
      <c r="A86" s="54" t="s">
        <v>170</v>
      </c>
      <c r="B86" s="54" t="s">
        <v>171</v>
      </c>
      <c r="C86" s="31">
        <v>4301135565</v>
      </c>
      <c r="D86" s="324">
        <v>4607111033451</v>
      </c>
      <c r="E86" s="325"/>
      <c r="F86" s="317">
        <v>0.3</v>
      </c>
      <c r="G86" s="32">
        <v>12</v>
      </c>
      <c r="H86" s="317">
        <v>3.6</v>
      </c>
      <c r="I86" s="31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97" t="s">
        <v>172</v>
      </c>
      <c r="Q86" s="338"/>
      <c r="R86" s="338"/>
      <c r="S86" s="338"/>
      <c r="T86" s="339"/>
      <c r="U86" s="34"/>
      <c r="V86" s="34"/>
      <c r="W86" s="35" t="s">
        <v>69</v>
      </c>
      <c r="X86" s="318">
        <v>0</v>
      </c>
      <c r="Y86" s="319">
        <f t="shared" si="6"/>
        <v>0</v>
      </c>
      <c r="Z86" s="36">
        <f t="shared" si="7"/>
        <v>0</v>
      </c>
      <c r="AA86" s="56"/>
      <c r="AB86" s="57"/>
      <c r="AC86" s="134" t="s">
        <v>173</v>
      </c>
      <c r="AG86" s="67"/>
      <c r="AJ86" s="71" t="s">
        <v>71</v>
      </c>
      <c r="AK86" s="71">
        <v>1</v>
      </c>
      <c r="BB86" s="135" t="s">
        <v>81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ht="27" hidden="1" customHeight="1" x14ac:dyDescent="0.25">
      <c r="A87" s="54" t="s">
        <v>174</v>
      </c>
      <c r="B87" s="54" t="s">
        <v>175</v>
      </c>
      <c r="C87" s="31">
        <v>4301135295</v>
      </c>
      <c r="D87" s="324">
        <v>4607111035141</v>
      </c>
      <c r="E87" s="325"/>
      <c r="F87" s="317">
        <v>0.3</v>
      </c>
      <c r="G87" s="32">
        <v>12</v>
      </c>
      <c r="H87" s="317">
        <v>3.6</v>
      </c>
      <c r="I87" s="31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92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338"/>
      <c r="R87" s="338"/>
      <c r="S87" s="338"/>
      <c r="T87" s="339"/>
      <c r="U87" s="34"/>
      <c r="V87" s="34"/>
      <c r="W87" s="35" t="s">
        <v>69</v>
      </c>
      <c r="X87" s="318">
        <v>0</v>
      </c>
      <c r="Y87" s="319">
        <f t="shared" si="6"/>
        <v>0</v>
      </c>
      <c r="Z87" s="36">
        <f t="shared" si="7"/>
        <v>0</v>
      </c>
      <c r="AA87" s="56"/>
      <c r="AB87" s="57"/>
      <c r="AC87" s="136" t="s">
        <v>176</v>
      </c>
      <c r="AG87" s="67"/>
      <c r="AJ87" s="71" t="s">
        <v>71</v>
      </c>
      <c r="AK87" s="71">
        <v>1</v>
      </c>
      <c r="BB87" s="137" t="s">
        <v>81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hidden="1" customHeight="1" x14ac:dyDescent="0.25">
      <c r="A88" s="54" t="s">
        <v>177</v>
      </c>
      <c r="B88" s="54" t="s">
        <v>178</v>
      </c>
      <c r="C88" s="31">
        <v>4301135296</v>
      </c>
      <c r="D88" s="324">
        <v>4607111033444</v>
      </c>
      <c r="E88" s="325"/>
      <c r="F88" s="317">
        <v>0.3</v>
      </c>
      <c r="G88" s="32">
        <v>12</v>
      </c>
      <c r="H88" s="317">
        <v>3.6</v>
      </c>
      <c r="I88" s="317">
        <v>4.3036000000000003</v>
      </c>
      <c r="J88" s="32">
        <v>70</v>
      </c>
      <c r="K88" s="32" t="s">
        <v>79</v>
      </c>
      <c r="L88" s="32" t="s">
        <v>86</v>
      </c>
      <c r="M88" s="33" t="s">
        <v>68</v>
      </c>
      <c r="N88" s="33"/>
      <c r="O88" s="32">
        <v>180</v>
      </c>
      <c r="P88" s="452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338"/>
      <c r="R88" s="338"/>
      <c r="S88" s="338"/>
      <c r="T88" s="339"/>
      <c r="U88" s="34"/>
      <c r="V88" s="34"/>
      <c r="W88" s="35" t="s">
        <v>69</v>
      </c>
      <c r="X88" s="318">
        <v>0</v>
      </c>
      <c r="Y88" s="319">
        <f t="shared" si="6"/>
        <v>0</v>
      </c>
      <c r="Z88" s="36">
        <f t="shared" si="7"/>
        <v>0</v>
      </c>
      <c r="AA88" s="56"/>
      <c r="AB88" s="57"/>
      <c r="AC88" s="138" t="s">
        <v>173</v>
      </c>
      <c r="AG88" s="67"/>
      <c r="AJ88" s="71" t="s">
        <v>87</v>
      </c>
      <c r="AK88" s="71">
        <v>70</v>
      </c>
      <c r="BB88" s="139" t="s">
        <v>81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hidden="1" customHeight="1" x14ac:dyDescent="0.25">
      <c r="A89" s="54" t="s">
        <v>179</v>
      </c>
      <c r="B89" s="54" t="s">
        <v>180</v>
      </c>
      <c r="C89" s="31">
        <v>4301135290</v>
      </c>
      <c r="D89" s="324">
        <v>4607111035028</v>
      </c>
      <c r="E89" s="325"/>
      <c r="F89" s="317">
        <v>0.48</v>
      </c>
      <c r="G89" s="32">
        <v>8</v>
      </c>
      <c r="H89" s="317">
        <v>3.84</v>
      </c>
      <c r="I89" s="317">
        <v>4.4488000000000003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338"/>
      <c r="R89" s="338"/>
      <c r="S89" s="338"/>
      <c r="T89" s="339"/>
      <c r="U89" s="34"/>
      <c r="V89" s="34"/>
      <c r="W89" s="35" t="s">
        <v>69</v>
      </c>
      <c r="X89" s="318">
        <v>0</v>
      </c>
      <c r="Y89" s="319">
        <f t="shared" si="6"/>
        <v>0</v>
      </c>
      <c r="Z89" s="36">
        <f t="shared" si="7"/>
        <v>0</v>
      </c>
      <c r="AA89" s="56"/>
      <c r="AB89" s="57"/>
      <c r="AC89" s="140" t="s">
        <v>176</v>
      </c>
      <c r="AG89" s="67"/>
      <c r="AJ89" s="71" t="s">
        <v>71</v>
      </c>
      <c r="AK89" s="71">
        <v>1</v>
      </c>
      <c r="BB89" s="141" t="s">
        <v>81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hidden="1" x14ac:dyDescent="0.2">
      <c r="A90" s="334"/>
      <c r="B90" s="323"/>
      <c r="C90" s="323"/>
      <c r="D90" s="323"/>
      <c r="E90" s="323"/>
      <c r="F90" s="323"/>
      <c r="G90" s="323"/>
      <c r="H90" s="323"/>
      <c r="I90" s="323"/>
      <c r="J90" s="323"/>
      <c r="K90" s="323"/>
      <c r="L90" s="323"/>
      <c r="M90" s="323"/>
      <c r="N90" s="323"/>
      <c r="O90" s="335"/>
      <c r="P90" s="343" t="s">
        <v>72</v>
      </c>
      <c r="Q90" s="344"/>
      <c r="R90" s="344"/>
      <c r="S90" s="344"/>
      <c r="T90" s="344"/>
      <c r="U90" s="344"/>
      <c r="V90" s="345"/>
      <c r="W90" s="37" t="s">
        <v>69</v>
      </c>
      <c r="X90" s="320">
        <f>IFERROR(SUM(X84:X89),"0")</f>
        <v>0</v>
      </c>
      <c r="Y90" s="320">
        <f>IFERROR(SUM(Y84:Y89),"0")</f>
        <v>0</v>
      </c>
      <c r="Z90" s="320">
        <f>IFERROR(IF(Z84="",0,Z84),"0")+IFERROR(IF(Z85="",0,Z85),"0")+IFERROR(IF(Z86="",0,Z86),"0")+IFERROR(IF(Z87="",0,Z87),"0")+IFERROR(IF(Z88="",0,Z88),"0")+IFERROR(IF(Z89="",0,Z89),"0")</f>
        <v>0</v>
      </c>
      <c r="AA90" s="321"/>
      <c r="AB90" s="321"/>
      <c r="AC90" s="321"/>
    </row>
    <row r="91" spans="1:68" hidden="1" x14ac:dyDescent="0.2">
      <c r="A91" s="323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23"/>
      <c r="N91" s="323"/>
      <c r="O91" s="335"/>
      <c r="P91" s="343" t="s">
        <v>72</v>
      </c>
      <c r="Q91" s="344"/>
      <c r="R91" s="344"/>
      <c r="S91" s="344"/>
      <c r="T91" s="344"/>
      <c r="U91" s="344"/>
      <c r="V91" s="345"/>
      <c r="W91" s="37" t="s">
        <v>73</v>
      </c>
      <c r="X91" s="320">
        <f>IFERROR(SUMPRODUCT(X84:X89*H84:H89),"0")</f>
        <v>0</v>
      </c>
      <c r="Y91" s="320">
        <f>IFERROR(SUMPRODUCT(Y84:Y89*H84:H89),"0")</f>
        <v>0</v>
      </c>
      <c r="Z91" s="37"/>
      <c r="AA91" s="321"/>
      <c r="AB91" s="321"/>
      <c r="AC91" s="321"/>
    </row>
    <row r="92" spans="1:68" ht="16.5" hidden="1" customHeight="1" x14ac:dyDescent="0.25">
      <c r="A92" s="328" t="s">
        <v>181</v>
      </c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13"/>
      <c r="AB92" s="313"/>
      <c r="AC92" s="313"/>
    </row>
    <row r="93" spans="1:68" ht="14.25" hidden="1" customHeight="1" x14ac:dyDescent="0.25">
      <c r="A93" s="322" t="s">
        <v>182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14"/>
      <c r="AB93" s="314"/>
      <c r="AC93" s="314"/>
    </row>
    <row r="94" spans="1:68" ht="27" hidden="1" customHeight="1" x14ac:dyDescent="0.25">
      <c r="A94" s="54" t="s">
        <v>183</v>
      </c>
      <c r="B94" s="54" t="s">
        <v>184</v>
      </c>
      <c r="C94" s="31">
        <v>4301136042</v>
      </c>
      <c r="D94" s="324">
        <v>4607025784012</v>
      </c>
      <c r="E94" s="325"/>
      <c r="F94" s="317">
        <v>0.09</v>
      </c>
      <c r="G94" s="32">
        <v>24</v>
      </c>
      <c r="H94" s="317">
        <v>2.16</v>
      </c>
      <c r="I94" s="317">
        <v>2.4912000000000001</v>
      </c>
      <c r="J94" s="32">
        <v>126</v>
      </c>
      <c r="K94" s="32" t="s">
        <v>79</v>
      </c>
      <c r="L94" s="32" t="s">
        <v>100</v>
      </c>
      <c r="M94" s="33" t="s">
        <v>68</v>
      </c>
      <c r="N94" s="33"/>
      <c r="O94" s="32">
        <v>180</v>
      </c>
      <c r="P94" s="5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8"/>
      <c r="R94" s="338"/>
      <c r="S94" s="338"/>
      <c r="T94" s="339"/>
      <c r="U94" s="34"/>
      <c r="V94" s="34"/>
      <c r="W94" s="35" t="s">
        <v>69</v>
      </c>
      <c r="X94" s="318">
        <v>0</v>
      </c>
      <c r="Y94" s="319">
        <f>IFERROR(IF(X94="","",X94),"")</f>
        <v>0</v>
      </c>
      <c r="Z94" s="36">
        <f>IFERROR(IF(X94="","",X94*0.00936),"")</f>
        <v>0</v>
      </c>
      <c r="AA94" s="56"/>
      <c r="AB94" s="57"/>
      <c r="AC94" s="142" t="s">
        <v>185</v>
      </c>
      <c r="AG94" s="67"/>
      <c r="AJ94" s="71" t="s">
        <v>101</v>
      </c>
      <c r="AK94" s="71">
        <v>14</v>
      </c>
      <c r="BB94" s="143" t="s">
        <v>81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186</v>
      </c>
      <c r="B95" s="54" t="s">
        <v>187</v>
      </c>
      <c r="C95" s="31">
        <v>4301136040</v>
      </c>
      <c r="D95" s="324">
        <v>4607025784319</v>
      </c>
      <c r="E95" s="325"/>
      <c r="F95" s="317">
        <v>0.36</v>
      </c>
      <c r="G95" s="32">
        <v>10</v>
      </c>
      <c r="H95" s="317">
        <v>3.6</v>
      </c>
      <c r="I95" s="317">
        <v>4.2439999999999998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517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8"/>
      <c r="R95" s="338"/>
      <c r="S95" s="338"/>
      <c r="T95" s="339"/>
      <c r="U95" s="34"/>
      <c r="V95" s="34"/>
      <c r="W95" s="35" t="s">
        <v>69</v>
      </c>
      <c r="X95" s="318">
        <v>0</v>
      </c>
      <c r="Y95" s="319">
        <f>IFERROR(IF(X95="","",X95),"")</f>
        <v>0</v>
      </c>
      <c r="Z95" s="36">
        <f>IFERROR(IF(X95="","",X95*0.01788),"")</f>
        <v>0</v>
      </c>
      <c r="AA95" s="56"/>
      <c r="AB95" s="57"/>
      <c r="AC95" s="144" t="s">
        <v>169</v>
      </c>
      <c r="AG95" s="67"/>
      <c r="AJ95" s="71" t="s">
        <v>71</v>
      </c>
      <c r="AK95" s="71">
        <v>1</v>
      </c>
      <c r="BB95" s="145" t="s">
        <v>81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188</v>
      </c>
      <c r="B96" s="54" t="s">
        <v>189</v>
      </c>
      <c r="C96" s="31">
        <v>4301136039</v>
      </c>
      <c r="D96" s="324">
        <v>4607111035370</v>
      </c>
      <c r="E96" s="325"/>
      <c r="F96" s="317">
        <v>0.14000000000000001</v>
      </c>
      <c r="G96" s="32">
        <v>22</v>
      </c>
      <c r="H96" s="317">
        <v>3.08</v>
      </c>
      <c r="I96" s="317">
        <v>3.464</v>
      </c>
      <c r="J96" s="32">
        <v>84</v>
      </c>
      <c r="K96" s="32" t="s">
        <v>66</v>
      </c>
      <c r="L96" s="32" t="s">
        <v>67</v>
      </c>
      <c r="M96" s="33" t="s">
        <v>68</v>
      </c>
      <c r="N96" s="33"/>
      <c r="O96" s="32">
        <v>180</v>
      </c>
      <c r="P96" s="44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8"/>
      <c r="R96" s="338"/>
      <c r="S96" s="338"/>
      <c r="T96" s="339"/>
      <c r="U96" s="34"/>
      <c r="V96" s="34"/>
      <c r="W96" s="35" t="s">
        <v>69</v>
      </c>
      <c r="X96" s="318">
        <v>0</v>
      </c>
      <c r="Y96" s="319">
        <f>IFERROR(IF(X96="","",X96),"")</f>
        <v>0</v>
      </c>
      <c r="Z96" s="36">
        <f>IFERROR(IF(X96="","",X96*0.0155),"")</f>
        <v>0</v>
      </c>
      <c r="AA96" s="56"/>
      <c r="AB96" s="57"/>
      <c r="AC96" s="146" t="s">
        <v>190</v>
      </c>
      <c r="AG96" s="67"/>
      <c r="AJ96" s="71" t="s">
        <v>71</v>
      </c>
      <c r="AK96" s="71">
        <v>1</v>
      </c>
      <c r="BB96" s="147" t="s">
        <v>81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34"/>
      <c r="B97" s="323"/>
      <c r="C97" s="323"/>
      <c r="D97" s="323"/>
      <c r="E97" s="323"/>
      <c r="F97" s="323"/>
      <c r="G97" s="323"/>
      <c r="H97" s="323"/>
      <c r="I97" s="323"/>
      <c r="J97" s="323"/>
      <c r="K97" s="323"/>
      <c r="L97" s="323"/>
      <c r="M97" s="323"/>
      <c r="N97" s="323"/>
      <c r="O97" s="335"/>
      <c r="P97" s="343" t="s">
        <v>72</v>
      </c>
      <c r="Q97" s="344"/>
      <c r="R97" s="344"/>
      <c r="S97" s="344"/>
      <c r="T97" s="344"/>
      <c r="U97" s="344"/>
      <c r="V97" s="345"/>
      <c r="W97" s="37" t="s">
        <v>69</v>
      </c>
      <c r="X97" s="320">
        <f>IFERROR(SUM(X94:X96),"0")</f>
        <v>0</v>
      </c>
      <c r="Y97" s="320">
        <f>IFERROR(SUM(Y94:Y96),"0")</f>
        <v>0</v>
      </c>
      <c r="Z97" s="320">
        <f>IFERROR(IF(Z94="",0,Z94),"0")+IFERROR(IF(Z95="",0,Z95),"0")+IFERROR(IF(Z96="",0,Z96),"0")</f>
        <v>0</v>
      </c>
      <c r="AA97" s="321"/>
      <c r="AB97" s="321"/>
      <c r="AC97" s="321"/>
    </row>
    <row r="98" spans="1:68" hidden="1" x14ac:dyDescent="0.2">
      <c r="A98" s="323"/>
      <c r="B98" s="323"/>
      <c r="C98" s="323"/>
      <c r="D98" s="323"/>
      <c r="E98" s="323"/>
      <c r="F98" s="323"/>
      <c r="G98" s="323"/>
      <c r="H98" s="323"/>
      <c r="I98" s="323"/>
      <c r="J98" s="323"/>
      <c r="K98" s="323"/>
      <c r="L98" s="323"/>
      <c r="M98" s="323"/>
      <c r="N98" s="323"/>
      <c r="O98" s="335"/>
      <c r="P98" s="343" t="s">
        <v>72</v>
      </c>
      <c r="Q98" s="344"/>
      <c r="R98" s="344"/>
      <c r="S98" s="344"/>
      <c r="T98" s="344"/>
      <c r="U98" s="344"/>
      <c r="V98" s="345"/>
      <c r="W98" s="37" t="s">
        <v>73</v>
      </c>
      <c r="X98" s="320">
        <f>IFERROR(SUMPRODUCT(X94:X96*H94:H96),"0")</f>
        <v>0</v>
      </c>
      <c r="Y98" s="320">
        <f>IFERROR(SUMPRODUCT(Y94:Y96*H94:H96),"0")</f>
        <v>0</v>
      </c>
      <c r="Z98" s="37"/>
      <c r="AA98" s="321"/>
      <c r="AB98" s="321"/>
      <c r="AC98" s="321"/>
    </row>
    <row r="99" spans="1:68" ht="16.5" hidden="1" customHeight="1" x14ac:dyDescent="0.25">
      <c r="A99" s="328" t="s">
        <v>191</v>
      </c>
      <c r="B99" s="323"/>
      <c r="C99" s="323"/>
      <c r="D99" s="323"/>
      <c r="E99" s="323"/>
      <c r="F99" s="323"/>
      <c r="G99" s="323"/>
      <c r="H99" s="323"/>
      <c r="I99" s="323"/>
      <c r="J99" s="323"/>
      <c r="K99" s="323"/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13"/>
      <c r="AB99" s="313"/>
      <c r="AC99" s="313"/>
    </row>
    <row r="100" spans="1:68" ht="14.25" hidden="1" customHeight="1" x14ac:dyDescent="0.25">
      <c r="A100" s="322" t="s">
        <v>63</v>
      </c>
      <c r="B100" s="323"/>
      <c r="C100" s="323"/>
      <c r="D100" s="323"/>
      <c r="E100" s="323"/>
      <c r="F100" s="323"/>
      <c r="G100" s="323"/>
      <c r="H100" s="323"/>
      <c r="I100" s="323"/>
      <c r="J100" s="323"/>
      <c r="K100" s="323"/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14"/>
      <c r="AB100" s="314"/>
      <c r="AC100" s="314"/>
    </row>
    <row r="101" spans="1:68" ht="27" hidden="1" customHeight="1" x14ac:dyDescent="0.25">
      <c r="A101" s="54" t="s">
        <v>192</v>
      </c>
      <c r="B101" s="54" t="s">
        <v>193</v>
      </c>
      <c r="C101" s="31">
        <v>4301071051</v>
      </c>
      <c r="D101" s="324">
        <v>4607111039262</v>
      </c>
      <c r="E101" s="325"/>
      <c r="F101" s="317">
        <v>0.4</v>
      </c>
      <c r="G101" s="32">
        <v>16</v>
      </c>
      <c r="H101" s="317">
        <v>6.4</v>
      </c>
      <c r="I101" s="317">
        <v>6.7195999999999998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49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8"/>
      <c r="R101" s="338"/>
      <c r="S101" s="338"/>
      <c r="T101" s="339"/>
      <c r="U101" s="34"/>
      <c r="V101" s="34"/>
      <c r="W101" s="35" t="s">
        <v>69</v>
      </c>
      <c r="X101" s="318">
        <v>0</v>
      </c>
      <c r="Y101" s="319">
        <f t="shared" ref="Y101:Y109" si="12">IFERROR(IF(X101="","",X101),"")</f>
        <v>0</v>
      </c>
      <c r="Z101" s="36">
        <f t="shared" ref="Z101:Z109" si="13">IFERROR(IF(X101="","",X101*0.0155),"")</f>
        <v>0</v>
      </c>
      <c r="AA101" s="56"/>
      <c r="AB101" s="57"/>
      <c r="AC101" s="148" t="s">
        <v>147</v>
      </c>
      <c r="AG101" s="67"/>
      <c r="AJ101" s="71" t="s">
        <v>71</v>
      </c>
      <c r="AK101" s="71">
        <v>1</v>
      </c>
      <c r="BB101" s="149" t="s">
        <v>1</v>
      </c>
      <c r="BM101" s="67">
        <f t="shared" ref="BM101:BM109" si="14">IFERROR(X101*I101,"0")</f>
        <v>0</v>
      </c>
      <c r="BN101" s="67">
        <f t="shared" ref="BN101:BN109" si="15">IFERROR(Y101*I101,"0")</f>
        <v>0</v>
      </c>
      <c r="BO101" s="67">
        <f t="shared" ref="BO101:BO109" si="16">IFERROR(X101/J101,"0")</f>
        <v>0</v>
      </c>
      <c r="BP101" s="67">
        <f t="shared" ref="BP101:BP109" si="17">IFERROR(Y101/J101,"0")</f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4301070975</v>
      </c>
      <c r="D102" s="324">
        <v>4607111033970</v>
      </c>
      <c r="E102" s="325"/>
      <c r="F102" s="317">
        <v>0.43</v>
      </c>
      <c r="G102" s="32">
        <v>16</v>
      </c>
      <c r="H102" s="317">
        <v>6.88</v>
      </c>
      <c r="I102" s="317">
        <v>7.1996000000000002</v>
      </c>
      <c r="J102" s="32">
        <v>84</v>
      </c>
      <c r="K102" s="32" t="s">
        <v>66</v>
      </c>
      <c r="L102" s="32" t="s">
        <v>86</v>
      </c>
      <c r="M102" s="33" t="s">
        <v>68</v>
      </c>
      <c r="N102" s="33"/>
      <c r="O102" s="32">
        <v>180</v>
      </c>
      <c r="P102" s="38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338"/>
      <c r="R102" s="338"/>
      <c r="S102" s="338"/>
      <c r="T102" s="339"/>
      <c r="U102" s="34"/>
      <c r="V102" s="34"/>
      <c r="W102" s="35" t="s">
        <v>69</v>
      </c>
      <c r="X102" s="318">
        <v>0</v>
      </c>
      <c r="Y102" s="319">
        <f t="shared" si="12"/>
        <v>0</v>
      </c>
      <c r="Z102" s="36">
        <f t="shared" si="13"/>
        <v>0</v>
      </c>
      <c r="AA102" s="56"/>
      <c r="AB102" s="57"/>
      <c r="AC102" s="150" t="s">
        <v>147</v>
      </c>
      <c r="AG102" s="67"/>
      <c r="AJ102" s="71" t="s">
        <v>87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196</v>
      </c>
      <c r="B103" s="54" t="s">
        <v>197</v>
      </c>
      <c r="C103" s="31">
        <v>4301071038</v>
      </c>
      <c r="D103" s="324">
        <v>4607111039248</v>
      </c>
      <c r="E103" s="325"/>
      <c r="F103" s="317">
        <v>0.7</v>
      </c>
      <c r="G103" s="32">
        <v>10</v>
      </c>
      <c r="H103" s="317">
        <v>7</v>
      </c>
      <c r="I103" s="317">
        <v>7.3</v>
      </c>
      <c r="J103" s="32">
        <v>84</v>
      </c>
      <c r="K103" s="32" t="s">
        <v>66</v>
      </c>
      <c r="L103" s="32" t="s">
        <v>67</v>
      </c>
      <c r="M103" s="33" t="s">
        <v>68</v>
      </c>
      <c r="N103" s="33"/>
      <c r="O103" s="32">
        <v>180</v>
      </c>
      <c r="P103" s="47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8"/>
      <c r="R103" s="338"/>
      <c r="S103" s="338"/>
      <c r="T103" s="339"/>
      <c r="U103" s="34"/>
      <c r="V103" s="34"/>
      <c r="W103" s="35" t="s">
        <v>69</v>
      </c>
      <c r="X103" s="318">
        <v>0</v>
      </c>
      <c r="Y103" s="319">
        <f t="shared" si="12"/>
        <v>0</v>
      </c>
      <c r="Z103" s="36">
        <f t="shared" si="13"/>
        <v>0</v>
      </c>
      <c r="AA103" s="56"/>
      <c r="AB103" s="57"/>
      <c r="AC103" s="152" t="s">
        <v>147</v>
      </c>
      <c r="AG103" s="67"/>
      <c r="AJ103" s="71" t="s">
        <v>71</v>
      </c>
      <c r="AK103" s="71">
        <v>1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198</v>
      </c>
      <c r="B104" s="54" t="s">
        <v>199</v>
      </c>
      <c r="C104" s="31">
        <v>4301070976</v>
      </c>
      <c r="D104" s="324">
        <v>4607111034144</v>
      </c>
      <c r="E104" s="325"/>
      <c r="F104" s="317">
        <v>0.9</v>
      </c>
      <c r="G104" s="32">
        <v>8</v>
      </c>
      <c r="H104" s="317">
        <v>7.2</v>
      </c>
      <c r="I104" s="317">
        <v>7.4859999999999998</v>
      </c>
      <c r="J104" s="32">
        <v>84</v>
      </c>
      <c r="K104" s="32" t="s">
        <v>66</v>
      </c>
      <c r="L104" s="32" t="s">
        <v>86</v>
      </c>
      <c r="M104" s="33" t="s">
        <v>68</v>
      </c>
      <c r="N104" s="33"/>
      <c r="O104" s="32">
        <v>180</v>
      </c>
      <c r="P104" s="52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338"/>
      <c r="R104" s="338"/>
      <c r="S104" s="338"/>
      <c r="T104" s="339"/>
      <c r="U104" s="34"/>
      <c r="V104" s="34"/>
      <c r="W104" s="35" t="s">
        <v>69</v>
      </c>
      <c r="X104" s="318">
        <v>72</v>
      </c>
      <c r="Y104" s="319">
        <f t="shared" si="12"/>
        <v>72</v>
      </c>
      <c r="Z104" s="36">
        <f t="shared" si="13"/>
        <v>1.1160000000000001</v>
      </c>
      <c r="AA104" s="56"/>
      <c r="AB104" s="57"/>
      <c r="AC104" s="154" t="s">
        <v>147</v>
      </c>
      <c r="AG104" s="67"/>
      <c r="AJ104" s="71" t="s">
        <v>87</v>
      </c>
      <c r="AK104" s="71">
        <v>84</v>
      </c>
      <c r="BB104" s="155" t="s">
        <v>1</v>
      </c>
      <c r="BM104" s="67">
        <f t="shared" si="14"/>
        <v>538.99199999999996</v>
      </c>
      <c r="BN104" s="67">
        <f t="shared" si="15"/>
        <v>538.99199999999996</v>
      </c>
      <c r="BO104" s="67">
        <f t="shared" si="16"/>
        <v>0.8571428571428571</v>
      </c>
      <c r="BP104" s="67">
        <f t="shared" si="17"/>
        <v>0.8571428571428571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4301071049</v>
      </c>
      <c r="D105" s="324">
        <v>4607111039293</v>
      </c>
      <c r="E105" s="325"/>
      <c r="F105" s="317">
        <v>0.4</v>
      </c>
      <c r="G105" s="32">
        <v>16</v>
      </c>
      <c r="H105" s="317">
        <v>6.4</v>
      </c>
      <c r="I105" s="317">
        <v>6.7195999999999998</v>
      </c>
      <c r="J105" s="32">
        <v>84</v>
      </c>
      <c r="K105" s="32" t="s">
        <v>66</v>
      </c>
      <c r="L105" s="32" t="s">
        <v>67</v>
      </c>
      <c r="M105" s="33" t="s">
        <v>68</v>
      </c>
      <c r="N105" s="33"/>
      <c r="O105" s="32">
        <v>180</v>
      </c>
      <c r="P105" s="43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5" s="338"/>
      <c r="R105" s="338"/>
      <c r="S105" s="338"/>
      <c r="T105" s="339"/>
      <c r="U105" s="34"/>
      <c r="V105" s="34"/>
      <c r="W105" s="35" t="s">
        <v>69</v>
      </c>
      <c r="X105" s="318">
        <v>0</v>
      </c>
      <c r="Y105" s="319">
        <f t="shared" si="12"/>
        <v>0</v>
      </c>
      <c r="Z105" s="36">
        <f t="shared" si="13"/>
        <v>0</v>
      </c>
      <c r="AA105" s="56"/>
      <c r="AB105" s="57"/>
      <c r="AC105" s="156" t="s">
        <v>202</v>
      </c>
      <c r="AG105" s="67"/>
      <c r="AJ105" s="71" t="s">
        <v>71</v>
      </c>
      <c r="AK105" s="71">
        <v>1</v>
      </c>
      <c r="BB105" s="157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203</v>
      </c>
      <c r="B106" s="54" t="s">
        <v>204</v>
      </c>
      <c r="C106" s="31">
        <v>4301070973</v>
      </c>
      <c r="D106" s="324">
        <v>4607111033987</v>
      </c>
      <c r="E106" s="325"/>
      <c r="F106" s="317">
        <v>0.43</v>
      </c>
      <c r="G106" s="32">
        <v>16</v>
      </c>
      <c r="H106" s="317">
        <v>6.88</v>
      </c>
      <c r="I106" s="317">
        <v>7.1996000000000002</v>
      </c>
      <c r="J106" s="32">
        <v>84</v>
      </c>
      <c r="K106" s="32" t="s">
        <v>66</v>
      </c>
      <c r="L106" s="32" t="s">
        <v>100</v>
      </c>
      <c r="M106" s="33" t="s">
        <v>68</v>
      </c>
      <c r="N106" s="33"/>
      <c r="O106" s="32">
        <v>180</v>
      </c>
      <c r="P106" s="39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338"/>
      <c r="R106" s="338"/>
      <c r="S106" s="338"/>
      <c r="T106" s="339"/>
      <c r="U106" s="34"/>
      <c r="V106" s="34"/>
      <c r="W106" s="35" t="s">
        <v>69</v>
      </c>
      <c r="X106" s="318">
        <v>0</v>
      </c>
      <c r="Y106" s="319">
        <f t="shared" si="12"/>
        <v>0</v>
      </c>
      <c r="Z106" s="36">
        <f t="shared" si="13"/>
        <v>0</v>
      </c>
      <c r="AA106" s="56"/>
      <c r="AB106" s="57"/>
      <c r="AC106" s="158" t="s">
        <v>205</v>
      </c>
      <c r="AG106" s="67"/>
      <c r="AJ106" s="71" t="s">
        <v>101</v>
      </c>
      <c r="AK106" s="71">
        <v>12</v>
      </c>
      <c r="BB106" s="159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4301071039</v>
      </c>
      <c r="D107" s="324">
        <v>4607111039279</v>
      </c>
      <c r="E107" s="325"/>
      <c r="F107" s="317">
        <v>0.7</v>
      </c>
      <c r="G107" s="32">
        <v>10</v>
      </c>
      <c r="H107" s="317">
        <v>7</v>
      </c>
      <c r="I107" s="317">
        <v>7.3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338"/>
      <c r="R107" s="338"/>
      <c r="S107" s="338"/>
      <c r="T107" s="339"/>
      <c r="U107" s="34"/>
      <c r="V107" s="34"/>
      <c r="W107" s="35" t="s">
        <v>69</v>
      </c>
      <c r="X107" s="318">
        <v>0</v>
      </c>
      <c r="Y107" s="319">
        <f t="shared" si="12"/>
        <v>0</v>
      </c>
      <c r="Z107" s="36">
        <f t="shared" si="13"/>
        <v>0</v>
      </c>
      <c r="AA107" s="56"/>
      <c r="AB107" s="57"/>
      <c r="AC107" s="160" t="s">
        <v>147</v>
      </c>
      <c r="AG107" s="67"/>
      <c r="AJ107" s="71" t="s">
        <v>71</v>
      </c>
      <c r="AK107" s="71">
        <v>1</v>
      </c>
      <c r="BB107" s="161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208</v>
      </c>
      <c r="B108" s="54" t="s">
        <v>209</v>
      </c>
      <c r="C108" s="31">
        <v>4301070974</v>
      </c>
      <c r="D108" s="324">
        <v>4607111034151</v>
      </c>
      <c r="E108" s="325"/>
      <c r="F108" s="317">
        <v>0.9</v>
      </c>
      <c r="G108" s="32">
        <v>8</v>
      </c>
      <c r="H108" s="317">
        <v>7.2</v>
      </c>
      <c r="I108" s="317">
        <v>7.4859999999999998</v>
      </c>
      <c r="J108" s="32">
        <v>84</v>
      </c>
      <c r="K108" s="32" t="s">
        <v>66</v>
      </c>
      <c r="L108" s="32" t="s">
        <v>86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338"/>
      <c r="R108" s="338"/>
      <c r="S108" s="338"/>
      <c r="T108" s="339"/>
      <c r="U108" s="34"/>
      <c r="V108" s="34"/>
      <c r="W108" s="35" t="s">
        <v>69</v>
      </c>
      <c r="X108" s="318">
        <v>72</v>
      </c>
      <c r="Y108" s="319">
        <f t="shared" si="12"/>
        <v>72</v>
      </c>
      <c r="Z108" s="36">
        <f t="shared" si="13"/>
        <v>1.1160000000000001</v>
      </c>
      <c r="AA108" s="56"/>
      <c r="AB108" s="57"/>
      <c r="AC108" s="162" t="s">
        <v>205</v>
      </c>
      <c r="AG108" s="67"/>
      <c r="AJ108" s="71" t="s">
        <v>87</v>
      </c>
      <c r="AK108" s="71">
        <v>84</v>
      </c>
      <c r="BB108" s="163" t="s">
        <v>1</v>
      </c>
      <c r="BM108" s="67">
        <f t="shared" si="14"/>
        <v>538.99199999999996</v>
      </c>
      <c r="BN108" s="67">
        <f t="shared" si="15"/>
        <v>538.99199999999996</v>
      </c>
      <c r="BO108" s="67">
        <f t="shared" si="16"/>
        <v>0.8571428571428571</v>
      </c>
      <c r="BP108" s="67">
        <f t="shared" si="17"/>
        <v>0.8571428571428571</v>
      </c>
    </row>
    <row r="109" spans="1:68" ht="27" hidden="1" customHeight="1" x14ac:dyDescent="0.25">
      <c r="A109" s="54" t="s">
        <v>210</v>
      </c>
      <c r="B109" s="54" t="s">
        <v>211</v>
      </c>
      <c r="C109" s="31">
        <v>4301070958</v>
      </c>
      <c r="D109" s="324">
        <v>4607111038098</v>
      </c>
      <c r="E109" s="325"/>
      <c r="F109" s="317">
        <v>0.8</v>
      </c>
      <c r="G109" s="32">
        <v>8</v>
      </c>
      <c r="H109" s="317">
        <v>6.4</v>
      </c>
      <c r="I109" s="317">
        <v>6.6859999999999999</v>
      </c>
      <c r="J109" s="32">
        <v>84</v>
      </c>
      <c r="K109" s="32" t="s">
        <v>66</v>
      </c>
      <c r="L109" s="32" t="s">
        <v>100</v>
      </c>
      <c r="M109" s="33" t="s">
        <v>68</v>
      </c>
      <c r="N109" s="33"/>
      <c r="O109" s="32">
        <v>180</v>
      </c>
      <c r="P109" s="41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9" s="338"/>
      <c r="R109" s="338"/>
      <c r="S109" s="338"/>
      <c r="T109" s="339"/>
      <c r="U109" s="34"/>
      <c r="V109" s="34"/>
      <c r="W109" s="35" t="s">
        <v>69</v>
      </c>
      <c r="X109" s="318">
        <v>0</v>
      </c>
      <c r="Y109" s="319">
        <f t="shared" si="12"/>
        <v>0</v>
      </c>
      <c r="Z109" s="36">
        <f t="shared" si="13"/>
        <v>0</v>
      </c>
      <c r="AA109" s="56"/>
      <c r="AB109" s="57"/>
      <c r="AC109" s="164" t="s">
        <v>212</v>
      </c>
      <c r="AG109" s="67"/>
      <c r="AJ109" s="71" t="s">
        <v>101</v>
      </c>
      <c r="AK109" s="71">
        <v>12</v>
      </c>
      <c r="BB109" s="165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x14ac:dyDescent="0.2">
      <c r="A110" s="334"/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35"/>
      <c r="P110" s="343" t="s">
        <v>72</v>
      </c>
      <c r="Q110" s="344"/>
      <c r="R110" s="344"/>
      <c r="S110" s="344"/>
      <c r="T110" s="344"/>
      <c r="U110" s="344"/>
      <c r="V110" s="345"/>
      <c r="W110" s="37" t="s">
        <v>69</v>
      </c>
      <c r="X110" s="320">
        <f>IFERROR(SUM(X101:X109),"0")</f>
        <v>144</v>
      </c>
      <c r="Y110" s="320">
        <f>IFERROR(SUM(Y101:Y109),"0")</f>
        <v>144</v>
      </c>
      <c r="Z110" s="320">
        <f>IFERROR(IF(Z101="",0,Z101),"0")+IFERROR(IF(Z102="",0,Z102),"0")+IFERROR(IF(Z103="",0,Z103),"0")+IFERROR(IF(Z104="",0,Z104),"0")+IFERROR(IF(Z105="",0,Z105),"0")+IFERROR(IF(Z106="",0,Z106),"0")+IFERROR(IF(Z107="",0,Z107),"0")+IFERROR(IF(Z108="",0,Z108),"0")+IFERROR(IF(Z109="",0,Z109),"0")</f>
        <v>2.2320000000000002</v>
      </c>
      <c r="AA110" s="321"/>
      <c r="AB110" s="321"/>
      <c r="AC110" s="321"/>
    </row>
    <row r="111" spans="1:68" x14ac:dyDescent="0.2">
      <c r="A111" s="323"/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35"/>
      <c r="P111" s="343" t="s">
        <v>72</v>
      </c>
      <c r="Q111" s="344"/>
      <c r="R111" s="344"/>
      <c r="S111" s="344"/>
      <c r="T111" s="344"/>
      <c r="U111" s="344"/>
      <c r="V111" s="345"/>
      <c r="W111" s="37" t="s">
        <v>73</v>
      </c>
      <c r="X111" s="320">
        <f>IFERROR(SUMPRODUCT(X101:X109*H101:H109),"0")</f>
        <v>1036.8</v>
      </c>
      <c r="Y111" s="320">
        <f>IFERROR(SUMPRODUCT(Y101:Y109*H101:H109),"0")</f>
        <v>1036.8</v>
      </c>
      <c r="Z111" s="37"/>
      <c r="AA111" s="321"/>
      <c r="AB111" s="321"/>
      <c r="AC111" s="321"/>
    </row>
    <row r="112" spans="1:68" ht="16.5" hidden="1" customHeight="1" x14ac:dyDescent="0.25">
      <c r="A112" s="328" t="s">
        <v>213</v>
      </c>
      <c r="B112" s="323"/>
      <c r="C112" s="323"/>
      <c r="D112" s="323"/>
      <c r="E112" s="323"/>
      <c r="F112" s="323"/>
      <c r="G112" s="323"/>
      <c r="H112" s="323"/>
      <c r="I112" s="323"/>
      <c r="J112" s="323"/>
      <c r="K112" s="323"/>
      <c r="L112" s="323"/>
      <c r="M112" s="323"/>
      <c r="N112" s="323"/>
      <c r="O112" s="323"/>
      <c r="P112" s="323"/>
      <c r="Q112" s="323"/>
      <c r="R112" s="323"/>
      <c r="S112" s="323"/>
      <c r="T112" s="323"/>
      <c r="U112" s="323"/>
      <c r="V112" s="323"/>
      <c r="W112" s="323"/>
      <c r="X112" s="323"/>
      <c r="Y112" s="323"/>
      <c r="Z112" s="323"/>
      <c r="AA112" s="313"/>
      <c r="AB112" s="313"/>
      <c r="AC112" s="313"/>
    </row>
    <row r="113" spans="1:68" ht="14.25" hidden="1" customHeight="1" x14ac:dyDescent="0.25">
      <c r="A113" s="322" t="s">
        <v>151</v>
      </c>
      <c r="B113" s="323"/>
      <c r="C113" s="323"/>
      <c r="D113" s="323"/>
      <c r="E113" s="323"/>
      <c r="F113" s="323"/>
      <c r="G113" s="323"/>
      <c r="H113" s="323"/>
      <c r="I113" s="323"/>
      <c r="J113" s="323"/>
      <c r="K113" s="323"/>
      <c r="L113" s="323"/>
      <c r="M113" s="323"/>
      <c r="N113" s="323"/>
      <c r="O113" s="323"/>
      <c r="P113" s="323"/>
      <c r="Q113" s="323"/>
      <c r="R113" s="323"/>
      <c r="S113" s="323"/>
      <c r="T113" s="323"/>
      <c r="U113" s="323"/>
      <c r="V113" s="323"/>
      <c r="W113" s="323"/>
      <c r="X113" s="323"/>
      <c r="Y113" s="323"/>
      <c r="Z113" s="323"/>
      <c r="AA113" s="314"/>
      <c r="AB113" s="314"/>
      <c r="AC113" s="314"/>
    </row>
    <row r="114" spans="1:68" ht="27" hidden="1" customHeight="1" x14ac:dyDescent="0.25">
      <c r="A114" s="54" t="s">
        <v>214</v>
      </c>
      <c r="B114" s="54" t="s">
        <v>215</v>
      </c>
      <c r="C114" s="31">
        <v>4301135289</v>
      </c>
      <c r="D114" s="324">
        <v>4607111034014</v>
      </c>
      <c r="E114" s="325"/>
      <c r="F114" s="317">
        <v>0.25</v>
      </c>
      <c r="G114" s="32">
        <v>12</v>
      </c>
      <c r="H114" s="317">
        <v>3</v>
      </c>
      <c r="I114" s="317">
        <v>3.7035999999999998</v>
      </c>
      <c r="J114" s="32">
        <v>70</v>
      </c>
      <c r="K114" s="32" t="s">
        <v>79</v>
      </c>
      <c r="L114" s="32" t="s">
        <v>86</v>
      </c>
      <c r="M114" s="33" t="s">
        <v>68</v>
      </c>
      <c r="N114" s="33"/>
      <c r="O114" s="32">
        <v>180</v>
      </c>
      <c r="P114" s="43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4" s="338"/>
      <c r="R114" s="338"/>
      <c r="S114" s="338"/>
      <c r="T114" s="339"/>
      <c r="U114" s="34"/>
      <c r="V114" s="34"/>
      <c r="W114" s="35" t="s">
        <v>69</v>
      </c>
      <c r="X114" s="318">
        <v>0</v>
      </c>
      <c r="Y114" s="319">
        <f>IFERROR(IF(X114="","",X114),"")</f>
        <v>0</v>
      </c>
      <c r="Z114" s="36">
        <f>IFERROR(IF(X114="","",X114*0.01788),"")</f>
        <v>0</v>
      </c>
      <c r="AA114" s="56"/>
      <c r="AB114" s="57"/>
      <c r="AC114" s="166" t="s">
        <v>216</v>
      </c>
      <c r="AG114" s="67"/>
      <c r="AJ114" s="71" t="s">
        <v>87</v>
      </c>
      <c r="AK114" s="71">
        <v>70</v>
      </c>
      <c r="BB114" s="167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t="27" hidden="1" customHeight="1" x14ac:dyDescent="0.25">
      <c r="A115" s="54" t="s">
        <v>217</v>
      </c>
      <c r="B115" s="54" t="s">
        <v>218</v>
      </c>
      <c r="C115" s="31">
        <v>4301135299</v>
      </c>
      <c r="D115" s="324">
        <v>4607111033994</v>
      </c>
      <c r="E115" s="325"/>
      <c r="F115" s="317">
        <v>0.25</v>
      </c>
      <c r="G115" s="32">
        <v>12</v>
      </c>
      <c r="H115" s="317">
        <v>3</v>
      </c>
      <c r="I115" s="317">
        <v>3.7035999999999998</v>
      </c>
      <c r="J115" s="32">
        <v>70</v>
      </c>
      <c r="K115" s="32" t="s">
        <v>79</v>
      </c>
      <c r="L115" s="32" t="s">
        <v>86</v>
      </c>
      <c r="M115" s="33" t="s">
        <v>68</v>
      </c>
      <c r="N115" s="33"/>
      <c r="O115" s="32">
        <v>180</v>
      </c>
      <c r="P115" s="44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5" s="338"/>
      <c r="R115" s="338"/>
      <c r="S115" s="338"/>
      <c r="T115" s="339"/>
      <c r="U115" s="34"/>
      <c r="V115" s="34"/>
      <c r="W115" s="35" t="s">
        <v>69</v>
      </c>
      <c r="X115" s="318">
        <v>0</v>
      </c>
      <c r="Y115" s="319">
        <f>IFERROR(IF(X115="","",X115),"")</f>
        <v>0</v>
      </c>
      <c r="Z115" s="36">
        <f>IFERROR(IF(X115="","",X115*0.01788),"")</f>
        <v>0</v>
      </c>
      <c r="AA115" s="56"/>
      <c r="AB115" s="57"/>
      <c r="AC115" s="168" t="s">
        <v>173</v>
      </c>
      <c r="AG115" s="67"/>
      <c r="AJ115" s="71" t="s">
        <v>87</v>
      </c>
      <c r="AK115" s="71">
        <v>70</v>
      </c>
      <c r="BB115" s="169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34"/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35"/>
      <c r="P116" s="343" t="s">
        <v>72</v>
      </c>
      <c r="Q116" s="344"/>
      <c r="R116" s="344"/>
      <c r="S116" s="344"/>
      <c r="T116" s="344"/>
      <c r="U116" s="344"/>
      <c r="V116" s="345"/>
      <c r="W116" s="37" t="s">
        <v>69</v>
      </c>
      <c r="X116" s="320">
        <f>IFERROR(SUM(X114:X115),"0")</f>
        <v>0</v>
      </c>
      <c r="Y116" s="320">
        <f>IFERROR(SUM(Y114:Y115),"0")</f>
        <v>0</v>
      </c>
      <c r="Z116" s="320">
        <f>IFERROR(IF(Z114="",0,Z114),"0")+IFERROR(IF(Z115="",0,Z115),"0")</f>
        <v>0</v>
      </c>
      <c r="AA116" s="321"/>
      <c r="AB116" s="321"/>
      <c r="AC116" s="321"/>
    </row>
    <row r="117" spans="1:68" hidden="1" x14ac:dyDescent="0.2">
      <c r="A117" s="323"/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35"/>
      <c r="P117" s="343" t="s">
        <v>72</v>
      </c>
      <c r="Q117" s="344"/>
      <c r="R117" s="344"/>
      <c r="S117" s="344"/>
      <c r="T117" s="344"/>
      <c r="U117" s="344"/>
      <c r="V117" s="345"/>
      <c r="W117" s="37" t="s">
        <v>73</v>
      </c>
      <c r="X117" s="320">
        <f>IFERROR(SUMPRODUCT(X114:X115*H114:H115),"0")</f>
        <v>0</v>
      </c>
      <c r="Y117" s="320">
        <f>IFERROR(SUMPRODUCT(Y114:Y115*H114:H115),"0")</f>
        <v>0</v>
      </c>
      <c r="Z117" s="37"/>
      <c r="AA117" s="321"/>
      <c r="AB117" s="321"/>
      <c r="AC117" s="321"/>
    </row>
    <row r="118" spans="1:68" ht="16.5" hidden="1" customHeight="1" x14ac:dyDescent="0.25">
      <c r="A118" s="328" t="s">
        <v>219</v>
      </c>
      <c r="B118" s="323"/>
      <c r="C118" s="323"/>
      <c r="D118" s="323"/>
      <c r="E118" s="323"/>
      <c r="F118" s="323"/>
      <c r="G118" s="323"/>
      <c r="H118" s="323"/>
      <c r="I118" s="323"/>
      <c r="J118" s="323"/>
      <c r="K118" s="323"/>
      <c r="L118" s="323"/>
      <c r="M118" s="323"/>
      <c r="N118" s="323"/>
      <c r="O118" s="323"/>
      <c r="P118" s="323"/>
      <c r="Q118" s="323"/>
      <c r="R118" s="323"/>
      <c r="S118" s="323"/>
      <c r="T118" s="323"/>
      <c r="U118" s="323"/>
      <c r="V118" s="323"/>
      <c r="W118" s="323"/>
      <c r="X118" s="323"/>
      <c r="Y118" s="323"/>
      <c r="Z118" s="323"/>
      <c r="AA118" s="313"/>
      <c r="AB118" s="313"/>
      <c r="AC118" s="313"/>
    </row>
    <row r="119" spans="1:68" ht="14.25" hidden="1" customHeight="1" x14ac:dyDescent="0.25">
      <c r="A119" s="322" t="s">
        <v>151</v>
      </c>
      <c r="B119" s="323"/>
      <c r="C119" s="323"/>
      <c r="D119" s="323"/>
      <c r="E119" s="323"/>
      <c r="F119" s="323"/>
      <c r="G119" s="323"/>
      <c r="H119" s="323"/>
      <c r="I119" s="323"/>
      <c r="J119" s="323"/>
      <c r="K119" s="323"/>
      <c r="L119" s="323"/>
      <c r="M119" s="323"/>
      <c r="N119" s="323"/>
      <c r="O119" s="323"/>
      <c r="P119" s="323"/>
      <c r="Q119" s="323"/>
      <c r="R119" s="323"/>
      <c r="S119" s="323"/>
      <c r="T119" s="323"/>
      <c r="U119" s="323"/>
      <c r="V119" s="323"/>
      <c r="W119" s="323"/>
      <c r="X119" s="323"/>
      <c r="Y119" s="323"/>
      <c r="Z119" s="323"/>
      <c r="AA119" s="314"/>
      <c r="AB119" s="314"/>
      <c r="AC119" s="314"/>
    </row>
    <row r="120" spans="1:68" ht="27" hidden="1" customHeight="1" x14ac:dyDescent="0.25">
      <c r="A120" s="54" t="s">
        <v>220</v>
      </c>
      <c r="B120" s="54" t="s">
        <v>221</v>
      </c>
      <c r="C120" s="31">
        <v>4301135311</v>
      </c>
      <c r="D120" s="324">
        <v>4607111039095</v>
      </c>
      <c r="E120" s="325"/>
      <c r="F120" s="317">
        <v>0.25</v>
      </c>
      <c r="G120" s="32">
        <v>12</v>
      </c>
      <c r="H120" s="317">
        <v>3</v>
      </c>
      <c r="I120" s="317">
        <v>3.7480000000000002</v>
      </c>
      <c r="J120" s="32">
        <v>70</v>
      </c>
      <c r="K120" s="32" t="s">
        <v>79</v>
      </c>
      <c r="L120" s="32" t="s">
        <v>100</v>
      </c>
      <c r="M120" s="33" t="s">
        <v>68</v>
      </c>
      <c r="N120" s="33"/>
      <c r="O120" s="32">
        <v>180</v>
      </c>
      <c r="P120" s="49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8"/>
      <c r="R120" s="338"/>
      <c r="S120" s="338"/>
      <c r="T120" s="339"/>
      <c r="U120" s="34"/>
      <c r="V120" s="34"/>
      <c r="W120" s="35" t="s">
        <v>69</v>
      </c>
      <c r="X120" s="318">
        <v>0</v>
      </c>
      <c r="Y120" s="319">
        <f>IFERROR(IF(X120="","",X120),"")</f>
        <v>0</v>
      </c>
      <c r="Z120" s="36">
        <f>IFERROR(IF(X120="","",X120*0.01788),"")</f>
        <v>0</v>
      </c>
      <c r="AA120" s="56"/>
      <c r="AB120" s="57"/>
      <c r="AC120" s="170" t="s">
        <v>222</v>
      </c>
      <c r="AG120" s="67"/>
      <c r="AJ120" s="71" t="s">
        <v>101</v>
      </c>
      <c r="AK120" s="71">
        <v>14</v>
      </c>
      <c r="BB120" s="171" t="s">
        <v>81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27" hidden="1" customHeight="1" x14ac:dyDescent="0.25">
      <c r="A121" s="54" t="s">
        <v>223</v>
      </c>
      <c r="B121" s="54" t="s">
        <v>224</v>
      </c>
      <c r="C121" s="31">
        <v>4301135282</v>
      </c>
      <c r="D121" s="324">
        <v>4607111034199</v>
      </c>
      <c r="E121" s="325"/>
      <c r="F121" s="317">
        <v>0.25</v>
      </c>
      <c r="G121" s="32">
        <v>12</v>
      </c>
      <c r="H121" s="317">
        <v>3</v>
      </c>
      <c r="I121" s="317">
        <v>3.7035999999999998</v>
      </c>
      <c r="J121" s="32">
        <v>70</v>
      </c>
      <c r="K121" s="32" t="s">
        <v>79</v>
      </c>
      <c r="L121" s="32" t="s">
        <v>86</v>
      </c>
      <c r="M121" s="33" t="s">
        <v>68</v>
      </c>
      <c r="N121" s="33"/>
      <c r="O121" s="32">
        <v>180</v>
      </c>
      <c r="P121" s="372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1" s="338"/>
      <c r="R121" s="338"/>
      <c r="S121" s="338"/>
      <c r="T121" s="339"/>
      <c r="U121" s="34"/>
      <c r="V121" s="34"/>
      <c r="W121" s="35" t="s">
        <v>69</v>
      </c>
      <c r="X121" s="318">
        <v>0</v>
      </c>
      <c r="Y121" s="319">
        <f>IFERROR(IF(X121="","",X121),"")</f>
        <v>0</v>
      </c>
      <c r="Z121" s="36">
        <f>IFERROR(IF(X121="","",X121*0.01788),"")</f>
        <v>0</v>
      </c>
      <c r="AA121" s="56"/>
      <c r="AB121" s="57"/>
      <c r="AC121" s="172" t="s">
        <v>225</v>
      </c>
      <c r="AG121" s="67"/>
      <c r="AJ121" s="71" t="s">
        <v>87</v>
      </c>
      <c r="AK121" s="71">
        <v>70</v>
      </c>
      <c r="BB121" s="173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34"/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35"/>
      <c r="P122" s="343" t="s">
        <v>72</v>
      </c>
      <c r="Q122" s="344"/>
      <c r="R122" s="344"/>
      <c r="S122" s="344"/>
      <c r="T122" s="344"/>
      <c r="U122" s="344"/>
      <c r="V122" s="345"/>
      <c r="W122" s="37" t="s">
        <v>69</v>
      </c>
      <c r="X122" s="320">
        <f>IFERROR(SUM(X120:X121),"0")</f>
        <v>0</v>
      </c>
      <c r="Y122" s="320">
        <f>IFERROR(SUM(Y120:Y121),"0")</f>
        <v>0</v>
      </c>
      <c r="Z122" s="320">
        <f>IFERROR(IF(Z120="",0,Z120),"0")+IFERROR(IF(Z121="",0,Z121),"0")</f>
        <v>0</v>
      </c>
      <c r="AA122" s="321"/>
      <c r="AB122" s="321"/>
      <c r="AC122" s="321"/>
    </row>
    <row r="123" spans="1:68" hidden="1" x14ac:dyDescent="0.2">
      <c r="A123" s="323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35"/>
      <c r="P123" s="343" t="s">
        <v>72</v>
      </c>
      <c r="Q123" s="344"/>
      <c r="R123" s="344"/>
      <c r="S123" s="344"/>
      <c r="T123" s="344"/>
      <c r="U123" s="344"/>
      <c r="V123" s="345"/>
      <c r="W123" s="37" t="s">
        <v>73</v>
      </c>
      <c r="X123" s="320">
        <f>IFERROR(SUMPRODUCT(X120:X121*H120:H121),"0")</f>
        <v>0</v>
      </c>
      <c r="Y123" s="320">
        <f>IFERROR(SUMPRODUCT(Y120:Y121*H120:H121),"0")</f>
        <v>0</v>
      </c>
      <c r="Z123" s="37"/>
      <c r="AA123" s="321"/>
      <c r="AB123" s="321"/>
      <c r="AC123" s="321"/>
    </row>
    <row r="124" spans="1:68" ht="16.5" hidden="1" customHeight="1" x14ac:dyDescent="0.25">
      <c r="A124" s="328" t="s">
        <v>226</v>
      </c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23"/>
      <c r="N124" s="323"/>
      <c r="O124" s="323"/>
      <c r="P124" s="323"/>
      <c r="Q124" s="323"/>
      <c r="R124" s="323"/>
      <c r="S124" s="323"/>
      <c r="T124" s="323"/>
      <c r="U124" s="323"/>
      <c r="V124" s="323"/>
      <c r="W124" s="323"/>
      <c r="X124" s="323"/>
      <c r="Y124" s="323"/>
      <c r="Z124" s="323"/>
      <c r="AA124" s="313"/>
      <c r="AB124" s="313"/>
      <c r="AC124" s="313"/>
    </row>
    <row r="125" spans="1:68" ht="14.25" hidden="1" customHeight="1" x14ac:dyDescent="0.25">
      <c r="A125" s="322" t="s">
        <v>151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14"/>
      <c r="AB125" s="314"/>
      <c r="AC125" s="314"/>
    </row>
    <row r="126" spans="1:68" ht="27" hidden="1" customHeight="1" x14ac:dyDescent="0.25">
      <c r="A126" s="54" t="s">
        <v>227</v>
      </c>
      <c r="B126" s="54" t="s">
        <v>228</v>
      </c>
      <c r="C126" s="31">
        <v>4301135178</v>
      </c>
      <c r="D126" s="324">
        <v>4607111034816</v>
      </c>
      <c r="E126" s="325"/>
      <c r="F126" s="317">
        <v>0.25</v>
      </c>
      <c r="G126" s="32">
        <v>6</v>
      </c>
      <c r="H126" s="317">
        <v>1.5</v>
      </c>
      <c r="I126" s="317">
        <v>1.9218</v>
      </c>
      <c r="J126" s="32">
        <v>140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49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6" s="338"/>
      <c r="R126" s="338"/>
      <c r="S126" s="338"/>
      <c r="T126" s="339"/>
      <c r="U126" s="34"/>
      <c r="V126" s="34"/>
      <c r="W126" s="35" t="s">
        <v>69</v>
      </c>
      <c r="X126" s="318">
        <v>0</v>
      </c>
      <c r="Y126" s="319">
        <f>IFERROR(IF(X126="","",X126),"")</f>
        <v>0</v>
      </c>
      <c r="Z126" s="36">
        <f>IFERROR(IF(X126="","",X126*0.00941),"")</f>
        <v>0</v>
      </c>
      <c r="AA126" s="56"/>
      <c r="AB126" s="57"/>
      <c r="AC126" s="174" t="s">
        <v>225</v>
      </c>
      <c r="AG126" s="67"/>
      <c r="AJ126" s="71" t="s">
        <v>71</v>
      </c>
      <c r="AK126" s="71">
        <v>1</v>
      </c>
      <c r="BB126" s="175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27" hidden="1" customHeight="1" x14ac:dyDescent="0.25">
      <c r="A127" s="54" t="s">
        <v>229</v>
      </c>
      <c r="B127" s="54" t="s">
        <v>230</v>
      </c>
      <c r="C127" s="31">
        <v>4301135275</v>
      </c>
      <c r="D127" s="324">
        <v>4607111034380</v>
      </c>
      <c r="E127" s="325"/>
      <c r="F127" s="317">
        <v>0.25</v>
      </c>
      <c r="G127" s="32">
        <v>12</v>
      </c>
      <c r="H127" s="317">
        <v>3</v>
      </c>
      <c r="I127" s="317">
        <v>3.28</v>
      </c>
      <c r="J127" s="32">
        <v>70</v>
      </c>
      <c r="K127" s="32" t="s">
        <v>79</v>
      </c>
      <c r="L127" s="32" t="s">
        <v>100</v>
      </c>
      <c r="M127" s="33" t="s">
        <v>68</v>
      </c>
      <c r="N127" s="33"/>
      <c r="O127" s="32">
        <v>180</v>
      </c>
      <c r="P127" s="3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7" s="338"/>
      <c r="R127" s="338"/>
      <c r="S127" s="338"/>
      <c r="T127" s="339"/>
      <c r="U127" s="34"/>
      <c r="V127" s="34"/>
      <c r="W127" s="35" t="s">
        <v>69</v>
      </c>
      <c r="X127" s="318">
        <v>0</v>
      </c>
      <c r="Y127" s="319">
        <f>IFERROR(IF(X127="","",X127),"")</f>
        <v>0</v>
      </c>
      <c r="Z127" s="36">
        <f>IFERROR(IF(X127="","",X127*0.01788),"")</f>
        <v>0</v>
      </c>
      <c r="AA127" s="56"/>
      <c r="AB127" s="57"/>
      <c r="AC127" s="176" t="s">
        <v>231</v>
      </c>
      <c r="AG127" s="67"/>
      <c r="AJ127" s="71" t="s">
        <v>101</v>
      </c>
      <c r="AK127" s="71">
        <v>14</v>
      </c>
      <c r="BB127" s="177" t="s">
        <v>81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27" hidden="1" customHeight="1" x14ac:dyDescent="0.25">
      <c r="A128" s="54" t="s">
        <v>232</v>
      </c>
      <c r="B128" s="54" t="s">
        <v>233</v>
      </c>
      <c r="C128" s="31">
        <v>4301135277</v>
      </c>
      <c r="D128" s="324">
        <v>4607111034397</v>
      </c>
      <c r="E128" s="325"/>
      <c r="F128" s="317">
        <v>0.25</v>
      </c>
      <c r="G128" s="32">
        <v>12</v>
      </c>
      <c r="H128" s="317">
        <v>3</v>
      </c>
      <c r="I128" s="317">
        <v>3.28</v>
      </c>
      <c r="J128" s="32">
        <v>70</v>
      </c>
      <c r="K128" s="32" t="s">
        <v>79</v>
      </c>
      <c r="L128" s="32" t="s">
        <v>86</v>
      </c>
      <c r="M128" s="33" t="s">
        <v>68</v>
      </c>
      <c r="N128" s="33"/>
      <c r="O128" s="32">
        <v>180</v>
      </c>
      <c r="P128" s="38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8" s="338"/>
      <c r="R128" s="338"/>
      <c r="S128" s="338"/>
      <c r="T128" s="339"/>
      <c r="U128" s="34"/>
      <c r="V128" s="34"/>
      <c r="W128" s="35" t="s">
        <v>69</v>
      </c>
      <c r="X128" s="318">
        <v>0</v>
      </c>
      <c r="Y128" s="319">
        <f>IFERROR(IF(X128="","",X128),"")</f>
        <v>0</v>
      </c>
      <c r="Z128" s="36">
        <f>IFERROR(IF(X128="","",X128*0.01788),"")</f>
        <v>0</v>
      </c>
      <c r="AA128" s="56"/>
      <c r="AB128" s="57"/>
      <c r="AC128" s="178" t="s">
        <v>216</v>
      </c>
      <c r="AG128" s="67"/>
      <c r="AJ128" s="71" t="s">
        <v>87</v>
      </c>
      <c r="AK128" s="71">
        <v>70</v>
      </c>
      <c r="BB128" s="179" t="s">
        <v>81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34"/>
      <c r="B129" s="323"/>
      <c r="C129" s="323"/>
      <c r="D129" s="323"/>
      <c r="E129" s="323"/>
      <c r="F129" s="323"/>
      <c r="G129" s="323"/>
      <c r="H129" s="323"/>
      <c r="I129" s="323"/>
      <c r="J129" s="323"/>
      <c r="K129" s="323"/>
      <c r="L129" s="323"/>
      <c r="M129" s="323"/>
      <c r="N129" s="323"/>
      <c r="O129" s="335"/>
      <c r="P129" s="343" t="s">
        <v>72</v>
      </c>
      <c r="Q129" s="344"/>
      <c r="R129" s="344"/>
      <c r="S129" s="344"/>
      <c r="T129" s="344"/>
      <c r="U129" s="344"/>
      <c r="V129" s="345"/>
      <c r="W129" s="37" t="s">
        <v>69</v>
      </c>
      <c r="X129" s="320">
        <f>IFERROR(SUM(X126:X128),"0")</f>
        <v>0</v>
      </c>
      <c r="Y129" s="320">
        <f>IFERROR(SUM(Y126:Y128),"0")</f>
        <v>0</v>
      </c>
      <c r="Z129" s="320">
        <f>IFERROR(IF(Z126="",0,Z126),"0")+IFERROR(IF(Z127="",0,Z127),"0")+IFERROR(IF(Z128="",0,Z128),"0")</f>
        <v>0</v>
      </c>
      <c r="AA129" s="321"/>
      <c r="AB129" s="321"/>
      <c r="AC129" s="321"/>
    </row>
    <row r="130" spans="1:68" hidden="1" x14ac:dyDescent="0.2">
      <c r="A130" s="323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35"/>
      <c r="P130" s="343" t="s">
        <v>72</v>
      </c>
      <c r="Q130" s="344"/>
      <c r="R130" s="344"/>
      <c r="S130" s="344"/>
      <c r="T130" s="344"/>
      <c r="U130" s="344"/>
      <c r="V130" s="345"/>
      <c r="W130" s="37" t="s">
        <v>73</v>
      </c>
      <c r="X130" s="320">
        <f>IFERROR(SUMPRODUCT(X126:X128*H126:H128),"0")</f>
        <v>0</v>
      </c>
      <c r="Y130" s="320">
        <f>IFERROR(SUMPRODUCT(Y126:Y128*H126:H128),"0")</f>
        <v>0</v>
      </c>
      <c r="Z130" s="37"/>
      <c r="AA130" s="321"/>
      <c r="AB130" s="321"/>
      <c r="AC130" s="321"/>
    </row>
    <row r="131" spans="1:68" ht="16.5" hidden="1" customHeight="1" x14ac:dyDescent="0.25">
      <c r="A131" s="328" t="s">
        <v>234</v>
      </c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23"/>
      <c r="P131" s="323"/>
      <c r="Q131" s="323"/>
      <c r="R131" s="323"/>
      <c r="S131" s="323"/>
      <c r="T131" s="323"/>
      <c r="U131" s="323"/>
      <c r="V131" s="323"/>
      <c r="W131" s="323"/>
      <c r="X131" s="323"/>
      <c r="Y131" s="323"/>
      <c r="Z131" s="323"/>
      <c r="AA131" s="313"/>
      <c r="AB131" s="313"/>
      <c r="AC131" s="313"/>
    </row>
    <row r="132" spans="1:68" ht="14.25" hidden="1" customHeight="1" x14ac:dyDescent="0.25">
      <c r="A132" s="322" t="s">
        <v>151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4"/>
      <c r="AB132" s="314"/>
      <c r="AC132" s="314"/>
    </row>
    <row r="133" spans="1:68" ht="27" hidden="1" customHeight="1" x14ac:dyDescent="0.25">
      <c r="A133" s="54" t="s">
        <v>235</v>
      </c>
      <c r="B133" s="54" t="s">
        <v>236</v>
      </c>
      <c r="C133" s="31">
        <v>4301135279</v>
      </c>
      <c r="D133" s="324">
        <v>4607111035806</v>
      </c>
      <c r="E133" s="325"/>
      <c r="F133" s="317">
        <v>0.25</v>
      </c>
      <c r="G133" s="32">
        <v>12</v>
      </c>
      <c r="H133" s="317">
        <v>3</v>
      </c>
      <c r="I133" s="317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34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3" s="338"/>
      <c r="R133" s="338"/>
      <c r="S133" s="338"/>
      <c r="T133" s="339"/>
      <c r="U133" s="34"/>
      <c r="V133" s="34"/>
      <c r="W133" s="35" t="s">
        <v>69</v>
      </c>
      <c r="X133" s="318">
        <v>0</v>
      </c>
      <c r="Y133" s="319">
        <f>IFERROR(IF(X133="","",X133),"")</f>
        <v>0</v>
      </c>
      <c r="Z133" s="36">
        <f>IFERROR(IF(X133="","",X133*0.01788),"")</f>
        <v>0</v>
      </c>
      <c r="AA133" s="56"/>
      <c r="AB133" s="57"/>
      <c r="AC133" s="180" t="s">
        <v>237</v>
      </c>
      <c r="AG133" s="67"/>
      <c r="AJ133" s="71" t="s">
        <v>71</v>
      </c>
      <c r="AK133" s="71">
        <v>1</v>
      </c>
      <c r="BB133" s="181" t="s">
        <v>81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idden="1" x14ac:dyDescent="0.2">
      <c r="A134" s="334"/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35"/>
      <c r="P134" s="343" t="s">
        <v>72</v>
      </c>
      <c r="Q134" s="344"/>
      <c r="R134" s="344"/>
      <c r="S134" s="344"/>
      <c r="T134" s="344"/>
      <c r="U134" s="344"/>
      <c r="V134" s="345"/>
      <c r="W134" s="37" t="s">
        <v>69</v>
      </c>
      <c r="X134" s="320">
        <f>IFERROR(SUM(X133:X133),"0")</f>
        <v>0</v>
      </c>
      <c r="Y134" s="320">
        <f>IFERROR(SUM(Y133:Y133),"0")</f>
        <v>0</v>
      </c>
      <c r="Z134" s="320">
        <f>IFERROR(IF(Z133="",0,Z133),"0")</f>
        <v>0</v>
      </c>
      <c r="AA134" s="321"/>
      <c r="AB134" s="321"/>
      <c r="AC134" s="321"/>
    </row>
    <row r="135" spans="1:68" hidden="1" x14ac:dyDescent="0.2">
      <c r="A135" s="323"/>
      <c r="B135" s="323"/>
      <c r="C135" s="323"/>
      <c r="D135" s="323"/>
      <c r="E135" s="323"/>
      <c r="F135" s="323"/>
      <c r="G135" s="323"/>
      <c r="H135" s="323"/>
      <c r="I135" s="323"/>
      <c r="J135" s="323"/>
      <c r="K135" s="323"/>
      <c r="L135" s="323"/>
      <c r="M135" s="323"/>
      <c r="N135" s="323"/>
      <c r="O135" s="335"/>
      <c r="P135" s="343" t="s">
        <v>72</v>
      </c>
      <c r="Q135" s="344"/>
      <c r="R135" s="344"/>
      <c r="S135" s="344"/>
      <c r="T135" s="344"/>
      <c r="U135" s="344"/>
      <c r="V135" s="345"/>
      <c r="W135" s="37" t="s">
        <v>73</v>
      </c>
      <c r="X135" s="320">
        <f>IFERROR(SUMPRODUCT(X133:X133*H133:H133),"0")</f>
        <v>0</v>
      </c>
      <c r="Y135" s="320">
        <f>IFERROR(SUMPRODUCT(Y133:Y133*H133:H133),"0")</f>
        <v>0</v>
      </c>
      <c r="Z135" s="37"/>
      <c r="AA135" s="321"/>
      <c r="AB135" s="321"/>
      <c r="AC135" s="321"/>
    </row>
    <row r="136" spans="1:68" ht="16.5" hidden="1" customHeight="1" x14ac:dyDescent="0.25">
      <c r="A136" s="328" t="s">
        <v>238</v>
      </c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23"/>
      <c r="P136" s="323"/>
      <c r="Q136" s="323"/>
      <c r="R136" s="323"/>
      <c r="S136" s="323"/>
      <c r="T136" s="323"/>
      <c r="U136" s="323"/>
      <c r="V136" s="323"/>
      <c r="W136" s="323"/>
      <c r="X136" s="323"/>
      <c r="Y136" s="323"/>
      <c r="Z136" s="323"/>
      <c r="AA136" s="313"/>
      <c r="AB136" s="313"/>
      <c r="AC136" s="313"/>
    </row>
    <row r="137" spans="1:68" ht="14.25" hidden="1" customHeight="1" x14ac:dyDescent="0.25">
      <c r="A137" s="322" t="s">
        <v>239</v>
      </c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323"/>
      <c r="U137" s="323"/>
      <c r="V137" s="323"/>
      <c r="W137" s="323"/>
      <c r="X137" s="323"/>
      <c r="Y137" s="323"/>
      <c r="Z137" s="323"/>
      <c r="AA137" s="314"/>
      <c r="AB137" s="314"/>
      <c r="AC137" s="314"/>
    </row>
    <row r="138" spans="1:68" ht="27" hidden="1" customHeight="1" x14ac:dyDescent="0.25">
      <c r="A138" s="54" t="s">
        <v>240</v>
      </c>
      <c r="B138" s="54" t="s">
        <v>241</v>
      </c>
      <c r="C138" s="31">
        <v>4301071054</v>
      </c>
      <c r="D138" s="324">
        <v>4607111035639</v>
      </c>
      <c r="E138" s="325"/>
      <c r="F138" s="317">
        <v>0.2</v>
      </c>
      <c r="G138" s="32">
        <v>8</v>
      </c>
      <c r="H138" s="317">
        <v>1.6</v>
      </c>
      <c r="I138" s="317">
        <v>2.12</v>
      </c>
      <c r="J138" s="32">
        <v>72</v>
      </c>
      <c r="K138" s="32" t="s">
        <v>242</v>
      </c>
      <c r="L138" s="32" t="s">
        <v>67</v>
      </c>
      <c r="M138" s="33" t="s">
        <v>68</v>
      </c>
      <c r="N138" s="33"/>
      <c r="O138" s="32">
        <v>180</v>
      </c>
      <c r="P138" s="457" t="s">
        <v>243</v>
      </c>
      <c r="Q138" s="338"/>
      <c r="R138" s="338"/>
      <c r="S138" s="338"/>
      <c r="T138" s="339"/>
      <c r="U138" s="34"/>
      <c r="V138" s="34"/>
      <c r="W138" s="35" t="s">
        <v>69</v>
      </c>
      <c r="X138" s="318">
        <v>0</v>
      </c>
      <c r="Y138" s="319">
        <f>IFERROR(IF(X138="","",X138),"")</f>
        <v>0</v>
      </c>
      <c r="Z138" s="36">
        <f>IFERROR(IF(X138="","",X138*0.01157),"")</f>
        <v>0</v>
      </c>
      <c r="AA138" s="56"/>
      <c r="AB138" s="57"/>
      <c r="AC138" s="182" t="s">
        <v>244</v>
      </c>
      <c r="AG138" s="67"/>
      <c r="AJ138" s="71" t="s">
        <v>71</v>
      </c>
      <c r="AK138" s="71">
        <v>1</v>
      </c>
      <c r="BB138" s="183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27" hidden="1" customHeight="1" x14ac:dyDescent="0.25">
      <c r="A139" s="54" t="s">
        <v>245</v>
      </c>
      <c r="B139" s="54" t="s">
        <v>246</v>
      </c>
      <c r="C139" s="31">
        <v>4301135540</v>
      </c>
      <c r="D139" s="324">
        <v>4607111035646</v>
      </c>
      <c r="E139" s="325"/>
      <c r="F139" s="317">
        <v>0.2</v>
      </c>
      <c r="G139" s="32">
        <v>8</v>
      </c>
      <c r="H139" s="317">
        <v>1.6</v>
      </c>
      <c r="I139" s="317">
        <v>2.12</v>
      </c>
      <c r="J139" s="32">
        <v>72</v>
      </c>
      <c r="K139" s="32" t="s">
        <v>242</v>
      </c>
      <c r="L139" s="32" t="s">
        <v>67</v>
      </c>
      <c r="M139" s="33" t="s">
        <v>68</v>
      </c>
      <c r="N139" s="33"/>
      <c r="O139" s="32">
        <v>180</v>
      </c>
      <c r="P139" s="43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9" s="338"/>
      <c r="R139" s="338"/>
      <c r="S139" s="338"/>
      <c r="T139" s="339"/>
      <c r="U139" s="34"/>
      <c r="V139" s="34"/>
      <c r="W139" s="35" t="s">
        <v>69</v>
      </c>
      <c r="X139" s="318">
        <v>0</v>
      </c>
      <c r="Y139" s="319">
        <f>IFERROR(IF(X139="","",X139),"")</f>
        <v>0</v>
      </c>
      <c r="Z139" s="36">
        <f>IFERROR(IF(X139="","",X139*0.01157),"")</f>
        <v>0</v>
      </c>
      <c r="AA139" s="56"/>
      <c r="AB139" s="57"/>
      <c r="AC139" s="184" t="s">
        <v>244</v>
      </c>
      <c r="AG139" s="67"/>
      <c r="AJ139" s="71" t="s">
        <v>71</v>
      </c>
      <c r="AK139" s="71">
        <v>1</v>
      </c>
      <c r="BB139" s="185" t="s">
        <v>81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4"/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35"/>
      <c r="P140" s="343" t="s">
        <v>72</v>
      </c>
      <c r="Q140" s="344"/>
      <c r="R140" s="344"/>
      <c r="S140" s="344"/>
      <c r="T140" s="344"/>
      <c r="U140" s="344"/>
      <c r="V140" s="345"/>
      <c r="W140" s="37" t="s">
        <v>69</v>
      </c>
      <c r="X140" s="320">
        <f>IFERROR(SUM(X138:X139),"0")</f>
        <v>0</v>
      </c>
      <c r="Y140" s="320">
        <f>IFERROR(SUM(Y138:Y139),"0")</f>
        <v>0</v>
      </c>
      <c r="Z140" s="320">
        <f>IFERROR(IF(Z138="",0,Z138),"0")+IFERROR(IF(Z139="",0,Z139),"0")</f>
        <v>0</v>
      </c>
      <c r="AA140" s="321"/>
      <c r="AB140" s="321"/>
      <c r="AC140" s="321"/>
    </row>
    <row r="141" spans="1:68" hidden="1" x14ac:dyDescent="0.2">
      <c r="A141" s="323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35"/>
      <c r="P141" s="343" t="s">
        <v>72</v>
      </c>
      <c r="Q141" s="344"/>
      <c r="R141" s="344"/>
      <c r="S141" s="344"/>
      <c r="T141" s="344"/>
      <c r="U141" s="344"/>
      <c r="V141" s="345"/>
      <c r="W141" s="37" t="s">
        <v>73</v>
      </c>
      <c r="X141" s="320">
        <f>IFERROR(SUMPRODUCT(X138:X139*H138:H139),"0")</f>
        <v>0</v>
      </c>
      <c r="Y141" s="320">
        <f>IFERROR(SUMPRODUCT(Y138:Y139*H138:H139),"0")</f>
        <v>0</v>
      </c>
      <c r="Z141" s="37"/>
      <c r="AA141" s="321"/>
      <c r="AB141" s="321"/>
      <c r="AC141" s="321"/>
    </row>
    <row r="142" spans="1:68" ht="16.5" hidden="1" customHeight="1" x14ac:dyDescent="0.25">
      <c r="A142" s="328" t="s">
        <v>247</v>
      </c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23"/>
      <c r="P142" s="323"/>
      <c r="Q142" s="323"/>
      <c r="R142" s="323"/>
      <c r="S142" s="323"/>
      <c r="T142" s="323"/>
      <c r="U142" s="323"/>
      <c r="V142" s="323"/>
      <c r="W142" s="323"/>
      <c r="X142" s="323"/>
      <c r="Y142" s="323"/>
      <c r="Z142" s="323"/>
      <c r="AA142" s="313"/>
      <c r="AB142" s="313"/>
      <c r="AC142" s="313"/>
    </row>
    <row r="143" spans="1:68" ht="14.25" hidden="1" customHeight="1" x14ac:dyDescent="0.25">
      <c r="A143" s="322" t="s">
        <v>151</v>
      </c>
      <c r="B143" s="323"/>
      <c r="C143" s="323"/>
      <c r="D143" s="323"/>
      <c r="E143" s="323"/>
      <c r="F143" s="323"/>
      <c r="G143" s="323"/>
      <c r="H143" s="323"/>
      <c r="I143" s="323"/>
      <c r="J143" s="323"/>
      <c r="K143" s="323"/>
      <c r="L143" s="323"/>
      <c r="M143" s="323"/>
      <c r="N143" s="323"/>
      <c r="O143" s="323"/>
      <c r="P143" s="323"/>
      <c r="Q143" s="323"/>
      <c r="R143" s="323"/>
      <c r="S143" s="323"/>
      <c r="T143" s="323"/>
      <c r="U143" s="323"/>
      <c r="V143" s="323"/>
      <c r="W143" s="323"/>
      <c r="X143" s="323"/>
      <c r="Y143" s="323"/>
      <c r="Z143" s="323"/>
      <c r="AA143" s="314"/>
      <c r="AB143" s="314"/>
      <c r="AC143" s="314"/>
    </row>
    <row r="144" spans="1:68" ht="27" hidden="1" customHeight="1" x14ac:dyDescent="0.25">
      <c r="A144" s="54" t="s">
        <v>248</v>
      </c>
      <c r="B144" s="54" t="s">
        <v>249</v>
      </c>
      <c r="C144" s="31">
        <v>4301135281</v>
      </c>
      <c r="D144" s="324">
        <v>4607111036568</v>
      </c>
      <c r="E144" s="325"/>
      <c r="F144" s="317">
        <v>0.28000000000000003</v>
      </c>
      <c r="G144" s="32">
        <v>6</v>
      </c>
      <c r="H144" s="317">
        <v>1.68</v>
      </c>
      <c r="I144" s="317">
        <v>2.1017999999999999</v>
      </c>
      <c r="J144" s="32">
        <v>140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53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4" s="338"/>
      <c r="R144" s="338"/>
      <c r="S144" s="338"/>
      <c r="T144" s="339"/>
      <c r="U144" s="34"/>
      <c r="V144" s="34"/>
      <c r="W144" s="35" t="s">
        <v>69</v>
      </c>
      <c r="X144" s="318">
        <v>0</v>
      </c>
      <c r="Y144" s="319">
        <f>IFERROR(IF(X144="","",X144),"")</f>
        <v>0</v>
      </c>
      <c r="Z144" s="36">
        <f>IFERROR(IF(X144="","",X144*0.00941),"")</f>
        <v>0</v>
      </c>
      <c r="AA144" s="56"/>
      <c r="AB144" s="57"/>
      <c r="AC144" s="186" t="s">
        <v>250</v>
      </c>
      <c r="AG144" s="67"/>
      <c r="AJ144" s="71" t="s">
        <v>71</v>
      </c>
      <c r="AK144" s="71">
        <v>1</v>
      </c>
      <c r="BB144" s="187" t="s">
        <v>81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34"/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35"/>
      <c r="P145" s="343" t="s">
        <v>72</v>
      </c>
      <c r="Q145" s="344"/>
      <c r="R145" s="344"/>
      <c r="S145" s="344"/>
      <c r="T145" s="344"/>
      <c r="U145" s="344"/>
      <c r="V145" s="345"/>
      <c r="W145" s="37" t="s">
        <v>69</v>
      </c>
      <c r="X145" s="320">
        <f>IFERROR(SUM(X144:X144),"0")</f>
        <v>0</v>
      </c>
      <c r="Y145" s="320">
        <f>IFERROR(SUM(Y144:Y144),"0")</f>
        <v>0</v>
      </c>
      <c r="Z145" s="320">
        <f>IFERROR(IF(Z144="",0,Z144),"0")</f>
        <v>0</v>
      </c>
      <c r="AA145" s="321"/>
      <c r="AB145" s="321"/>
      <c r="AC145" s="321"/>
    </row>
    <row r="146" spans="1:68" hidden="1" x14ac:dyDescent="0.2">
      <c r="A146" s="323"/>
      <c r="B146" s="323"/>
      <c r="C146" s="323"/>
      <c r="D146" s="323"/>
      <c r="E146" s="323"/>
      <c r="F146" s="323"/>
      <c r="G146" s="323"/>
      <c r="H146" s="323"/>
      <c r="I146" s="323"/>
      <c r="J146" s="323"/>
      <c r="K146" s="323"/>
      <c r="L146" s="323"/>
      <c r="M146" s="323"/>
      <c r="N146" s="323"/>
      <c r="O146" s="335"/>
      <c r="P146" s="343" t="s">
        <v>72</v>
      </c>
      <c r="Q146" s="344"/>
      <c r="R146" s="344"/>
      <c r="S146" s="344"/>
      <c r="T146" s="344"/>
      <c r="U146" s="344"/>
      <c r="V146" s="345"/>
      <c r="W146" s="37" t="s">
        <v>73</v>
      </c>
      <c r="X146" s="320">
        <f>IFERROR(SUMPRODUCT(X144:X144*H144:H144),"0")</f>
        <v>0</v>
      </c>
      <c r="Y146" s="320">
        <f>IFERROR(SUMPRODUCT(Y144:Y144*H144:H144),"0")</f>
        <v>0</v>
      </c>
      <c r="Z146" s="37"/>
      <c r="AA146" s="321"/>
      <c r="AB146" s="321"/>
      <c r="AC146" s="321"/>
    </row>
    <row r="147" spans="1:68" ht="27.75" hidden="1" customHeight="1" x14ac:dyDescent="0.2">
      <c r="A147" s="367" t="s">
        <v>251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68"/>
      <c r="Z147" s="368"/>
      <c r="AA147" s="48"/>
      <c r="AB147" s="48"/>
      <c r="AC147" s="48"/>
    </row>
    <row r="148" spans="1:68" ht="16.5" hidden="1" customHeight="1" x14ac:dyDescent="0.25">
      <c r="A148" s="328" t="s">
        <v>252</v>
      </c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23"/>
      <c r="P148" s="323"/>
      <c r="Q148" s="323"/>
      <c r="R148" s="323"/>
      <c r="S148" s="323"/>
      <c r="T148" s="323"/>
      <c r="U148" s="323"/>
      <c r="V148" s="323"/>
      <c r="W148" s="323"/>
      <c r="X148" s="323"/>
      <c r="Y148" s="323"/>
      <c r="Z148" s="323"/>
      <c r="AA148" s="313"/>
      <c r="AB148" s="313"/>
      <c r="AC148" s="313"/>
    </row>
    <row r="149" spans="1:68" ht="14.25" hidden="1" customHeight="1" x14ac:dyDescent="0.25">
      <c r="A149" s="322" t="s">
        <v>151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4"/>
      <c r="AB149" s="314"/>
      <c r="AC149" s="314"/>
    </row>
    <row r="150" spans="1:68" ht="27" hidden="1" customHeight="1" x14ac:dyDescent="0.25">
      <c r="A150" s="54" t="s">
        <v>253</v>
      </c>
      <c r="B150" s="54" t="s">
        <v>254</v>
      </c>
      <c r="C150" s="31">
        <v>4301135317</v>
      </c>
      <c r="D150" s="324">
        <v>4607111039057</v>
      </c>
      <c r="E150" s="325"/>
      <c r="F150" s="317">
        <v>1.8</v>
      </c>
      <c r="G150" s="32">
        <v>1</v>
      </c>
      <c r="H150" s="317">
        <v>1.8</v>
      </c>
      <c r="I150" s="317">
        <v>1.9</v>
      </c>
      <c r="J150" s="32">
        <v>234</v>
      </c>
      <c r="K150" s="32" t="s">
        <v>146</v>
      </c>
      <c r="L150" s="32" t="s">
        <v>100</v>
      </c>
      <c r="M150" s="33" t="s">
        <v>68</v>
      </c>
      <c r="N150" s="33"/>
      <c r="O150" s="32">
        <v>180</v>
      </c>
      <c r="P150" s="519" t="s">
        <v>255</v>
      </c>
      <c r="Q150" s="338"/>
      <c r="R150" s="338"/>
      <c r="S150" s="338"/>
      <c r="T150" s="339"/>
      <c r="U150" s="34"/>
      <c r="V150" s="34"/>
      <c r="W150" s="35" t="s">
        <v>69</v>
      </c>
      <c r="X150" s="318">
        <v>0</v>
      </c>
      <c r="Y150" s="319">
        <f>IFERROR(IF(X150="","",X150),"")</f>
        <v>0</v>
      </c>
      <c r="Z150" s="36">
        <f>IFERROR(IF(X150="","",X150*0.00502),"")</f>
        <v>0</v>
      </c>
      <c r="AA150" s="56"/>
      <c r="AB150" s="57"/>
      <c r="AC150" s="188" t="s">
        <v>222</v>
      </c>
      <c r="AG150" s="67"/>
      <c r="AJ150" s="71" t="s">
        <v>101</v>
      </c>
      <c r="AK150" s="71">
        <v>18</v>
      </c>
      <c r="BB150" s="189" t="s">
        <v>81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idden="1" x14ac:dyDescent="0.2">
      <c r="A151" s="334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23"/>
      <c r="N151" s="323"/>
      <c r="O151" s="335"/>
      <c r="P151" s="343" t="s">
        <v>72</v>
      </c>
      <c r="Q151" s="344"/>
      <c r="R151" s="344"/>
      <c r="S151" s="344"/>
      <c r="T151" s="344"/>
      <c r="U151" s="344"/>
      <c r="V151" s="345"/>
      <c r="W151" s="37" t="s">
        <v>69</v>
      </c>
      <c r="X151" s="320">
        <f>IFERROR(SUM(X150:X150),"0")</f>
        <v>0</v>
      </c>
      <c r="Y151" s="320">
        <f>IFERROR(SUM(Y150:Y150),"0")</f>
        <v>0</v>
      </c>
      <c r="Z151" s="320">
        <f>IFERROR(IF(Z150="",0,Z150),"0")</f>
        <v>0</v>
      </c>
      <c r="AA151" s="321"/>
      <c r="AB151" s="321"/>
      <c r="AC151" s="321"/>
    </row>
    <row r="152" spans="1:68" hidden="1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23"/>
      <c r="N152" s="323"/>
      <c r="O152" s="335"/>
      <c r="P152" s="343" t="s">
        <v>72</v>
      </c>
      <c r="Q152" s="344"/>
      <c r="R152" s="344"/>
      <c r="S152" s="344"/>
      <c r="T152" s="344"/>
      <c r="U152" s="344"/>
      <c r="V152" s="345"/>
      <c r="W152" s="37" t="s">
        <v>73</v>
      </c>
      <c r="X152" s="320">
        <f>IFERROR(SUMPRODUCT(X150:X150*H150:H150),"0")</f>
        <v>0</v>
      </c>
      <c r="Y152" s="320">
        <f>IFERROR(SUMPRODUCT(Y150:Y150*H150:H150),"0")</f>
        <v>0</v>
      </c>
      <c r="Z152" s="37"/>
      <c r="AA152" s="321"/>
      <c r="AB152" s="321"/>
      <c r="AC152" s="321"/>
    </row>
    <row r="153" spans="1:68" ht="16.5" hidden="1" customHeight="1" x14ac:dyDescent="0.25">
      <c r="A153" s="328" t="s">
        <v>256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23"/>
      <c r="Z153" s="323"/>
      <c r="AA153" s="313"/>
      <c r="AB153" s="313"/>
      <c r="AC153" s="313"/>
    </row>
    <row r="154" spans="1:68" ht="14.25" hidden="1" customHeight="1" x14ac:dyDescent="0.25">
      <c r="A154" s="322" t="s">
        <v>63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23"/>
      <c r="Z154" s="323"/>
      <c r="AA154" s="314"/>
      <c r="AB154" s="314"/>
      <c r="AC154" s="314"/>
    </row>
    <row r="155" spans="1:68" ht="16.5" hidden="1" customHeight="1" x14ac:dyDescent="0.25">
      <c r="A155" s="54" t="s">
        <v>257</v>
      </c>
      <c r="B155" s="54" t="s">
        <v>258</v>
      </c>
      <c r="C155" s="31">
        <v>4301071062</v>
      </c>
      <c r="D155" s="324">
        <v>4607111036384</v>
      </c>
      <c r="E155" s="325"/>
      <c r="F155" s="317">
        <v>5</v>
      </c>
      <c r="G155" s="32">
        <v>1</v>
      </c>
      <c r="H155" s="317">
        <v>5</v>
      </c>
      <c r="I155" s="317">
        <v>5.2106000000000003</v>
      </c>
      <c r="J155" s="32">
        <v>144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496" t="s">
        <v>259</v>
      </c>
      <c r="Q155" s="338"/>
      <c r="R155" s="338"/>
      <c r="S155" s="338"/>
      <c r="T155" s="339"/>
      <c r="U155" s="34"/>
      <c r="V155" s="34"/>
      <c r="W155" s="35" t="s">
        <v>69</v>
      </c>
      <c r="X155" s="318">
        <v>0</v>
      </c>
      <c r="Y155" s="319">
        <f>IFERROR(IF(X155="","",X155),"")</f>
        <v>0</v>
      </c>
      <c r="Z155" s="36">
        <f>IFERROR(IF(X155="","",X155*0.00866),"")</f>
        <v>0</v>
      </c>
      <c r="AA155" s="56"/>
      <c r="AB155" s="57"/>
      <c r="AC155" s="190" t="s">
        <v>260</v>
      </c>
      <c r="AG155" s="67"/>
      <c r="AJ155" s="71" t="s">
        <v>71</v>
      </c>
      <c r="AK155" s="71">
        <v>1</v>
      </c>
      <c r="BB155" s="191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16.5" hidden="1" customHeight="1" x14ac:dyDescent="0.25">
      <c r="A156" s="54" t="s">
        <v>261</v>
      </c>
      <c r="B156" s="54" t="s">
        <v>262</v>
      </c>
      <c r="C156" s="31">
        <v>4301071056</v>
      </c>
      <c r="D156" s="324">
        <v>4640242180250</v>
      </c>
      <c r="E156" s="325"/>
      <c r="F156" s="317">
        <v>5</v>
      </c>
      <c r="G156" s="32">
        <v>1</v>
      </c>
      <c r="H156" s="317">
        <v>5</v>
      </c>
      <c r="I156" s="317">
        <v>5.2131999999999996</v>
      </c>
      <c r="J156" s="32">
        <v>144</v>
      </c>
      <c r="K156" s="32" t="s">
        <v>66</v>
      </c>
      <c r="L156" s="32" t="s">
        <v>67</v>
      </c>
      <c r="M156" s="33" t="s">
        <v>68</v>
      </c>
      <c r="N156" s="33"/>
      <c r="O156" s="32">
        <v>180</v>
      </c>
      <c r="P156" s="453" t="s">
        <v>263</v>
      </c>
      <c r="Q156" s="338"/>
      <c r="R156" s="338"/>
      <c r="S156" s="338"/>
      <c r="T156" s="339"/>
      <c r="U156" s="34"/>
      <c r="V156" s="34"/>
      <c r="W156" s="35" t="s">
        <v>69</v>
      </c>
      <c r="X156" s="318">
        <v>0</v>
      </c>
      <c r="Y156" s="319">
        <f>IFERROR(IF(X156="","",X156),"")</f>
        <v>0</v>
      </c>
      <c r="Z156" s="36">
        <f>IFERROR(IF(X156="","",X156*0.00866),"")</f>
        <v>0</v>
      </c>
      <c r="AA156" s="56"/>
      <c r="AB156" s="57"/>
      <c r="AC156" s="192" t="s">
        <v>264</v>
      </c>
      <c r="AG156" s="67"/>
      <c r="AJ156" s="71" t="s">
        <v>71</v>
      </c>
      <c r="AK156" s="71">
        <v>1</v>
      </c>
      <c r="BB156" s="193" t="s">
        <v>1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t="27" hidden="1" customHeight="1" x14ac:dyDescent="0.25">
      <c r="A157" s="54" t="s">
        <v>265</v>
      </c>
      <c r="B157" s="54" t="s">
        <v>266</v>
      </c>
      <c r="C157" s="31">
        <v>4301071050</v>
      </c>
      <c r="D157" s="324">
        <v>4607111036216</v>
      </c>
      <c r="E157" s="325"/>
      <c r="F157" s="317">
        <v>5</v>
      </c>
      <c r="G157" s="32">
        <v>1</v>
      </c>
      <c r="H157" s="317">
        <v>5</v>
      </c>
      <c r="I157" s="317">
        <v>5.2131999999999996</v>
      </c>
      <c r="J157" s="32">
        <v>144</v>
      </c>
      <c r="K157" s="32" t="s">
        <v>66</v>
      </c>
      <c r="L157" s="32" t="s">
        <v>100</v>
      </c>
      <c r="M157" s="33" t="s">
        <v>68</v>
      </c>
      <c r="N157" s="33"/>
      <c r="O157" s="32">
        <v>180</v>
      </c>
      <c r="P157" s="498" t="s">
        <v>267</v>
      </c>
      <c r="Q157" s="338"/>
      <c r="R157" s="338"/>
      <c r="S157" s="338"/>
      <c r="T157" s="339"/>
      <c r="U157" s="34"/>
      <c r="V157" s="34"/>
      <c r="W157" s="35" t="s">
        <v>69</v>
      </c>
      <c r="X157" s="318">
        <v>0</v>
      </c>
      <c r="Y157" s="319">
        <f>IFERROR(IF(X157="","",X157),"")</f>
        <v>0</v>
      </c>
      <c r="Z157" s="36">
        <f>IFERROR(IF(X157="","",X157*0.00866),"")</f>
        <v>0</v>
      </c>
      <c r="AA157" s="56"/>
      <c r="AB157" s="57"/>
      <c r="AC157" s="194" t="s">
        <v>268</v>
      </c>
      <c r="AG157" s="67"/>
      <c r="AJ157" s="71" t="s">
        <v>101</v>
      </c>
      <c r="AK157" s="71">
        <v>12</v>
      </c>
      <c r="BB157" s="195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269</v>
      </c>
      <c r="B158" s="54" t="s">
        <v>270</v>
      </c>
      <c r="C158" s="31">
        <v>4301071061</v>
      </c>
      <c r="D158" s="324">
        <v>4607111036278</v>
      </c>
      <c r="E158" s="325"/>
      <c r="F158" s="317">
        <v>5</v>
      </c>
      <c r="G158" s="32">
        <v>1</v>
      </c>
      <c r="H158" s="317">
        <v>5</v>
      </c>
      <c r="I158" s="317">
        <v>5.2405999999999997</v>
      </c>
      <c r="J158" s="32">
        <v>84</v>
      </c>
      <c r="K158" s="32" t="s">
        <v>66</v>
      </c>
      <c r="L158" s="32" t="s">
        <v>67</v>
      </c>
      <c r="M158" s="33" t="s">
        <v>68</v>
      </c>
      <c r="N158" s="33"/>
      <c r="O158" s="32">
        <v>180</v>
      </c>
      <c r="P158" s="515" t="s">
        <v>271</v>
      </c>
      <c r="Q158" s="338"/>
      <c r="R158" s="338"/>
      <c r="S158" s="338"/>
      <c r="T158" s="339"/>
      <c r="U158" s="34"/>
      <c r="V158" s="34"/>
      <c r="W158" s="35" t="s">
        <v>69</v>
      </c>
      <c r="X158" s="318">
        <v>0</v>
      </c>
      <c r="Y158" s="319">
        <f>IFERROR(IF(X158="","",X158),"")</f>
        <v>0</v>
      </c>
      <c r="Z158" s="36">
        <f>IFERROR(IF(X158="","",X158*0.0155),"")</f>
        <v>0</v>
      </c>
      <c r="AA158" s="56"/>
      <c r="AB158" s="57"/>
      <c r="AC158" s="196" t="s">
        <v>272</v>
      </c>
      <c r="AG158" s="67"/>
      <c r="AJ158" s="71" t="s">
        <v>71</v>
      </c>
      <c r="AK158" s="71">
        <v>1</v>
      </c>
      <c r="BB158" s="197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4"/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35"/>
      <c r="P159" s="343" t="s">
        <v>72</v>
      </c>
      <c r="Q159" s="344"/>
      <c r="R159" s="344"/>
      <c r="S159" s="344"/>
      <c r="T159" s="344"/>
      <c r="U159" s="344"/>
      <c r="V159" s="345"/>
      <c r="W159" s="37" t="s">
        <v>69</v>
      </c>
      <c r="X159" s="320">
        <f>IFERROR(SUM(X155:X158),"0")</f>
        <v>0</v>
      </c>
      <c r="Y159" s="320">
        <f>IFERROR(SUM(Y155:Y158),"0")</f>
        <v>0</v>
      </c>
      <c r="Z159" s="320">
        <f>IFERROR(IF(Z155="",0,Z155),"0")+IFERROR(IF(Z156="",0,Z156),"0")+IFERROR(IF(Z157="",0,Z157),"0")+IFERROR(IF(Z158="",0,Z158),"0")</f>
        <v>0</v>
      </c>
      <c r="AA159" s="321"/>
      <c r="AB159" s="321"/>
      <c r="AC159" s="321"/>
    </row>
    <row r="160" spans="1:68" hidden="1" x14ac:dyDescent="0.2">
      <c r="A160" s="323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35"/>
      <c r="P160" s="343" t="s">
        <v>72</v>
      </c>
      <c r="Q160" s="344"/>
      <c r="R160" s="344"/>
      <c r="S160" s="344"/>
      <c r="T160" s="344"/>
      <c r="U160" s="344"/>
      <c r="V160" s="345"/>
      <c r="W160" s="37" t="s">
        <v>73</v>
      </c>
      <c r="X160" s="320">
        <f>IFERROR(SUMPRODUCT(X155:X158*H155:H158),"0")</f>
        <v>0</v>
      </c>
      <c r="Y160" s="320">
        <f>IFERROR(SUMPRODUCT(Y155:Y158*H155:H158),"0")</f>
        <v>0</v>
      </c>
      <c r="Z160" s="37"/>
      <c r="AA160" s="321"/>
      <c r="AB160" s="321"/>
      <c r="AC160" s="321"/>
    </row>
    <row r="161" spans="1:68" ht="14.25" hidden="1" customHeight="1" x14ac:dyDescent="0.25">
      <c r="A161" s="322" t="s">
        <v>273</v>
      </c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23"/>
      <c r="P161" s="323"/>
      <c r="Q161" s="323"/>
      <c r="R161" s="323"/>
      <c r="S161" s="323"/>
      <c r="T161" s="323"/>
      <c r="U161" s="323"/>
      <c r="V161" s="323"/>
      <c r="W161" s="323"/>
      <c r="X161" s="323"/>
      <c r="Y161" s="323"/>
      <c r="Z161" s="323"/>
      <c r="AA161" s="314"/>
      <c r="AB161" s="314"/>
      <c r="AC161" s="314"/>
    </row>
    <row r="162" spans="1:68" ht="27" hidden="1" customHeight="1" x14ac:dyDescent="0.25">
      <c r="A162" s="54" t="s">
        <v>274</v>
      </c>
      <c r="B162" s="54" t="s">
        <v>275</v>
      </c>
      <c r="C162" s="31">
        <v>4301080153</v>
      </c>
      <c r="D162" s="324">
        <v>4607111036827</v>
      </c>
      <c r="E162" s="325"/>
      <c r="F162" s="317">
        <v>1</v>
      </c>
      <c r="G162" s="32">
        <v>5</v>
      </c>
      <c r="H162" s="317">
        <v>5</v>
      </c>
      <c r="I162" s="317">
        <v>5.2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90</v>
      </c>
      <c r="P162" s="39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2" s="338"/>
      <c r="R162" s="338"/>
      <c r="S162" s="338"/>
      <c r="T162" s="339"/>
      <c r="U162" s="34"/>
      <c r="V162" s="34"/>
      <c r="W162" s="35" t="s">
        <v>69</v>
      </c>
      <c r="X162" s="318">
        <v>0</v>
      </c>
      <c r="Y162" s="319">
        <f>IFERROR(IF(X162="","",X162),"")</f>
        <v>0</v>
      </c>
      <c r="Z162" s="36">
        <f>IFERROR(IF(X162="","",X162*0.00866),"")</f>
        <v>0</v>
      </c>
      <c r="AA162" s="56"/>
      <c r="AB162" s="57"/>
      <c r="AC162" s="198" t="s">
        <v>276</v>
      </c>
      <c r="AG162" s="67"/>
      <c r="AJ162" s="71" t="s">
        <v>71</v>
      </c>
      <c r="AK162" s="71">
        <v>1</v>
      </c>
      <c r="BB162" s="19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277</v>
      </c>
      <c r="B163" s="54" t="s">
        <v>278</v>
      </c>
      <c r="C163" s="31">
        <v>4301080154</v>
      </c>
      <c r="D163" s="324">
        <v>4607111036834</v>
      </c>
      <c r="E163" s="325"/>
      <c r="F163" s="317">
        <v>1</v>
      </c>
      <c r="G163" s="32">
        <v>5</v>
      </c>
      <c r="H163" s="317">
        <v>5</v>
      </c>
      <c r="I163" s="317">
        <v>5.2530000000000001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90</v>
      </c>
      <c r="P163" s="45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3" s="338"/>
      <c r="R163" s="338"/>
      <c r="S163" s="338"/>
      <c r="T163" s="339"/>
      <c r="U163" s="34"/>
      <c r="V163" s="34"/>
      <c r="W163" s="35" t="s">
        <v>69</v>
      </c>
      <c r="X163" s="318">
        <v>0</v>
      </c>
      <c r="Y163" s="319">
        <f>IFERROR(IF(X163="","",X163),"")</f>
        <v>0</v>
      </c>
      <c r="Z163" s="36">
        <f>IFERROR(IF(X163="","",X163*0.00866),"")</f>
        <v>0</v>
      </c>
      <c r="AA163" s="56"/>
      <c r="AB163" s="57"/>
      <c r="AC163" s="200" t="s">
        <v>276</v>
      </c>
      <c r="AG163" s="67"/>
      <c r="AJ163" s="71" t="s">
        <v>71</v>
      </c>
      <c r="AK163" s="71">
        <v>1</v>
      </c>
      <c r="BB163" s="20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34"/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35"/>
      <c r="P164" s="343" t="s">
        <v>72</v>
      </c>
      <c r="Q164" s="344"/>
      <c r="R164" s="344"/>
      <c r="S164" s="344"/>
      <c r="T164" s="344"/>
      <c r="U164" s="344"/>
      <c r="V164" s="345"/>
      <c r="W164" s="37" t="s">
        <v>69</v>
      </c>
      <c r="X164" s="320">
        <f>IFERROR(SUM(X162:X163),"0")</f>
        <v>0</v>
      </c>
      <c r="Y164" s="320">
        <f>IFERROR(SUM(Y162:Y163),"0")</f>
        <v>0</v>
      </c>
      <c r="Z164" s="320">
        <f>IFERROR(IF(Z162="",0,Z162),"0")+IFERROR(IF(Z163="",0,Z163),"0")</f>
        <v>0</v>
      </c>
      <c r="AA164" s="321"/>
      <c r="AB164" s="321"/>
      <c r="AC164" s="321"/>
    </row>
    <row r="165" spans="1:68" hidden="1" x14ac:dyDescent="0.2">
      <c r="A165" s="323"/>
      <c r="B165" s="323"/>
      <c r="C165" s="323"/>
      <c r="D165" s="323"/>
      <c r="E165" s="323"/>
      <c r="F165" s="323"/>
      <c r="G165" s="323"/>
      <c r="H165" s="323"/>
      <c r="I165" s="323"/>
      <c r="J165" s="323"/>
      <c r="K165" s="323"/>
      <c r="L165" s="323"/>
      <c r="M165" s="323"/>
      <c r="N165" s="323"/>
      <c r="O165" s="335"/>
      <c r="P165" s="343" t="s">
        <v>72</v>
      </c>
      <c r="Q165" s="344"/>
      <c r="R165" s="344"/>
      <c r="S165" s="344"/>
      <c r="T165" s="344"/>
      <c r="U165" s="344"/>
      <c r="V165" s="345"/>
      <c r="W165" s="37" t="s">
        <v>73</v>
      </c>
      <c r="X165" s="320">
        <f>IFERROR(SUMPRODUCT(X162:X163*H162:H163),"0")</f>
        <v>0</v>
      </c>
      <c r="Y165" s="320">
        <f>IFERROR(SUMPRODUCT(Y162:Y163*H162:H163),"0")</f>
        <v>0</v>
      </c>
      <c r="Z165" s="37"/>
      <c r="AA165" s="321"/>
      <c r="AB165" s="321"/>
      <c r="AC165" s="321"/>
    </row>
    <row r="166" spans="1:68" ht="27.75" hidden="1" customHeight="1" x14ac:dyDescent="0.2">
      <c r="A166" s="367" t="s">
        <v>279</v>
      </c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68"/>
      <c r="N166" s="368"/>
      <c r="O166" s="368"/>
      <c r="P166" s="368"/>
      <c r="Q166" s="368"/>
      <c r="R166" s="368"/>
      <c r="S166" s="368"/>
      <c r="T166" s="368"/>
      <c r="U166" s="368"/>
      <c r="V166" s="368"/>
      <c r="W166" s="368"/>
      <c r="X166" s="368"/>
      <c r="Y166" s="368"/>
      <c r="Z166" s="368"/>
      <c r="AA166" s="48"/>
      <c r="AB166" s="48"/>
      <c r="AC166" s="48"/>
    </row>
    <row r="167" spans="1:68" ht="16.5" hidden="1" customHeight="1" x14ac:dyDescent="0.25">
      <c r="A167" s="328" t="s">
        <v>280</v>
      </c>
      <c r="B167" s="323"/>
      <c r="C167" s="323"/>
      <c r="D167" s="323"/>
      <c r="E167" s="323"/>
      <c r="F167" s="323"/>
      <c r="G167" s="323"/>
      <c r="H167" s="323"/>
      <c r="I167" s="323"/>
      <c r="J167" s="323"/>
      <c r="K167" s="323"/>
      <c r="L167" s="323"/>
      <c r="M167" s="323"/>
      <c r="N167" s="323"/>
      <c r="O167" s="323"/>
      <c r="P167" s="323"/>
      <c r="Q167" s="323"/>
      <c r="R167" s="323"/>
      <c r="S167" s="323"/>
      <c r="T167" s="323"/>
      <c r="U167" s="323"/>
      <c r="V167" s="323"/>
      <c r="W167" s="323"/>
      <c r="X167" s="323"/>
      <c r="Y167" s="323"/>
      <c r="Z167" s="323"/>
      <c r="AA167" s="313"/>
      <c r="AB167" s="313"/>
      <c r="AC167" s="313"/>
    </row>
    <row r="168" spans="1:68" ht="14.25" hidden="1" customHeight="1" x14ac:dyDescent="0.25">
      <c r="A168" s="322" t="s">
        <v>76</v>
      </c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23"/>
      <c r="P168" s="323"/>
      <c r="Q168" s="323"/>
      <c r="R168" s="323"/>
      <c r="S168" s="323"/>
      <c r="T168" s="323"/>
      <c r="U168" s="323"/>
      <c r="V168" s="323"/>
      <c r="W168" s="323"/>
      <c r="X168" s="323"/>
      <c r="Y168" s="323"/>
      <c r="Z168" s="323"/>
      <c r="AA168" s="314"/>
      <c r="AB168" s="314"/>
      <c r="AC168" s="314"/>
    </row>
    <row r="169" spans="1:68" ht="27" hidden="1" customHeight="1" x14ac:dyDescent="0.25">
      <c r="A169" s="54" t="s">
        <v>281</v>
      </c>
      <c r="B169" s="54" t="s">
        <v>282</v>
      </c>
      <c r="C169" s="31">
        <v>4301132097</v>
      </c>
      <c r="D169" s="324">
        <v>4607111035721</v>
      </c>
      <c r="E169" s="325"/>
      <c r="F169" s="317">
        <v>0.25</v>
      </c>
      <c r="G169" s="32">
        <v>12</v>
      </c>
      <c r="H169" s="317">
        <v>3</v>
      </c>
      <c r="I169" s="317">
        <v>3.3879999999999999</v>
      </c>
      <c r="J169" s="32">
        <v>70</v>
      </c>
      <c r="K169" s="32" t="s">
        <v>79</v>
      </c>
      <c r="L169" s="32" t="s">
        <v>86</v>
      </c>
      <c r="M169" s="33" t="s">
        <v>68</v>
      </c>
      <c r="N169" s="33"/>
      <c r="O169" s="32">
        <v>365</v>
      </c>
      <c r="P169" s="478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9" s="338"/>
      <c r="R169" s="338"/>
      <c r="S169" s="338"/>
      <c r="T169" s="339"/>
      <c r="U169" s="34"/>
      <c r="V169" s="34"/>
      <c r="W169" s="35" t="s">
        <v>69</v>
      </c>
      <c r="X169" s="318">
        <v>0</v>
      </c>
      <c r="Y169" s="319">
        <f>IFERROR(IF(X169="","",X169),"")</f>
        <v>0</v>
      </c>
      <c r="Z169" s="36">
        <f>IFERROR(IF(X169="","",X169*0.01788),"")</f>
        <v>0</v>
      </c>
      <c r="AA169" s="56"/>
      <c r="AB169" s="57"/>
      <c r="AC169" s="202" t="s">
        <v>283</v>
      </c>
      <c r="AG169" s="67"/>
      <c r="AJ169" s="71" t="s">
        <v>87</v>
      </c>
      <c r="AK169" s="71">
        <v>70</v>
      </c>
      <c r="BB169" s="203" t="s">
        <v>81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4301132100</v>
      </c>
      <c r="D170" s="324">
        <v>4607111035691</v>
      </c>
      <c r="E170" s="325"/>
      <c r="F170" s="317">
        <v>0.25</v>
      </c>
      <c r="G170" s="32">
        <v>12</v>
      </c>
      <c r="H170" s="317">
        <v>3</v>
      </c>
      <c r="I170" s="317">
        <v>3.3879999999999999</v>
      </c>
      <c r="J170" s="32">
        <v>70</v>
      </c>
      <c r="K170" s="32" t="s">
        <v>79</v>
      </c>
      <c r="L170" s="32" t="s">
        <v>86</v>
      </c>
      <c r="M170" s="33" t="s">
        <v>68</v>
      </c>
      <c r="N170" s="33"/>
      <c r="O170" s="32">
        <v>365</v>
      </c>
      <c r="P170" s="42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0" s="338"/>
      <c r="R170" s="338"/>
      <c r="S170" s="338"/>
      <c r="T170" s="339"/>
      <c r="U170" s="34"/>
      <c r="V170" s="34"/>
      <c r="W170" s="35" t="s">
        <v>69</v>
      </c>
      <c r="X170" s="318">
        <v>0</v>
      </c>
      <c r="Y170" s="319">
        <f>IFERROR(IF(X170="","",X170),"")</f>
        <v>0</v>
      </c>
      <c r="Z170" s="36">
        <f>IFERROR(IF(X170="","",X170*0.01788),"")</f>
        <v>0</v>
      </c>
      <c r="AA170" s="56"/>
      <c r="AB170" s="57"/>
      <c r="AC170" s="204" t="s">
        <v>286</v>
      </c>
      <c r="AG170" s="67"/>
      <c r="AJ170" s="71" t="s">
        <v>87</v>
      </c>
      <c r="AK170" s="71">
        <v>70</v>
      </c>
      <c r="BB170" s="205" t="s">
        <v>81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287</v>
      </c>
      <c r="B171" s="54" t="s">
        <v>288</v>
      </c>
      <c r="C171" s="31">
        <v>4301132079</v>
      </c>
      <c r="D171" s="324">
        <v>4607111038487</v>
      </c>
      <c r="E171" s="325"/>
      <c r="F171" s="317">
        <v>0.25</v>
      </c>
      <c r="G171" s="32">
        <v>12</v>
      </c>
      <c r="H171" s="317">
        <v>3</v>
      </c>
      <c r="I171" s="317">
        <v>3.7360000000000002</v>
      </c>
      <c r="J171" s="32">
        <v>70</v>
      </c>
      <c r="K171" s="32" t="s">
        <v>79</v>
      </c>
      <c r="L171" s="32" t="s">
        <v>100</v>
      </c>
      <c r="M171" s="33" t="s">
        <v>68</v>
      </c>
      <c r="N171" s="33"/>
      <c r="O171" s="32">
        <v>180</v>
      </c>
      <c r="P171" s="500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1" s="338"/>
      <c r="R171" s="338"/>
      <c r="S171" s="338"/>
      <c r="T171" s="339"/>
      <c r="U171" s="34"/>
      <c r="V171" s="34"/>
      <c r="W171" s="35" t="s">
        <v>69</v>
      </c>
      <c r="X171" s="318">
        <v>0</v>
      </c>
      <c r="Y171" s="319">
        <f>IFERROR(IF(X171="","",X171),"")</f>
        <v>0</v>
      </c>
      <c r="Z171" s="36">
        <f>IFERROR(IF(X171="","",X171*0.01788),"")</f>
        <v>0</v>
      </c>
      <c r="AA171" s="56"/>
      <c r="AB171" s="57"/>
      <c r="AC171" s="206" t="s">
        <v>289</v>
      </c>
      <c r="AG171" s="67"/>
      <c r="AJ171" s="71" t="s">
        <v>101</v>
      </c>
      <c r="AK171" s="71">
        <v>14</v>
      </c>
      <c r="BB171" s="207" t="s">
        <v>81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34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35"/>
      <c r="P172" s="343" t="s">
        <v>72</v>
      </c>
      <c r="Q172" s="344"/>
      <c r="R172" s="344"/>
      <c r="S172" s="344"/>
      <c r="T172" s="344"/>
      <c r="U172" s="344"/>
      <c r="V172" s="345"/>
      <c r="W172" s="37" t="s">
        <v>69</v>
      </c>
      <c r="X172" s="320">
        <f>IFERROR(SUM(X169:X171),"0")</f>
        <v>0</v>
      </c>
      <c r="Y172" s="320">
        <f>IFERROR(SUM(Y169:Y171),"0")</f>
        <v>0</v>
      </c>
      <c r="Z172" s="320">
        <f>IFERROR(IF(Z169="",0,Z169),"0")+IFERROR(IF(Z170="",0,Z170),"0")+IFERROR(IF(Z171="",0,Z171),"0")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35"/>
      <c r="P173" s="343" t="s">
        <v>72</v>
      </c>
      <c r="Q173" s="344"/>
      <c r="R173" s="344"/>
      <c r="S173" s="344"/>
      <c r="T173" s="344"/>
      <c r="U173" s="344"/>
      <c r="V173" s="345"/>
      <c r="W173" s="37" t="s">
        <v>73</v>
      </c>
      <c r="X173" s="320">
        <f>IFERROR(SUMPRODUCT(X169:X171*H169:H171),"0")</f>
        <v>0</v>
      </c>
      <c r="Y173" s="320">
        <f>IFERROR(SUMPRODUCT(Y169:Y171*H169:H171),"0")</f>
        <v>0</v>
      </c>
      <c r="Z173" s="37"/>
      <c r="AA173" s="321"/>
      <c r="AB173" s="321"/>
      <c r="AC173" s="321"/>
    </row>
    <row r="174" spans="1:68" ht="14.25" hidden="1" customHeight="1" x14ac:dyDescent="0.25">
      <c r="A174" s="322" t="s">
        <v>290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4"/>
      <c r="AB174" s="314"/>
      <c r="AC174" s="314"/>
    </row>
    <row r="175" spans="1:68" ht="27" hidden="1" customHeight="1" x14ac:dyDescent="0.25">
      <c r="A175" s="54" t="s">
        <v>291</v>
      </c>
      <c r="B175" s="54" t="s">
        <v>292</v>
      </c>
      <c r="C175" s="31">
        <v>4301051855</v>
      </c>
      <c r="D175" s="324">
        <v>4680115885875</v>
      </c>
      <c r="E175" s="325"/>
      <c r="F175" s="317">
        <v>1</v>
      </c>
      <c r="G175" s="32">
        <v>9</v>
      </c>
      <c r="H175" s="317">
        <v>9</v>
      </c>
      <c r="I175" s="317">
        <v>9.48</v>
      </c>
      <c r="J175" s="32">
        <v>56</v>
      </c>
      <c r="K175" s="32" t="s">
        <v>293</v>
      </c>
      <c r="L175" s="32" t="s">
        <v>67</v>
      </c>
      <c r="M175" s="33" t="s">
        <v>294</v>
      </c>
      <c r="N175" s="33"/>
      <c r="O175" s="32">
        <v>365</v>
      </c>
      <c r="P175" s="395" t="s">
        <v>295</v>
      </c>
      <c r="Q175" s="338"/>
      <c r="R175" s="338"/>
      <c r="S175" s="338"/>
      <c r="T175" s="339"/>
      <c r="U175" s="34"/>
      <c r="V175" s="34"/>
      <c r="W175" s="35" t="s">
        <v>69</v>
      </c>
      <c r="X175" s="318">
        <v>0</v>
      </c>
      <c r="Y175" s="319">
        <f>IFERROR(IF(X175="","",X175),"")</f>
        <v>0</v>
      </c>
      <c r="Z175" s="36">
        <f>IFERROR(IF(X175="","",X175*0.02175),"")</f>
        <v>0</v>
      </c>
      <c r="AA175" s="56"/>
      <c r="AB175" s="57"/>
      <c r="AC175" s="208" t="s">
        <v>296</v>
      </c>
      <c r="AG175" s="67"/>
      <c r="AJ175" s="71" t="s">
        <v>71</v>
      </c>
      <c r="AK175" s="71">
        <v>1</v>
      </c>
      <c r="BB175" s="209" t="s">
        <v>297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4"/>
      <c r="B176" s="323"/>
      <c r="C176" s="323"/>
      <c r="D176" s="323"/>
      <c r="E176" s="323"/>
      <c r="F176" s="323"/>
      <c r="G176" s="323"/>
      <c r="H176" s="323"/>
      <c r="I176" s="323"/>
      <c r="J176" s="323"/>
      <c r="K176" s="323"/>
      <c r="L176" s="323"/>
      <c r="M176" s="323"/>
      <c r="N176" s="323"/>
      <c r="O176" s="335"/>
      <c r="P176" s="343" t="s">
        <v>72</v>
      </c>
      <c r="Q176" s="344"/>
      <c r="R176" s="344"/>
      <c r="S176" s="344"/>
      <c r="T176" s="344"/>
      <c r="U176" s="344"/>
      <c r="V176" s="345"/>
      <c r="W176" s="37" t="s">
        <v>69</v>
      </c>
      <c r="X176" s="320">
        <f>IFERROR(SUM(X175:X175),"0")</f>
        <v>0</v>
      </c>
      <c r="Y176" s="320">
        <f>IFERROR(SUM(Y175:Y175),"0")</f>
        <v>0</v>
      </c>
      <c r="Z176" s="320">
        <f>IFERROR(IF(Z175="",0,Z175),"0")</f>
        <v>0</v>
      </c>
      <c r="AA176" s="321"/>
      <c r="AB176" s="321"/>
      <c r="AC176" s="321"/>
    </row>
    <row r="177" spans="1:68" hidden="1" x14ac:dyDescent="0.2">
      <c r="A177" s="323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35"/>
      <c r="P177" s="343" t="s">
        <v>72</v>
      </c>
      <c r="Q177" s="344"/>
      <c r="R177" s="344"/>
      <c r="S177" s="344"/>
      <c r="T177" s="344"/>
      <c r="U177" s="344"/>
      <c r="V177" s="345"/>
      <c r="W177" s="37" t="s">
        <v>73</v>
      </c>
      <c r="X177" s="320">
        <f>IFERROR(SUMPRODUCT(X175:X175*H175:H175),"0")</f>
        <v>0</v>
      </c>
      <c r="Y177" s="320">
        <f>IFERROR(SUMPRODUCT(Y175:Y175*H175:H175),"0")</f>
        <v>0</v>
      </c>
      <c r="Z177" s="37"/>
      <c r="AA177" s="321"/>
      <c r="AB177" s="321"/>
      <c r="AC177" s="321"/>
    </row>
    <row r="178" spans="1:68" ht="16.5" hidden="1" customHeight="1" x14ac:dyDescent="0.25">
      <c r="A178" s="328" t="s">
        <v>298</v>
      </c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23"/>
      <c r="P178" s="323"/>
      <c r="Q178" s="323"/>
      <c r="R178" s="323"/>
      <c r="S178" s="323"/>
      <c r="T178" s="323"/>
      <c r="U178" s="323"/>
      <c r="V178" s="323"/>
      <c r="W178" s="323"/>
      <c r="X178" s="323"/>
      <c r="Y178" s="323"/>
      <c r="Z178" s="323"/>
      <c r="AA178" s="313"/>
      <c r="AB178" s="313"/>
      <c r="AC178" s="313"/>
    </row>
    <row r="179" spans="1:68" ht="14.25" hidden="1" customHeight="1" x14ac:dyDescent="0.25">
      <c r="A179" s="322" t="s">
        <v>290</v>
      </c>
      <c r="B179" s="323"/>
      <c r="C179" s="323"/>
      <c r="D179" s="323"/>
      <c r="E179" s="323"/>
      <c r="F179" s="323"/>
      <c r="G179" s="323"/>
      <c r="H179" s="323"/>
      <c r="I179" s="323"/>
      <c r="J179" s="323"/>
      <c r="K179" s="323"/>
      <c r="L179" s="323"/>
      <c r="M179" s="323"/>
      <c r="N179" s="323"/>
      <c r="O179" s="323"/>
      <c r="P179" s="323"/>
      <c r="Q179" s="323"/>
      <c r="R179" s="323"/>
      <c r="S179" s="323"/>
      <c r="T179" s="323"/>
      <c r="U179" s="323"/>
      <c r="V179" s="323"/>
      <c r="W179" s="323"/>
      <c r="X179" s="323"/>
      <c r="Y179" s="323"/>
      <c r="Z179" s="323"/>
      <c r="AA179" s="314"/>
      <c r="AB179" s="314"/>
      <c r="AC179" s="314"/>
    </row>
    <row r="180" spans="1:68" ht="27" hidden="1" customHeight="1" x14ac:dyDescent="0.25">
      <c r="A180" s="54" t="s">
        <v>299</v>
      </c>
      <c r="B180" s="54" t="s">
        <v>300</v>
      </c>
      <c r="C180" s="31">
        <v>4301051319</v>
      </c>
      <c r="D180" s="324">
        <v>4680115881204</v>
      </c>
      <c r="E180" s="325"/>
      <c r="F180" s="317">
        <v>0.33</v>
      </c>
      <c r="G180" s="32">
        <v>6</v>
      </c>
      <c r="H180" s="317">
        <v>1.98</v>
      </c>
      <c r="I180" s="317">
        <v>2.246</v>
      </c>
      <c r="J180" s="32">
        <v>156</v>
      </c>
      <c r="K180" s="32" t="s">
        <v>66</v>
      </c>
      <c r="L180" s="32" t="s">
        <v>67</v>
      </c>
      <c r="M180" s="33" t="s">
        <v>294</v>
      </c>
      <c r="N180" s="33"/>
      <c r="O180" s="32">
        <v>365</v>
      </c>
      <c r="P180" s="4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80" s="338"/>
      <c r="R180" s="338"/>
      <c r="S180" s="338"/>
      <c r="T180" s="339"/>
      <c r="U180" s="34"/>
      <c r="V180" s="34"/>
      <c r="W180" s="35" t="s">
        <v>69</v>
      </c>
      <c r="X180" s="318">
        <v>0</v>
      </c>
      <c r="Y180" s="319">
        <f>IFERROR(IF(X180="","",X180),"")</f>
        <v>0</v>
      </c>
      <c r="Z180" s="36">
        <f>IFERROR(IF(X180="","",X180*0.00753),"")</f>
        <v>0</v>
      </c>
      <c r="AA180" s="56"/>
      <c r="AB180" s="57"/>
      <c r="AC180" s="210" t="s">
        <v>301</v>
      </c>
      <c r="AG180" s="67"/>
      <c r="AJ180" s="71" t="s">
        <v>71</v>
      </c>
      <c r="AK180" s="71">
        <v>1</v>
      </c>
      <c r="BB180" s="211" t="s">
        <v>297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34"/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35"/>
      <c r="P181" s="343" t="s">
        <v>72</v>
      </c>
      <c r="Q181" s="344"/>
      <c r="R181" s="344"/>
      <c r="S181" s="344"/>
      <c r="T181" s="344"/>
      <c r="U181" s="344"/>
      <c r="V181" s="345"/>
      <c r="W181" s="37" t="s">
        <v>69</v>
      </c>
      <c r="X181" s="320">
        <f>IFERROR(SUM(X180:X180),"0")</f>
        <v>0</v>
      </c>
      <c r="Y181" s="320">
        <f>IFERROR(SUM(Y180:Y180),"0")</f>
        <v>0</v>
      </c>
      <c r="Z181" s="320">
        <f>IFERROR(IF(Z180="",0,Z180),"0")</f>
        <v>0</v>
      </c>
      <c r="AA181" s="321"/>
      <c r="AB181" s="321"/>
      <c r="AC181" s="321"/>
    </row>
    <row r="182" spans="1:68" hidden="1" x14ac:dyDescent="0.2">
      <c r="A182" s="323"/>
      <c r="B182" s="323"/>
      <c r="C182" s="323"/>
      <c r="D182" s="323"/>
      <c r="E182" s="323"/>
      <c r="F182" s="323"/>
      <c r="G182" s="323"/>
      <c r="H182" s="323"/>
      <c r="I182" s="323"/>
      <c r="J182" s="323"/>
      <c r="K182" s="323"/>
      <c r="L182" s="323"/>
      <c r="M182" s="323"/>
      <c r="N182" s="323"/>
      <c r="O182" s="335"/>
      <c r="P182" s="343" t="s">
        <v>72</v>
      </c>
      <c r="Q182" s="344"/>
      <c r="R182" s="344"/>
      <c r="S182" s="344"/>
      <c r="T182" s="344"/>
      <c r="U182" s="344"/>
      <c r="V182" s="345"/>
      <c r="W182" s="37" t="s">
        <v>73</v>
      </c>
      <c r="X182" s="320">
        <f>IFERROR(SUMPRODUCT(X180:X180*H180:H180),"0")</f>
        <v>0</v>
      </c>
      <c r="Y182" s="320">
        <f>IFERROR(SUMPRODUCT(Y180:Y180*H180:H180),"0")</f>
        <v>0</v>
      </c>
      <c r="Z182" s="37"/>
      <c r="AA182" s="321"/>
      <c r="AB182" s="321"/>
      <c r="AC182" s="321"/>
    </row>
    <row r="183" spans="1:68" ht="27.75" hidden="1" customHeight="1" x14ac:dyDescent="0.2">
      <c r="A183" s="367" t="s">
        <v>302</v>
      </c>
      <c r="B183" s="368"/>
      <c r="C183" s="368"/>
      <c r="D183" s="368"/>
      <c r="E183" s="368"/>
      <c r="F183" s="368"/>
      <c r="G183" s="368"/>
      <c r="H183" s="368"/>
      <c r="I183" s="368"/>
      <c r="J183" s="368"/>
      <c r="K183" s="368"/>
      <c r="L183" s="368"/>
      <c r="M183" s="368"/>
      <c r="N183" s="368"/>
      <c r="O183" s="368"/>
      <c r="P183" s="368"/>
      <c r="Q183" s="368"/>
      <c r="R183" s="368"/>
      <c r="S183" s="368"/>
      <c r="T183" s="368"/>
      <c r="U183" s="368"/>
      <c r="V183" s="368"/>
      <c r="W183" s="368"/>
      <c r="X183" s="368"/>
      <c r="Y183" s="368"/>
      <c r="Z183" s="368"/>
      <c r="AA183" s="48"/>
      <c r="AB183" s="48"/>
      <c r="AC183" s="48"/>
    </row>
    <row r="184" spans="1:68" ht="16.5" hidden="1" customHeight="1" x14ac:dyDescent="0.25">
      <c r="A184" s="328" t="s">
        <v>303</v>
      </c>
      <c r="B184" s="323"/>
      <c r="C184" s="323"/>
      <c r="D184" s="323"/>
      <c r="E184" s="323"/>
      <c r="F184" s="323"/>
      <c r="G184" s="323"/>
      <c r="H184" s="323"/>
      <c r="I184" s="323"/>
      <c r="J184" s="323"/>
      <c r="K184" s="323"/>
      <c r="L184" s="323"/>
      <c r="M184" s="323"/>
      <c r="N184" s="323"/>
      <c r="O184" s="323"/>
      <c r="P184" s="323"/>
      <c r="Q184" s="323"/>
      <c r="R184" s="323"/>
      <c r="S184" s="323"/>
      <c r="T184" s="323"/>
      <c r="U184" s="323"/>
      <c r="V184" s="323"/>
      <c r="W184" s="323"/>
      <c r="X184" s="323"/>
      <c r="Y184" s="323"/>
      <c r="Z184" s="323"/>
      <c r="AA184" s="313"/>
      <c r="AB184" s="313"/>
      <c r="AC184" s="313"/>
    </row>
    <row r="185" spans="1:68" ht="14.25" hidden="1" customHeight="1" x14ac:dyDescent="0.25">
      <c r="A185" s="322" t="s">
        <v>63</v>
      </c>
      <c r="B185" s="323"/>
      <c r="C185" s="323"/>
      <c r="D185" s="323"/>
      <c r="E185" s="323"/>
      <c r="F185" s="323"/>
      <c r="G185" s="323"/>
      <c r="H185" s="323"/>
      <c r="I185" s="323"/>
      <c r="J185" s="323"/>
      <c r="K185" s="323"/>
      <c r="L185" s="323"/>
      <c r="M185" s="323"/>
      <c r="N185" s="323"/>
      <c r="O185" s="323"/>
      <c r="P185" s="323"/>
      <c r="Q185" s="323"/>
      <c r="R185" s="323"/>
      <c r="S185" s="323"/>
      <c r="T185" s="323"/>
      <c r="U185" s="323"/>
      <c r="V185" s="323"/>
      <c r="W185" s="323"/>
      <c r="X185" s="323"/>
      <c r="Y185" s="323"/>
      <c r="Z185" s="323"/>
      <c r="AA185" s="314"/>
      <c r="AB185" s="314"/>
      <c r="AC185" s="314"/>
    </row>
    <row r="186" spans="1:68" ht="16.5" hidden="1" customHeight="1" x14ac:dyDescent="0.25">
      <c r="A186" s="54" t="s">
        <v>304</v>
      </c>
      <c r="B186" s="54" t="s">
        <v>305</v>
      </c>
      <c r="C186" s="31">
        <v>4301070948</v>
      </c>
      <c r="D186" s="324">
        <v>4607111037022</v>
      </c>
      <c r="E186" s="325"/>
      <c r="F186" s="317">
        <v>0.7</v>
      </c>
      <c r="G186" s="32">
        <v>8</v>
      </c>
      <c r="H186" s="317">
        <v>5.6</v>
      </c>
      <c r="I186" s="317">
        <v>5.87</v>
      </c>
      <c r="J186" s="32">
        <v>84</v>
      </c>
      <c r="K186" s="32" t="s">
        <v>66</v>
      </c>
      <c r="L186" s="32" t="s">
        <v>86</v>
      </c>
      <c r="M186" s="33" t="s">
        <v>68</v>
      </c>
      <c r="N186" s="33"/>
      <c r="O186" s="32">
        <v>180</v>
      </c>
      <c r="P186" s="370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38"/>
      <c r="R186" s="338"/>
      <c r="S186" s="338"/>
      <c r="T186" s="339"/>
      <c r="U186" s="34"/>
      <c r="V186" s="34"/>
      <c r="W186" s="35" t="s">
        <v>69</v>
      </c>
      <c r="X186" s="318">
        <v>0</v>
      </c>
      <c r="Y186" s="319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306</v>
      </c>
      <c r="AG186" s="67"/>
      <c r="AJ186" s="71" t="s">
        <v>87</v>
      </c>
      <c r="AK186" s="71">
        <v>84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307</v>
      </c>
      <c r="B187" s="54" t="s">
        <v>308</v>
      </c>
      <c r="C187" s="31">
        <v>4301070990</v>
      </c>
      <c r="D187" s="324">
        <v>4607111038494</v>
      </c>
      <c r="E187" s="325"/>
      <c r="F187" s="317">
        <v>0.7</v>
      </c>
      <c r="G187" s="32">
        <v>8</v>
      </c>
      <c r="H187" s="317">
        <v>5.6</v>
      </c>
      <c r="I187" s="317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8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38"/>
      <c r="R187" s="338"/>
      <c r="S187" s="338"/>
      <c r="T187" s="339"/>
      <c r="U187" s="34"/>
      <c r="V187" s="34"/>
      <c r="W187" s="35" t="s">
        <v>69</v>
      </c>
      <c r="X187" s="318">
        <v>0</v>
      </c>
      <c r="Y187" s="319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309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310</v>
      </c>
      <c r="B188" s="54" t="s">
        <v>311</v>
      </c>
      <c r="C188" s="31">
        <v>4301070966</v>
      </c>
      <c r="D188" s="324">
        <v>4607111038135</v>
      </c>
      <c r="E188" s="325"/>
      <c r="F188" s="317">
        <v>0.7</v>
      </c>
      <c r="G188" s="32">
        <v>8</v>
      </c>
      <c r="H188" s="317">
        <v>5.6</v>
      </c>
      <c r="I188" s="317">
        <v>5.87</v>
      </c>
      <c r="J188" s="32">
        <v>84</v>
      </c>
      <c r="K188" s="32" t="s">
        <v>66</v>
      </c>
      <c r="L188" s="32" t="s">
        <v>100</v>
      </c>
      <c r="M188" s="33" t="s">
        <v>68</v>
      </c>
      <c r="N188" s="33"/>
      <c r="O188" s="32">
        <v>180</v>
      </c>
      <c r="P188" s="39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38"/>
      <c r="R188" s="338"/>
      <c r="S188" s="338"/>
      <c r="T188" s="339"/>
      <c r="U188" s="34"/>
      <c r="V188" s="34"/>
      <c r="W188" s="35" t="s">
        <v>69</v>
      </c>
      <c r="X188" s="318">
        <v>0</v>
      </c>
      <c r="Y188" s="319">
        <f>IFERROR(IF(X188="","",X188),"")</f>
        <v>0</v>
      </c>
      <c r="Z188" s="36">
        <f>IFERROR(IF(X188="","",X188*0.0155),"")</f>
        <v>0</v>
      </c>
      <c r="AA188" s="56"/>
      <c r="AB188" s="57"/>
      <c r="AC188" s="216" t="s">
        <v>312</v>
      </c>
      <c r="AG188" s="67"/>
      <c r="AJ188" s="71" t="s">
        <v>101</v>
      </c>
      <c r="AK188" s="71">
        <v>12</v>
      </c>
      <c r="BB188" s="217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334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35"/>
      <c r="P189" s="343" t="s">
        <v>72</v>
      </c>
      <c r="Q189" s="344"/>
      <c r="R189" s="344"/>
      <c r="S189" s="344"/>
      <c r="T189" s="344"/>
      <c r="U189" s="344"/>
      <c r="V189" s="345"/>
      <c r="W189" s="37" t="s">
        <v>69</v>
      </c>
      <c r="X189" s="320">
        <f>IFERROR(SUM(X186:X188),"0")</f>
        <v>0</v>
      </c>
      <c r="Y189" s="320">
        <f>IFERROR(SUM(Y186:Y188),"0")</f>
        <v>0</v>
      </c>
      <c r="Z189" s="320">
        <f>IFERROR(IF(Z186="",0,Z186),"0")+IFERROR(IF(Z187="",0,Z187),"0")+IFERROR(IF(Z188="",0,Z188),"0")</f>
        <v>0</v>
      </c>
      <c r="AA189" s="321"/>
      <c r="AB189" s="321"/>
      <c r="AC189" s="321"/>
    </row>
    <row r="190" spans="1:68" hidden="1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23"/>
      <c r="N190" s="323"/>
      <c r="O190" s="335"/>
      <c r="P190" s="343" t="s">
        <v>72</v>
      </c>
      <c r="Q190" s="344"/>
      <c r="R190" s="344"/>
      <c r="S190" s="344"/>
      <c r="T190" s="344"/>
      <c r="U190" s="344"/>
      <c r="V190" s="345"/>
      <c r="W190" s="37" t="s">
        <v>73</v>
      </c>
      <c r="X190" s="320">
        <f>IFERROR(SUMPRODUCT(X186:X188*H186:H188),"0")</f>
        <v>0</v>
      </c>
      <c r="Y190" s="320">
        <f>IFERROR(SUMPRODUCT(Y186:Y188*H186:H188),"0")</f>
        <v>0</v>
      </c>
      <c r="Z190" s="37"/>
      <c r="AA190" s="321"/>
      <c r="AB190" s="321"/>
      <c r="AC190" s="321"/>
    </row>
    <row r="191" spans="1:68" ht="16.5" hidden="1" customHeight="1" x14ac:dyDescent="0.25">
      <c r="A191" s="328" t="s">
        <v>313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13"/>
      <c r="AB191" s="313"/>
      <c r="AC191" s="313"/>
    </row>
    <row r="192" spans="1:68" ht="14.25" hidden="1" customHeight="1" x14ac:dyDescent="0.25">
      <c r="A192" s="322" t="s">
        <v>63</v>
      </c>
      <c r="B192" s="323"/>
      <c r="C192" s="323"/>
      <c r="D192" s="323"/>
      <c r="E192" s="323"/>
      <c r="F192" s="323"/>
      <c r="G192" s="323"/>
      <c r="H192" s="323"/>
      <c r="I192" s="323"/>
      <c r="J192" s="323"/>
      <c r="K192" s="323"/>
      <c r="L192" s="323"/>
      <c r="M192" s="323"/>
      <c r="N192" s="323"/>
      <c r="O192" s="323"/>
      <c r="P192" s="323"/>
      <c r="Q192" s="323"/>
      <c r="R192" s="323"/>
      <c r="S192" s="323"/>
      <c r="T192" s="323"/>
      <c r="U192" s="323"/>
      <c r="V192" s="323"/>
      <c r="W192" s="323"/>
      <c r="X192" s="323"/>
      <c r="Y192" s="323"/>
      <c r="Z192" s="323"/>
      <c r="AA192" s="314"/>
      <c r="AB192" s="314"/>
      <c r="AC192" s="314"/>
    </row>
    <row r="193" spans="1:68" ht="27" hidden="1" customHeight="1" x14ac:dyDescent="0.25">
      <c r="A193" s="54" t="s">
        <v>314</v>
      </c>
      <c r="B193" s="54" t="s">
        <v>315</v>
      </c>
      <c r="C193" s="31">
        <v>4301070996</v>
      </c>
      <c r="D193" s="324">
        <v>4607111038654</v>
      </c>
      <c r="E193" s="325"/>
      <c r="F193" s="317">
        <v>0.4</v>
      </c>
      <c r="G193" s="32">
        <v>16</v>
      </c>
      <c r="H193" s="317">
        <v>6.4</v>
      </c>
      <c r="I193" s="31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2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38"/>
      <c r="R193" s="338"/>
      <c r="S193" s="338"/>
      <c r="T193" s="339"/>
      <c r="U193" s="34"/>
      <c r="V193" s="34"/>
      <c r="W193" s="35" t="s">
        <v>69</v>
      </c>
      <c r="X193" s="318">
        <v>0</v>
      </c>
      <c r="Y193" s="319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8" t="s">
        <v>316</v>
      </c>
      <c r="AG193" s="67"/>
      <c r="AJ193" s="71" t="s">
        <v>71</v>
      </c>
      <c r="AK193" s="71">
        <v>1</v>
      </c>
      <c r="BB193" s="219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317</v>
      </c>
      <c r="B194" s="54" t="s">
        <v>318</v>
      </c>
      <c r="C194" s="31">
        <v>4301070997</v>
      </c>
      <c r="D194" s="324">
        <v>4607111038586</v>
      </c>
      <c r="E194" s="325"/>
      <c r="F194" s="317">
        <v>0.7</v>
      </c>
      <c r="G194" s="32">
        <v>8</v>
      </c>
      <c r="H194" s="317">
        <v>5.6</v>
      </c>
      <c r="I194" s="317">
        <v>5.83</v>
      </c>
      <c r="J194" s="32">
        <v>84</v>
      </c>
      <c r="K194" s="32" t="s">
        <v>66</v>
      </c>
      <c r="L194" s="32" t="s">
        <v>100</v>
      </c>
      <c r="M194" s="33" t="s">
        <v>68</v>
      </c>
      <c r="N194" s="33"/>
      <c r="O194" s="32">
        <v>180</v>
      </c>
      <c r="P194" s="48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38"/>
      <c r="R194" s="338"/>
      <c r="S194" s="338"/>
      <c r="T194" s="339"/>
      <c r="U194" s="34"/>
      <c r="V194" s="34"/>
      <c r="W194" s="35" t="s">
        <v>69</v>
      </c>
      <c r="X194" s="318">
        <v>0</v>
      </c>
      <c r="Y194" s="319">
        <f t="shared" si="18"/>
        <v>0</v>
      </c>
      <c r="Z194" s="36">
        <f t="shared" si="19"/>
        <v>0</v>
      </c>
      <c r="AA194" s="56"/>
      <c r="AB194" s="57"/>
      <c r="AC194" s="220" t="s">
        <v>316</v>
      </c>
      <c r="AG194" s="67"/>
      <c r="AJ194" s="71" t="s">
        <v>101</v>
      </c>
      <c r="AK194" s="71">
        <v>12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319</v>
      </c>
      <c r="B195" s="54" t="s">
        <v>320</v>
      </c>
      <c r="C195" s="31">
        <v>4301070962</v>
      </c>
      <c r="D195" s="324">
        <v>4607111038609</v>
      </c>
      <c r="E195" s="325"/>
      <c r="F195" s="317">
        <v>0.4</v>
      </c>
      <c r="G195" s="32">
        <v>16</v>
      </c>
      <c r="H195" s="317">
        <v>6.4</v>
      </c>
      <c r="I195" s="31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2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38"/>
      <c r="R195" s="338"/>
      <c r="S195" s="338"/>
      <c r="T195" s="339"/>
      <c r="U195" s="34"/>
      <c r="V195" s="34"/>
      <c r="W195" s="35" t="s">
        <v>69</v>
      </c>
      <c r="X195" s="318">
        <v>0</v>
      </c>
      <c r="Y195" s="319">
        <f t="shared" si="18"/>
        <v>0</v>
      </c>
      <c r="Z195" s="36">
        <f t="shared" si="19"/>
        <v>0</v>
      </c>
      <c r="AA195" s="56"/>
      <c r="AB195" s="57"/>
      <c r="AC195" s="222" t="s">
        <v>321</v>
      </c>
      <c r="AG195" s="67"/>
      <c r="AJ195" s="71" t="s">
        <v>71</v>
      </c>
      <c r="AK195" s="71">
        <v>1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322</v>
      </c>
      <c r="B196" s="54" t="s">
        <v>323</v>
      </c>
      <c r="C196" s="31">
        <v>4301070963</v>
      </c>
      <c r="D196" s="324">
        <v>4607111038630</v>
      </c>
      <c r="E196" s="325"/>
      <c r="F196" s="317">
        <v>0.7</v>
      </c>
      <c r="G196" s="32">
        <v>8</v>
      </c>
      <c r="H196" s="317">
        <v>5.6</v>
      </c>
      <c r="I196" s="31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8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38"/>
      <c r="R196" s="338"/>
      <c r="S196" s="338"/>
      <c r="T196" s="339"/>
      <c r="U196" s="34"/>
      <c r="V196" s="34"/>
      <c r="W196" s="35" t="s">
        <v>69</v>
      </c>
      <c r="X196" s="318">
        <v>0</v>
      </c>
      <c r="Y196" s="319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324</v>
      </c>
      <c r="B197" s="54" t="s">
        <v>325</v>
      </c>
      <c r="C197" s="31">
        <v>4301070959</v>
      </c>
      <c r="D197" s="324">
        <v>4607111038616</v>
      </c>
      <c r="E197" s="325"/>
      <c r="F197" s="317">
        <v>0.4</v>
      </c>
      <c r="G197" s="32">
        <v>16</v>
      </c>
      <c r="H197" s="317">
        <v>6.4</v>
      </c>
      <c r="I197" s="317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7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38"/>
      <c r="R197" s="338"/>
      <c r="S197" s="338"/>
      <c r="T197" s="339"/>
      <c r="U197" s="34"/>
      <c r="V197" s="34"/>
      <c r="W197" s="35" t="s">
        <v>69</v>
      </c>
      <c r="X197" s="318">
        <v>0</v>
      </c>
      <c r="Y197" s="319">
        <f t="shared" si="18"/>
        <v>0</v>
      </c>
      <c r="Z197" s="36">
        <f t="shared" si="19"/>
        <v>0</v>
      </c>
      <c r="AA197" s="56"/>
      <c r="AB197" s="57"/>
      <c r="AC197" s="226" t="s">
        <v>316</v>
      </c>
      <c r="AG197" s="67"/>
      <c r="AJ197" s="71" t="s">
        <v>71</v>
      </c>
      <c r="AK197" s="71">
        <v>1</v>
      </c>
      <c r="BB197" s="227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326</v>
      </c>
      <c r="B198" s="54" t="s">
        <v>327</v>
      </c>
      <c r="C198" s="31">
        <v>4301070960</v>
      </c>
      <c r="D198" s="324">
        <v>4607111038623</v>
      </c>
      <c r="E198" s="325"/>
      <c r="F198" s="317">
        <v>0.7</v>
      </c>
      <c r="G198" s="32">
        <v>8</v>
      </c>
      <c r="H198" s="317">
        <v>5.6</v>
      </c>
      <c r="I198" s="317">
        <v>5.87</v>
      </c>
      <c r="J198" s="32">
        <v>84</v>
      </c>
      <c r="K198" s="32" t="s">
        <v>66</v>
      </c>
      <c r="L198" s="32" t="s">
        <v>100</v>
      </c>
      <c r="M198" s="33" t="s">
        <v>68</v>
      </c>
      <c r="N198" s="33"/>
      <c r="O198" s="32">
        <v>180</v>
      </c>
      <c r="P198" s="37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38"/>
      <c r="R198" s="338"/>
      <c r="S198" s="338"/>
      <c r="T198" s="339"/>
      <c r="U198" s="34"/>
      <c r="V198" s="34"/>
      <c r="W198" s="35" t="s">
        <v>69</v>
      </c>
      <c r="X198" s="318">
        <v>0</v>
      </c>
      <c r="Y198" s="319">
        <f t="shared" si="18"/>
        <v>0</v>
      </c>
      <c r="Z198" s="36">
        <f t="shared" si="19"/>
        <v>0</v>
      </c>
      <c r="AA198" s="56"/>
      <c r="AB198" s="57"/>
      <c r="AC198" s="228" t="s">
        <v>316</v>
      </c>
      <c r="AG198" s="67"/>
      <c r="AJ198" s="71" t="s">
        <v>101</v>
      </c>
      <c r="AK198" s="71">
        <v>12</v>
      </c>
      <c r="BB198" s="229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4"/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35"/>
      <c r="P199" s="343" t="s">
        <v>72</v>
      </c>
      <c r="Q199" s="344"/>
      <c r="R199" s="344"/>
      <c r="S199" s="344"/>
      <c r="T199" s="344"/>
      <c r="U199" s="344"/>
      <c r="V199" s="345"/>
      <c r="W199" s="37" t="s">
        <v>69</v>
      </c>
      <c r="X199" s="320">
        <f>IFERROR(SUM(X193:X198),"0")</f>
        <v>0</v>
      </c>
      <c r="Y199" s="320">
        <f>IFERROR(SUM(Y193:Y198),"0")</f>
        <v>0</v>
      </c>
      <c r="Z199" s="320">
        <f>IFERROR(IF(Z193="",0,Z193),"0")+IFERROR(IF(Z194="",0,Z194),"0")+IFERROR(IF(Z195="",0,Z195),"0")+IFERROR(IF(Z196="",0,Z196),"0")+IFERROR(IF(Z197="",0,Z197),"0")+IFERROR(IF(Z198="",0,Z198),"0")</f>
        <v>0</v>
      </c>
      <c r="AA199" s="321"/>
      <c r="AB199" s="321"/>
      <c r="AC199" s="321"/>
    </row>
    <row r="200" spans="1:68" hidden="1" x14ac:dyDescent="0.2">
      <c r="A200" s="323"/>
      <c r="B200" s="323"/>
      <c r="C200" s="323"/>
      <c r="D200" s="323"/>
      <c r="E200" s="323"/>
      <c r="F200" s="323"/>
      <c r="G200" s="323"/>
      <c r="H200" s="323"/>
      <c r="I200" s="323"/>
      <c r="J200" s="323"/>
      <c r="K200" s="323"/>
      <c r="L200" s="323"/>
      <c r="M200" s="323"/>
      <c r="N200" s="323"/>
      <c r="O200" s="335"/>
      <c r="P200" s="343" t="s">
        <v>72</v>
      </c>
      <c r="Q200" s="344"/>
      <c r="R200" s="344"/>
      <c r="S200" s="344"/>
      <c r="T200" s="344"/>
      <c r="U200" s="344"/>
      <c r="V200" s="345"/>
      <c r="W200" s="37" t="s">
        <v>73</v>
      </c>
      <c r="X200" s="320">
        <f>IFERROR(SUMPRODUCT(X193:X198*H193:H198),"0")</f>
        <v>0</v>
      </c>
      <c r="Y200" s="320">
        <f>IFERROR(SUMPRODUCT(Y193:Y198*H193:H198),"0")</f>
        <v>0</v>
      </c>
      <c r="Z200" s="37"/>
      <c r="AA200" s="321"/>
      <c r="AB200" s="321"/>
      <c r="AC200" s="321"/>
    </row>
    <row r="201" spans="1:68" ht="16.5" hidden="1" customHeight="1" x14ac:dyDescent="0.25">
      <c r="A201" s="328" t="s">
        <v>328</v>
      </c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23"/>
      <c r="N201" s="323"/>
      <c r="O201" s="323"/>
      <c r="P201" s="323"/>
      <c r="Q201" s="323"/>
      <c r="R201" s="323"/>
      <c r="S201" s="323"/>
      <c r="T201" s="323"/>
      <c r="U201" s="323"/>
      <c r="V201" s="323"/>
      <c r="W201" s="323"/>
      <c r="X201" s="323"/>
      <c r="Y201" s="323"/>
      <c r="Z201" s="323"/>
      <c r="AA201" s="313"/>
      <c r="AB201" s="313"/>
      <c r="AC201" s="313"/>
    </row>
    <row r="202" spans="1:68" ht="14.25" hidden="1" customHeight="1" x14ac:dyDescent="0.25">
      <c r="A202" s="322" t="s">
        <v>63</v>
      </c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23"/>
      <c r="N202" s="323"/>
      <c r="O202" s="323"/>
      <c r="P202" s="323"/>
      <c r="Q202" s="323"/>
      <c r="R202" s="323"/>
      <c r="S202" s="323"/>
      <c r="T202" s="323"/>
      <c r="U202" s="323"/>
      <c r="V202" s="323"/>
      <c r="W202" s="323"/>
      <c r="X202" s="323"/>
      <c r="Y202" s="323"/>
      <c r="Z202" s="323"/>
      <c r="AA202" s="314"/>
      <c r="AB202" s="314"/>
      <c r="AC202" s="314"/>
    </row>
    <row r="203" spans="1:68" ht="27" hidden="1" customHeight="1" x14ac:dyDescent="0.25">
      <c r="A203" s="54" t="s">
        <v>329</v>
      </c>
      <c r="B203" s="54" t="s">
        <v>330</v>
      </c>
      <c r="C203" s="31">
        <v>4301070915</v>
      </c>
      <c r="D203" s="324">
        <v>4607111035882</v>
      </c>
      <c r="E203" s="325"/>
      <c r="F203" s="317">
        <v>0.43</v>
      </c>
      <c r="G203" s="32">
        <v>16</v>
      </c>
      <c r="H203" s="317">
        <v>6.88</v>
      </c>
      <c r="I203" s="31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6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38"/>
      <c r="R203" s="338"/>
      <c r="S203" s="338"/>
      <c r="T203" s="339"/>
      <c r="U203" s="34"/>
      <c r="V203" s="34"/>
      <c r="W203" s="35" t="s">
        <v>69</v>
      </c>
      <c r="X203" s="318">
        <v>0</v>
      </c>
      <c r="Y203" s="319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331</v>
      </c>
      <c r="AG203" s="67"/>
      <c r="AJ203" s="71" t="s">
        <v>71</v>
      </c>
      <c r="AK203" s="71">
        <v>1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4301070921</v>
      </c>
      <c r="D204" s="324">
        <v>4607111035905</v>
      </c>
      <c r="E204" s="325"/>
      <c r="F204" s="317">
        <v>0.9</v>
      </c>
      <c r="G204" s="32">
        <v>8</v>
      </c>
      <c r="H204" s="317">
        <v>7.2</v>
      </c>
      <c r="I204" s="31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4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38"/>
      <c r="R204" s="338"/>
      <c r="S204" s="338"/>
      <c r="T204" s="339"/>
      <c r="U204" s="34"/>
      <c r="V204" s="34"/>
      <c r="W204" s="35" t="s">
        <v>69</v>
      </c>
      <c r="X204" s="318">
        <v>0</v>
      </c>
      <c r="Y204" s="319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331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334</v>
      </c>
      <c r="B205" s="54" t="s">
        <v>335</v>
      </c>
      <c r="C205" s="31">
        <v>4301070917</v>
      </c>
      <c r="D205" s="324">
        <v>4607111035912</v>
      </c>
      <c r="E205" s="325"/>
      <c r="F205" s="317">
        <v>0.43</v>
      </c>
      <c r="G205" s="32">
        <v>16</v>
      </c>
      <c r="H205" s="317">
        <v>6.88</v>
      </c>
      <c r="I205" s="317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38"/>
      <c r="R205" s="338"/>
      <c r="S205" s="338"/>
      <c r="T205" s="339"/>
      <c r="U205" s="34"/>
      <c r="V205" s="34"/>
      <c r="W205" s="35" t="s">
        <v>69</v>
      </c>
      <c r="X205" s="318">
        <v>0</v>
      </c>
      <c r="Y205" s="319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336</v>
      </c>
      <c r="AG205" s="67"/>
      <c r="AJ205" s="71" t="s">
        <v>71</v>
      </c>
      <c r="AK205" s="71">
        <v>1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337</v>
      </c>
      <c r="B206" s="54" t="s">
        <v>338</v>
      </c>
      <c r="C206" s="31">
        <v>4301070920</v>
      </c>
      <c r="D206" s="324">
        <v>4607111035929</v>
      </c>
      <c r="E206" s="325"/>
      <c r="F206" s="317">
        <v>0.9</v>
      </c>
      <c r="G206" s="32">
        <v>8</v>
      </c>
      <c r="H206" s="317">
        <v>7.2</v>
      </c>
      <c r="I206" s="317">
        <v>7.47</v>
      </c>
      <c r="J206" s="32">
        <v>84</v>
      </c>
      <c r="K206" s="32" t="s">
        <v>66</v>
      </c>
      <c r="L206" s="32" t="s">
        <v>100</v>
      </c>
      <c r="M206" s="33" t="s">
        <v>68</v>
      </c>
      <c r="N206" s="33"/>
      <c r="O206" s="32">
        <v>180</v>
      </c>
      <c r="P206" s="4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38"/>
      <c r="R206" s="338"/>
      <c r="S206" s="338"/>
      <c r="T206" s="339"/>
      <c r="U206" s="34"/>
      <c r="V206" s="34"/>
      <c r="W206" s="35" t="s">
        <v>69</v>
      </c>
      <c r="X206" s="318">
        <v>0</v>
      </c>
      <c r="Y206" s="319">
        <f>IFERROR(IF(X206="","",X206),"")</f>
        <v>0</v>
      </c>
      <c r="Z206" s="36">
        <f>IFERROR(IF(X206="","",X206*0.0155),"")</f>
        <v>0</v>
      </c>
      <c r="AA206" s="56"/>
      <c r="AB206" s="57"/>
      <c r="AC206" s="236" t="s">
        <v>336</v>
      </c>
      <c r="AG206" s="67"/>
      <c r="AJ206" s="71" t="s">
        <v>101</v>
      </c>
      <c r="AK206" s="71">
        <v>12</v>
      </c>
      <c r="BB206" s="237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idden="1" x14ac:dyDescent="0.2">
      <c r="A207" s="334"/>
      <c r="B207" s="323"/>
      <c r="C207" s="323"/>
      <c r="D207" s="323"/>
      <c r="E207" s="323"/>
      <c r="F207" s="323"/>
      <c r="G207" s="323"/>
      <c r="H207" s="323"/>
      <c r="I207" s="323"/>
      <c r="J207" s="323"/>
      <c r="K207" s="323"/>
      <c r="L207" s="323"/>
      <c r="M207" s="323"/>
      <c r="N207" s="323"/>
      <c r="O207" s="335"/>
      <c r="P207" s="343" t="s">
        <v>72</v>
      </c>
      <c r="Q207" s="344"/>
      <c r="R207" s="344"/>
      <c r="S207" s="344"/>
      <c r="T207" s="344"/>
      <c r="U207" s="344"/>
      <c r="V207" s="345"/>
      <c r="W207" s="37" t="s">
        <v>69</v>
      </c>
      <c r="X207" s="320">
        <f>IFERROR(SUM(X203:X206),"0")</f>
        <v>0</v>
      </c>
      <c r="Y207" s="320">
        <f>IFERROR(SUM(Y203:Y206),"0")</f>
        <v>0</v>
      </c>
      <c r="Z207" s="320">
        <f>IFERROR(IF(Z203="",0,Z203),"0")+IFERROR(IF(Z204="",0,Z204),"0")+IFERROR(IF(Z205="",0,Z205),"0")+IFERROR(IF(Z206="",0,Z206),"0")</f>
        <v>0</v>
      </c>
      <c r="AA207" s="321"/>
      <c r="AB207" s="321"/>
      <c r="AC207" s="321"/>
    </row>
    <row r="208" spans="1:68" hidden="1" x14ac:dyDescent="0.2">
      <c r="A208" s="323"/>
      <c r="B208" s="323"/>
      <c r="C208" s="323"/>
      <c r="D208" s="323"/>
      <c r="E208" s="323"/>
      <c r="F208" s="323"/>
      <c r="G208" s="323"/>
      <c r="H208" s="323"/>
      <c r="I208" s="323"/>
      <c r="J208" s="323"/>
      <c r="K208" s="323"/>
      <c r="L208" s="323"/>
      <c r="M208" s="323"/>
      <c r="N208" s="323"/>
      <c r="O208" s="335"/>
      <c r="P208" s="343" t="s">
        <v>72</v>
      </c>
      <c r="Q208" s="344"/>
      <c r="R208" s="344"/>
      <c r="S208" s="344"/>
      <c r="T208" s="344"/>
      <c r="U208" s="344"/>
      <c r="V208" s="345"/>
      <c r="W208" s="37" t="s">
        <v>73</v>
      </c>
      <c r="X208" s="320">
        <f>IFERROR(SUMPRODUCT(X203:X206*H203:H206),"0")</f>
        <v>0</v>
      </c>
      <c r="Y208" s="320">
        <f>IFERROR(SUMPRODUCT(Y203:Y206*H203:H206),"0")</f>
        <v>0</v>
      </c>
      <c r="Z208" s="37"/>
      <c r="AA208" s="321"/>
      <c r="AB208" s="321"/>
      <c r="AC208" s="321"/>
    </row>
    <row r="209" spans="1:68" ht="16.5" hidden="1" customHeight="1" x14ac:dyDescent="0.25">
      <c r="A209" s="328" t="s">
        <v>339</v>
      </c>
      <c r="B209" s="323"/>
      <c r="C209" s="323"/>
      <c r="D209" s="323"/>
      <c r="E209" s="323"/>
      <c r="F209" s="323"/>
      <c r="G209" s="323"/>
      <c r="H209" s="323"/>
      <c r="I209" s="323"/>
      <c r="J209" s="323"/>
      <c r="K209" s="323"/>
      <c r="L209" s="323"/>
      <c r="M209" s="323"/>
      <c r="N209" s="323"/>
      <c r="O209" s="323"/>
      <c r="P209" s="323"/>
      <c r="Q209" s="323"/>
      <c r="R209" s="323"/>
      <c r="S209" s="323"/>
      <c r="T209" s="323"/>
      <c r="U209" s="323"/>
      <c r="V209" s="323"/>
      <c r="W209" s="323"/>
      <c r="X209" s="323"/>
      <c r="Y209" s="323"/>
      <c r="Z209" s="323"/>
      <c r="AA209" s="313"/>
      <c r="AB209" s="313"/>
      <c r="AC209" s="313"/>
    </row>
    <row r="210" spans="1:68" ht="14.25" hidden="1" customHeight="1" x14ac:dyDescent="0.25">
      <c r="A210" s="322" t="s">
        <v>290</v>
      </c>
      <c r="B210" s="323"/>
      <c r="C210" s="323"/>
      <c r="D210" s="323"/>
      <c r="E210" s="323"/>
      <c r="F210" s="323"/>
      <c r="G210" s="323"/>
      <c r="H210" s="323"/>
      <c r="I210" s="323"/>
      <c r="J210" s="323"/>
      <c r="K210" s="323"/>
      <c r="L210" s="323"/>
      <c r="M210" s="323"/>
      <c r="N210" s="323"/>
      <c r="O210" s="323"/>
      <c r="P210" s="323"/>
      <c r="Q210" s="323"/>
      <c r="R210" s="323"/>
      <c r="S210" s="323"/>
      <c r="T210" s="323"/>
      <c r="U210" s="323"/>
      <c r="V210" s="323"/>
      <c r="W210" s="323"/>
      <c r="X210" s="323"/>
      <c r="Y210" s="323"/>
      <c r="Z210" s="323"/>
      <c r="AA210" s="314"/>
      <c r="AB210" s="314"/>
      <c r="AC210" s="314"/>
    </row>
    <row r="211" spans="1:68" ht="27" hidden="1" customHeight="1" x14ac:dyDescent="0.25">
      <c r="A211" s="54" t="s">
        <v>340</v>
      </c>
      <c r="B211" s="54" t="s">
        <v>341</v>
      </c>
      <c r="C211" s="31">
        <v>4301051320</v>
      </c>
      <c r="D211" s="324">
        <v>4680115881334</v>
      </c>
      <c r="E211" s="325"/>
      <c r="F211" s="317">
        <v>0.33</v>
      </c>
      <c r="G211" s="32">
        <v>6</v>
      </c>
      <c r="H211" s="317">
        <v>1.98</v>
      </c>
      <c r="I211" s="317">
        <v>2.27</v>
      </c>
      <c r="J211" s="32">
        <v>156</v>
      </c>
      <c r="K211" s="32" t="s">
        <v>66</v>
      </c>
      <c r="L211" s="32" t="s">
        <v>67</v>
      </c>
      <c r="M211" s="33" t="s">
        <v>294</v>
      </c>
      <c r="N211" s="33"/>
      <c r="O211" s="32">
        <v>365</v>
      </c>
      <c r="P211" s="45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38"/>
      <c r="R211" s="338"/>
      <c r="S211" s="338"/>
      <c r="T211" s="339"/>
      <c r="U211" s="34"/>
      <c r="V211" s="34"/>
      <c r="W211" s="35" t="s">
        <v>69</v>
      </c>
      <c r="X211" s="318">
        <v>0</v>
      </c>
      <c r="Y211" s="319">
        <f>IFERROR(IF(X211="","",X211),"")</f>
        <v>0</v>
      </c>
      <c r="Z211" s="36">
        <f>IFERROR(IF(X211="","",X211*0.00753),"")</f>
        <v>0</v>
      </c>
      <c r="AA211" s="56"/>
      <c r="AB211" s="57"/>
      <c r="AC211" s="238" t="s">
        <v>342</v>
      </c>
      <c r="AG211" s="67"/>
      <c r="AJ211" s="71" t="s">
        <v>71</v>
      </c>
      <c r="AK211" s="71">
        <v>1</v>
      </c>
      <c r="BB211" s="239" t="s">
        <v>297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4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35"/>
      <c r="P212" s="343" t="s">
        <v>72</v>
      </c>
      <c r="Q212" s="344"/>
      <c r="R212" s="344"/>
      <c r="S212" s="344"/>
      <c r="T212" s="344"/>
      <c r="U212" s="344"/>
      <c r="V212" s="345"/>
      <c r="W212" s="37" t="s">
        <v>69</v>
      </c>
      <c r="X212" s="320">
        <f>IFERROR(SUM(X211:X211),"0")</f>
        <v>0</v>
      </c>
      <c r="Y212" s="320">
        <f>IFERROR(SUM(Y211:Y211),"0")</f>
        <v>0</v>
      </c>
      <c r="Z212" s="320">
        <f>IFERROR(IF(Z211="",0,Z211),"0")</f>
        <v>0</v>
      </c>
      <c r="AA212" s="321"/>
      <c r="AB212" s="321"/>
      <c r="AC212" s="321"/>
    </row>
    <row r="213" spans="1:68" hidden="1" x14ac:dyDescent="0.2">
      <c r="A213" s="323"/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35"/>
      <c r="P213" s="343" t="s">
        <v>72</v>
      </c>
      <c r="Q213" s="344"/>
      <c r="R213" s="344"/>
      <c r="S213" s="344"/>
      <c r="T213" s="344"/>
      <c r="U213" s="344"/>
      <c r="V213" s="345"/>
      <c r="W213" s="37" t="s">
        <v>73</v>
      </c>
      <c r="X213" s="320">
        <f>IFERROR(SUMPRODUCT(X211:X211*H211:H211),"0")</f>
        <v>0</v>
      </c>
      <c r="Y213" s="320">
        <f>IFERROR(SUMPRODUCT(Y211:Y211*H211:H211),"0")</f>
        <v>0</v>
      </c>
      <c r="Z213" s="37"/>
      <c r="AA213" s="321"/>
      <c r="AB213" s="321"/>
      <c r="AC213" s="321"/>
    </row>
    <row r="214" spans="1:68" ht="16.5" hidden="1" customHeight="1" x14ac:dyDescent="0.25">
      <c r="A214" s="328" t="s">
        <v>343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3"/>
      <c r="AB214" s="313"/>
      <c r="AC214" s="313"/>
    </row>
    <row r="215" spans="1:68" ht="14.25" hidden="1" customHeight="1" x14ac:dyDescent="0.25">
      <c r="A215" s="322" t="s">
        <v>63</v>
      </c>
      <c r="B215" s="323"/>
      <c r="C215" s="323"/>
      <c r="D215" s="323"/>
      <c r="E215" s="323"/>
      <c r="F215" s="323"/>
      <c r="G215" s="323"/>
      <c r="H215" s="323"/>
      <c r="I215" s="323"/>
      <c r="J215" s="323"/>
      <c r="K215" s="323"/>
      <c r="L215" s="323"/>
      <c r="M215" s="323"/>
      <c r="N215" s="323"/>
      <c r="O215" s="323"/>
      <c r="P215" s="323"/>
      <c r="Q215" s="323"/>
      <c r="R215" s="323"/>
      <c r="S215" s="323"/>
      <c r="T215" s="323"/>
      <c r="U215" s="323"/>
      <c r="V215" s="323"/>
      <c r="W215" s="323"/>
      <c r="X215" s="323"/>
      <c r="Y215" s="323"/>
      <c r="Z215" s="323"/>
      <c r="AA215" s="314"/>
      <c r="AB215" s="314"/>
      <c r="AC215" s="314"/>
    </row>
    <row r="216" spans="1:68" ht="16.5" hidden="1" customHeight="1" x14ac:dyDescent="0.25">
      <c r="A216" s="54" t="s">
        <v>344</v>
      </c>
      <c r="B216" s="54" t="s">
        <v>345</v>
      </c>
      <c r="C216" s="31">
        <v>4301071063</v>
      </c>
      <c r="D216" s="324">
        <v>4607111039019</v>
      </c>
      <c r="E216" s="325"/>
      <c r="F216" s="317">
        <v>0.43</v>
      </c>
      <c r="G216" s="32">
        <v>16</v>
      </c>
      <c r="H216" s="317">
        <v>6.88</v>
      </c>
      <c r="I216" s="317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91" t="s">
        <v>346</v>
      </c>
      <c r="Q216" s="338"/>
      <c r="R216" s="338"/>
      <c r="S216" s="338"/>
      <c r="T216" s="339"/>
      <c r="U216" s="34"/>
      <c r="V216" s="34"/>
      <c r="W216" s="35" t="s">
        <v>69</v>
      </c>
      <c r="X216" s="318">
        <v>0</v>
      </c>
      <c r="Y216" s="319">
        <f>IFERROR(IF(X216="","",X216),"")</f>
        <v>0</v>
      </c>
      <c r="Z216" s="36">
        <f>IFERROR(IF(X216="","",X216*0.0155),"")</f>
        <v>0</v>
      </c>
      <c r="AA216" s="56"/>
      <c r="AB216" s="57"/>
      <c r="AC216" s="240" t="s">
        <v>347</v>
      </c>
      <c r="AG216" s="67"/>
      <c r="AJ216" s="71" t="s">
        <v>71</v>
      </c>
      <c r="AK216" s="71">
        <v>1</v>
      </c>
      <c r="BB216" s="241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348</v>
      </c>
      <c r="B217" s="54" t="s">
        <v>349</v>
      </c>
      <c r="C217" s="31">
        <v>4301071000</v>
      </c>
      <c r="D217" s="324">
        <v>4607111038708</v>
      </c>
      <c r="E217" s="325"/>
      <c r="F217" s="317">
        <v>0.8</v>
      </c>
      <c r="G217" s="32">
        <v>8</v>
      </c>
      <c r="H217" s="317">
        <v>6.4</v>
      </c>
      <c r="I217" s="317">
        <v>6.67</v>
      </c>
      <c r="J217" s="32">
        <v>84</v>
      </c>
      <c r="K217" s="32" t="s">
        <v>66</v>
      </c>
      <c r="L217" s="32" t="s">
        <v>100</v>
      </c>
      <c r="M217" s="33" t="s">
        <v>68</v>
      </c>
      <c r="N217" s="33"/>
      <c r="O217" s="32">
        <v>180</v>
      </c>
      <c r="P217" s="44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38"/>
      <c r="R217" s="338"/>
      <c r="S217" s="338"/>
      <c r="T217" s="339"/>
      <c r="U217" s="34"/>
      <c r="V217" s="34"/>
      <c r="W217" s="35" t="s">
        <v>69</v>
      </c>
      <c r="X217" s="318">
        <v>0</v>
      </c>
      <c r="Y217" s="319">
        <f>IFERROR(IF(X217="","",X217),"")</f>
        <v>0</v>
      </c>
      <c r="Z217" s="36">
        <f>IFERROR(IF(X217="","",X217*0.0155),"")</f>
        <v>0</v>
      </c>
      <c r="AA217" s="56"/>
      <c r="AB217" s="57"/>
      <c r="AC217" s="242" t="s">
        <v>347</v>
      </c>
      <c r="AG217" s="67"/>
      <c r="AJ217" s="71" t="s">
        <v>101</v>
      </c>
      <c r="AK217" s="71">
        <v>12</v>
      </c>
      <c r="BB217" s="243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4"/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35"/>
      <c r="P218" s="343" t="s">
        <v>72</v>
      </c>
      <c r="Q218" s="344"/>
      <c r="R218" s="344"/>
      <c r="S218" s="344"/>
      <c r="T218" s="344"/>
      <c r="U218" s="344"/>
      <c r="V218" s="345"/>
      <c r="W218" s="37" t="s">
        <v>69</v>
      </c>
      <c r="X218" s="320">
        <f>IFERROR(SUM(X216:X217),"0")</f>
        <v>0</v>
      </c>
      <c r="Y218" s="320">
        <f>IFERROR(SUM(Y216:Y217),"0")</f>
        <v>0</v>
      </c>
      <c r="Z218" s="320">
        <f>IFERROR(IF(Z216="",0,Z216),"0")+IFERROR(IF(Z217="",0,Z217),"0")</f>
        <v>0</v>
      </c>
      <c r="AA218" s="321"/>
      <c r="AB218" s="321"/>
      <c r="AC218" s="321"/>
    </row>
    <row r="219" spans="1:68" hidden="1" x14ac:dyDescent="0.2">
      <c r="A219" s="323"/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35"/>
      <c r="P219" s="343" t="s">
        <v>72</v>
      </c>
      <c r="Q219" s="344"/>
      <c r="R219" s="344"/>
      <c r="S219" s="344"/>
      <c r="T219" s="344"/>
      <c r="U219" s="344"/>
      <c r="V219" s="345"/>
      <c r="W219" s="37" t="s">
        <v>73</v>
      </c>
      <c r="X219" s="320">
        <f>IFERROR(SUMPRODUCT(X216:X217*H216:H217),"0")</f>
        <v>0</v>
      </c>
      <c r="Y219" s="320">
        <f>IFERROR(SUMPRODUCT(Y216:Y217*H216:H217),"0")</f>
        <v>0</v>
      </c>
      <c r="Z219" s="37"/>
      <c r="AA219" s="321"/>
      <c r="AB219" s="321"/>
      <c r="AC219" s="321"/>
    </row>
    <row r="220" spans="1:68" ht="27.75" hidden="1" customHeight="1" x14ac:dyDescent="0.2">
      <c r="A220" s="367" t="s">
        <v>350</v>
      </c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68"/>
      <c r="N220" s="368"/>
      <c r="O220" s="368"/>
      <c r="P220" s="368"/>
      <c r="Q220" s="368"/>
      <c r="R220" s="368"/>
      <c r="S220" s="368"/>
      <c r="T220" s="368"/>
      <c r="U220" s="368"/>
      <c r="V220" s="368"/>
      <c r="W220" s="368"/>
      <c r="X220" s="368"/>
      <c r="Y220" s="368"/>
      <c r="Z220" s="368"/>
      <c r="AA220" s="48"/>
      <c r="AB220" s="48"/>
      <c r="AC220" s="48"/>
    </row>
    <row r="221" spans="1:68" ht="16.5" hidden="1" customHeight="1" x14ac:dyDescent="0.25">
      <c r="A221" s="328" t="s">
        <v>351</v>
      </c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23"/>
      <c r="P221" s="323"/>
      <c r="Q221" s="323"/>
      <c r="R221" s="323"/>
      <c r="S221" s="323"/>
      <c r="T221" s="323"/>
      <c r="U221" s="323"/>
      <c r="V221" s="323"/>
      <c r="W221" s="323"/>
      <c r="X221" s="323"/>
      <c r="Y221" s="323"/>
      <c r="Z221" s="323"/>
      <c r="AA221" s="313"/>
      <c r="AB221" s="313"/>
      <c r="AC221" s="313"/>
    </row>
    <row r="222" spans="1:68" ht="14.25" hidden="1" customHeight="1" x14ac:dyDescent="0.25">
      <c r="A222" s="322" t="s">
        <v>63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23"/>
      <c r="Z222" s="323"/>
      <c r="AA222" s="314"/>
      <c r="AB222" s="314"/>
      <c r="AC222" s="314"/>
    </row>
    <row r="223" spans="1:68" ht="27" hidden="1" customHeight="1" x14ac:dyDescent="0.25">
      <c r="A223" s="54" t="s">
        <v>352</v>
      </c>
      <c r="B223" s="54" t="s">
        <v>353</v>
      </c>
      <c r="C223" s="31">
        <v>4301071036</v>
      </c>
      <c r="D223" s="324">
        <v>4607111036162</v>
      </c>
      <c r="E223" s="325"/>
      <c r="F223" s="317">
        <v>0.8</v>
      </c>
      <c r="G223" s="32">
        <v>8</v>
      </c>
      <c r="H223" s="317">
        <v>6.4</v>
      </c>
      <c r="I223" s="317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489" t="s">
        <v>354</v>
      </c>
      <c r="Q223" s="338"/>
      <c r="R223" s="338"/>
      <c r="S223" s="338"/>
      <c r="T223" s="339"/>
      <c r="U223" s="34"/>
      <c r="V223" s="34"/>
      <c r="W223" s="35" t="s">
        <v>69</v>
      </c>
      <c r="X223" s="318">
        <v>0</v>
      </c>
      <c r="Y223" s="319">
        <f>IFERROR(IF(X223="","",X223),"")</f>
        <v>0</v>
      </c>
      <c r="Z223" s="36">
        <f>IFERROR(IF(X223="","",X223*0.0155),"")</f>
        <v>0</v>
      </c>
      <c r="AA223" s="56"/>
      <c r="AB223" s="57"/>
      <c r="AC223" s="244" t="s">
        <v>355</v>
      </c>
      <c r="AG223" s="67"/>
      <c r="AJ223" s="71" t="s">
        <v>71</v>
      </c>
      <c r="AK223" s="71">
        <v>1</v>
      </c>
      <c r="BB223" s="24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4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35"/>
      <c r="P224" s="343" t="s">
        <v>72</v>
      </c>
      <c r="Q224" s="344"/>
      <c r="R224" s="344"/>
      <c r="S224" s="344"/>
      <c r="T224" s="344"/>
      <c r="U224" s="344"/>
      <c r="V224" s="345"/>
      <c r="W224" s="37" t="s">
        <v>69</v>
      </c>
      <c r="X224" s="320">
        <f>IFERROR(SUM(X223:X223),"0")</f>
        <v>0</v>
      </c>
      <c r="Y224" s="320">
        <f>IFERROR(SUM(Y223:Y223),"0")</f>
        <v>0</v>
      </c>
      <c r="Z224" s="320">
        <f>IFERROR(IF(Z223="",0,Z223),"0")</f>
        <v>0</v>
      </c>
      <c r="AA224" s="321"/>
      <c r="AB224" s="321"/>
      <c r="AC224" s="321"/>
    </row>
    <row r="225" spans="1:68" hidden="1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23"/>
      <c r="N225" s="323"/>
      <c r="O225" s="335"/>
      <c r="P225" s="343" t="s">
        <v>72</v>
      </c>
      <c r="Q225" s="344"/>
      <c r="R225" s="344"/>
      <c r="S225" s="344"/>
      <c r="T225" s="344"/>
      <c r="U225" s="344"/>
      <c r="V225" s="345"/>
      <c r="W225" s="37" t="s">
        <v>73</v>
      </c>
      <c r="X225" s="320">
        <f>IFERROR(SUMPRODUCT(X223:X223*H223:H223),"0")</f>
        <v>0</v>
      </c>
      <c r="Y225" s="320">
        <f>IFERROR(SUMPRODUCT(Y223:Y223*H223:H223),"0")</f>
        <v>0</v>
      </c>
      <c r="Z225" s="37"/>
      <c r="AA225" s="321"/>
      <c r="AB225" s="321"/>
      <c r="AC225" s="321"/>
    </row>
    <row r="226" spans="1:68" ht="27.75" hidden="1" customHeight="1" x14ac:dyDescent="0.2">
      <c r="A226" s="367" t="s">
        <v>356</v>
      </c>
      <c r="B226" s="368"/>
      <c r="C226" s="368"/>
      <c r="D226" s="368"/>
      <c r="E226" s="368"/>
      <c r="F226" s="368"/>
      <c r="G226" s="368"/>
      <c r="H226" s="368"/>
      <c r="I226" s="368"/>
      <c r="J226" s="368"/>
      <c r="K226" s="368"/>
      <c r="L226" s="368"/>
      <c r="M226" s="368"/>
      <c r="N226" s="368"/>
      <c r="O226" s="368"/>
      <c r="P226" s="368"/>
      <c r="Q226" s="368"/>
      <c r="R226" s="368"/>
      <c r="S226" s="368"/>
      <c r="T226" s="368"/>
      <c r="U226" s="368"/>
      <c r="V226" s="368"/>
      <c r="W226" s="368"/>
      <c r="X226" s="368"/>
      <c r="Y226" s="368"/>
      <c r="Z226" s="368"/>
      <c r="AA226" s="48"/>
      <c r="AB226" s="48"/>
      <c r="AC226" s="48"/>
    </row>
    <row r="227" spans="1:68" ht="16.5" hidden="1" customHeight="1" x14ac:dyDescent="0.25">
      <c r="A227" s="328" t="s">
        <v>357</v>
      </c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23"/>
      <c r="P227" s="323"/>
      <c r="Q227" s="323"/>
      <c r="R227" s="323"/>
      <c r="S227" s="323"/>
      <c r="T227" s="323"/>
      <c r="U227" s="323"/>
      <c r="V227" s="323"/>
      <c r="W227" s="323"/>
      <c r="X227" s="323"/>
      <c r="Y227" s="323"/>
      <c r="Z227" s="323"/>
      <c r="AA227" s="313"/>
      <c r="AB227" s="313"/>
      <c r="AC227" s="313"/>
    </row>
    <row r="228" spans="1:68" ht="14.25" hidden="1" customHeight="1" x14ac:dyDescent="0.25">
      <c r="A228" s="322" t="s">
        <v>63</v>
      </c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23"/>
      <c r="P228" s="323"/>
      <c r="Q228" s="323"/>
      <c r="R228" s="323"/>
      <c r="S228" s="323"/>
      <c r="T228" s="323"/>
      <c r="U228" s="323"/>
      <c r="V228" s="323"/>
      <c r="W228" s="323"/>
      <c r="X228" s="323"/>
      <c r="Y228" s="323"/>
      <c r="Z228" s="323"/>
      <c r="AA228" s="314"/>
      <c r="AB228" s="314"/>
      <c r="AC228" s="314"/>
    </row>
    <row r="229" spans="1:68" ht="27" hidden="1" customHeight="1" x14ac:dyDescent="0.25">
      <c r="A229" s="54" t="s">
        <v>358</v>
      </c>
      <c r="B229" s="54" t="s">
        <v>359</v>
      </c>
      <c r="C229" s="31">
        <v>4301071029</v>
      </c>
      <c r="D229" s="324">
        <v>4607111035899</v>
      </c>
      <c r="E229" s="325"/>
      <c r="F229" s="317">
        <v>1</v>
      </c>
      <c r="G229" s="32">
        <v>5</v>
      </c>
      <c r="H229" s="317">
        <v>5</v>
      </c>
      <c r="I229" s="317">
        <v>5.2619999999999996</v>
      </c>
      <c r="J229" s="32">
        <v>84</v>
      </c>
      <c r="K229" s="32" t="s">
        <v>66</v>
      </c>
      <c r="L229" s="32" t="s">
        <v>86</v>
      </c>
      <c r="M229" s="33" t="s">
        <v>68</v>
      </c>
      <c r="N229" s="33"/>
      <c r="O229" s="32">
        <v>180</v>
      </c>
      <c r="P229" s="44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38"/>
      <c r="R229" s="338"/>
      <c r="S229" s="338"/>
      <c r="T229" s="339"/>
      <c r="U229" s="34"/>
      <c r="V229" s="34"/>
      <c r="W229" s="35" t="s">
        <v>69</v>
      </c>
      <c r="X229" s="318">
        <v>0</v>
      </c>
      <c r="Y229" s="319">
        <f>IFERROR(IF(X229="","",X229),"")</f>
        <v>0</v>
      </c>
      <c r="Z229" s="36">
        <f>IFERROR(IF(X229="","",X229*0.0155),"")</f>
        <v>0</v>
      </c>
      <c r="AA229" s="56"/>
      <c r="AB229" s="57"/>
      <c r="AC229" s="246" t="s">
        <v>268</v>
      </c>
      <c r="AG229" s="67"/>
      <c r="AJ229" s="71" t="s">
        <v>87</v>
      </c>
      <c r="AK229" s="71">
        <v>84</v>
      </c>
      <c r="BB229" s="247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360</v>
      </c>
      <c r="B230" s="54" t="s">
        <v>361</v>
      </c>
      <c r="C230" s="31">
        <v>4301070991</v>
      </c>
      <c r="D230" s="324">
        <v>4607111038180</v>
      </c>
      <c r="E230" s="325"/>
      <c r="F230" s="317">
        <v>0.4</v>
      </c>
      <c r="G230" s="32">
        <v>16</v>
      </c>
      <c r="H230" s="317">
        <v>6.4</v>
      </c>
      <c r="I230" s="317">
        <v>6.71</v>
      </c>
      <c r="J230" s="32">
        <v>84</v>
      </c>
      <c r="K230" s="32" t="s">
        <v>66</v>
      </c>
      <c r="L230" s="32" t="s">
        <v>100</v>
      </c>
      <c r="M230" s="33" t="s">
        <v>68</v>
      </c>
      <c r="N230" s="33"/>
      <c r="O230" s="32">
        <v>180</v>
      </c>
      <c r="P230" s="4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38"/>
      <c r="R230" s="338"/>
      <c r="S230" s="338"/>
      <c r="T230" s="339"/>
      <c r="U230" s="34"/>
      <c r="V230" s="34"/>
      <c r="W230" s="35" t="s">
        <v>69</v>
      </c>
      <c r="X230" s="318">
        <v>0</v>
      </c>
      <c r="Y230" s="319">
        <f>IFERROR(IF(X230="","",X230),"")</f>
        <v>0</v>
      </c>
      <c r="Z230" s="36">
        <f>IFERROR(IF(X230="","",X230*0.0155),"")</f>
        <v>0</v>
      </c>
      <c r="AA230" s="56"/>
      <c r="AB230" s="57"/>
      <c r="AC230" s="248" t="s">
        <v>362</v>
      </c>
      <c r="AG230" s="67"/>
      <c r="AJ230" s="71" t="s">
        <v>101</v>
      </c>
      <c r="AK230" s="71">
        <v>12</v>
      </c>
      <c r="BB230" s="24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34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35"/>
      <c r="P231" s="343" t="s">
        <v>72</v>
      </c>
      <c r="Q231" s="344"/>
      <c r="R231" s="344"/>
      <c r="S231" s="344"/>
      <c r="T231" s="344"/>
      <c r="U231" s="344"/>
      <c r="V231" s="345"/>
      <c r="W231" s="37" t="s">
        <v>69</v>
      </c>
      <c r="X231" s="320">
        <f>IFERROR(SUM(X229:X230),"0")</f>
        <v>0</v>
      </c>
      <c r="Y231" s="320">
        <f>IFERROR(SUM(Y229:Y230),"0")</f>
        <v>0</v>
      </c>
      <c r="Z231" s="320">
        <f>IFERROR(IF(Z229="",0,Z229),"0")+IFERROR(IF(Z230="",0,Z230),"0")</f>
        <v>0</v>
      </c>
      <c r="AA231" s="321"/>
      <c r="AB231" s="321"/>
      <c r="AC231" s="321"/>
    </row>
    <row r="232" spans="1:68" hidden="1" x14ac:dyDescent="0.2">
      <c r="A232" s="323"/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35"/>
      <c r="P232" s="343" t="s">
        <v>72</v>
      </c>
      <c r="Q232" s="344"/>
      <c r="R232" s="344"/>
      <c r="S232" s="344"/>
      <c r="T232" s="344"/>
      <c r="U232" s="344"/>
      <c r="V232" s="345"/>
      <c r="W232" s="37" t="s">
        <v>73</v>
      </c>
      <c r="X232" s="320">
        <f>IFERROR(SUMPRODUCT(X229:X230*H229:H230),"0")</f>
        <v>0</v>
      </c>
      <c r="Y232" s="320">
        <f>IFERROR(SUMPRODUCT(Y229:Y230*H229:H230),"0")</f>
        <v>0</v>
      </c>
      <c r="Z232" s="37"/>
      <c r="AA232" s="321"/>
      <c r="AB232" s="321"/>
      <c r="AC232" s="321"/>
    </row>
    <row r="233" spans="1:68" ht="27.75" hidden="1" customHeight="1" x14ac:dyDescent="0.2">
      <c r="A233" s="367" t="s">
        <v>363</v>
      </c>
      <c r="B233" s="368"/>
      <c r="C233" s="368"/>
      <c r="D233" s="368"/>
      <c r="E233" s="368"/>
      <c r="F233" s="368"/>
      <c r="G233" s="368"/>
      <c r="H233" s="368"/>
      <c r="I233" s="368"/>
      <c r="J233" s="368"/>
      <c r="K233" s="368"/>
      <c r="L233" s="368"/>
      <c r="M233" s="368"/>
      <c r="N233" s="368"/>
      <c r="O233" s="368"/>
      <c r="P233" s="368"/>
      <c r="Q233" s="368"/>
      <c r="R233" s="368"/>
      <c r="S233" s="368"/>
      <c r="T233" s="368"/>
      <c r="U233" s="368"/>
      <c r="V233" s="368"/>
      <c r="W233" s="368"/>
      <c r="X233" s="368"/>
      <c r="Y233" s="368"/>
      <c r="Z233" s="368"/>
      <c r="AA233" s="48"/>
      <c r="AB233" s="48"/>
      <c r="AC233" s="48"/>
    </row>
    <row r="234" spans="1:68" ht="16.5" hidden="1" customHeight="1" x14ac:dyDescent="0.25">
      <c r="A234" s="328" t="s">
        <v>364</v>
      </c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23"/>
      <c r="P234" s="323"/>
      <c r="Q234" s="323"/>
      <c r="R234" s="323"/>
      <c r="S234" s="323"/>
      <c r="T234" s="323"/>
      <c r="U234" s="323"/>
      <c r="V234" s="323"/>
      <c r="W234" s="323"/>
      <c r="X234" s="323"/>
      <c r="Y234" s="323"/>
      <c r="Z234" s="323"/>
      <c r="AA234" s="313"/>
      <c r="AB234" s="313"/>
      <c r="AC234" s="313"/>
    </row>
    <row r="235" spans="1:68" ht="14.25" hidden="1" customHeight="1" x14ac:dyDescent="0.25">
      <c r="A235" s="322" t="s">
        <v>151</v>
      </c>
      <c r="B235" s="323"/>
      <c r="C235" s="323"/>
      <c r="D235" s="323"/>
      <c r="E235" s="323"/>
      <c r="F235" s="323"/>
      <c r="G235" s="323"/>
      <c r="H235" s="323"/>
      <c r="I235" s="323"/>
      <c r="J235" s="323"/>
      <c r="K235" s="323"/>
      <c r="L235" s="323"/>
      <c r="M235" s="323"/>
      <c r="N235" s="323"/>
      <c r="O235" s="323"/>
      <c r="P235" s="323"/>
      <c r="Q235" s="323"/>
      <c r="R235" s="323"/>
      <c r="S235" s="323"/>
      <c r="T235" s="323"/>
      <c r="U235" s="323"/>
      <c r="V235" s="323"/>
      <c r="W235" s="323"/>
      <c r="X235" s="323"/>
      <c r="Y235" s="323"/>
      <c r="Z235" s="323"/>
      <c r="AA235" s="314"/>
      <c r="AB235" s="314"/>
      <c r="AC235" s="314"/>
    </row>
    <row r="236" spans="1:68" ht="37.5" hidden="1" customHeight="1" x14ac:dyDescent="0.25">
      <c r="A236" s="54" t="s">
        <v>365</v>
      </c>
      <c r="B236" s="54" t="s">
        <v>366</v>
      </c>
      <c r="C236" s="31">
        <v>4301135400</v>
      </c>
      <c r="D236" s="324">
        <v>4607111039361</v>
      </c>
      <c r="E236" s="325"/>
      <c r="F236" s="317">
        <v>0.25</v>
      </c>
      <c r="G236" s="32">
        <v>12</v>
      </c>
      <c r="H236" s="317">
        <v>3</v>
      </c>
      <c r="I236" s="317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505" t="s">
        <v>367</v>
      </c>
      <c r="Q236" s="338"/>
      <c r="R236" s="338"/>
      <c r="S236" s="338"/>
      <c r="T236" s="339"/>
      <c r="U236" s="34"/>
      <c r="V236" s="34"/>
      <c r="W236" s="35" t="s">
        <v>69</v>
      </c>
      <c r="X236" s="318">
        <v>0</v>
      </c>
      <c r="Y236" s="319">
        <f>IFERROR(IF(X236="","",X236),"")</f>
        <v>0</v>
      </c>
      <c r="Z236" s="36">
        <f>IFERROR(IF(X236="","",X236*0.01788),"")</f>
        <v>0</v>
      </c>
      <c r="AA236" s="56"/>
      <c r="AB236" s="57"/>
      <c r="AC236" s="250" t="s">
        <v>368</v>
      </c>
      <c r="AG236" s="67"/>
      <c r="AJ236" s="71" t="s">
        <v>71</v>
      </c>
      <c r="AK236" s="71">
        <v>1</v>
      </c>
      <c r="BB236" s="251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4"/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35"/>
      <c r="P237" s="343" t="s">
        <v>72</v>
      </c>
      <c r="Q237" s="344"/>
      <c r="R237" s="344"/>
      <c r="S237" s="344"/>
      <c r="T237" s="344"/>
      <c r="U237" s="344"/>
      <c r="V237" s="345"/>
      <c r="W237" s="37" t="s">
        <v>69</v>
      </c>
      <c r="X237" s="320">
        <f>IFERROR(SUM(X236:X236),"0")</f>
        <v>0</v>
      </c>
      <c r="Y237" s="320">
        <f>IFERROR(SUM(Y236:Y236),"0")</f>
        <v>0</v>
      </c>
      <c r="Z237" s="320">
        <f>IFERROR(IF(Z236="",0,Z236),"0")</f>
        <v>0</v>
      </c>
      <c r="AA237" s="321"/>
      <c r="AB237" s="321"/>
      <c r="AC237" s="321"/>
    </row>
    <row r="238" spans="1:68" hidden="1" x14ac:dyDescent="0.2">
      <c r="A238" s="323"/>
      <c r="B238" s="323"/>
      <c r="C238" s="323"/>
      <c r="D238" s="323"/>
      <c r="E238" s="323"/>
      <c r="F238" s="323"/>
      <c r="G238" s="323"/>
      <c r="H238" s="323"/>
      <c r="I238" s="323"/>
      <c r="J238" s="323"/>
      <c r="K238" s="323"/>
      <c r="L238" s="323"/>
      <c r="M238" s="323"/>
      <c r="N238" s="323"/>
      <c r="O238" s="335"/>
      <c r="P238" s="343" t="s">
        <v>72</v>
      </c>
      <c r="Q238" s="344"/>
      <c r="R238" s="344"/>
      <c r="S238" s="344"/>
      <c r="T238" s="344"/>
      <c r="U238" s="344"/>
      <c r="V238" s="345"/>
      <c r="W238" s="37" t="s">
        <v>73</v>
      </c>
      <c r="X238" s="320">
        <f>IFERROR(SUMPRODUCT(X236:X236*H236:H236),"0")</f>
        <v>0</v>
      </c>
      <c r="Y238" s="320">
        <f>IFERROR(SUMPRODUCT(Y236:Y236*H236:H236),"0")</f>
        <v>0</v>
      </c>
      <c r="Z238" s="37"/>
      <c r="AA238" s="321"/>
      <c r="AB238" s="321"/>
      <c r="AC238" s="321"/>
    </row>
    <row r="239" spans="1:68" ht="27.75" hidden="1" customHeight="1" x14ac:dyDescent="0.2">
      <c r="A239" s="367" t="s">
        <v>252</v>
      </c>
      <c r="B239" s="368"/>
      <c r="C239" s="368"/>
      <c r="D239" s="368"/>
      <c r="E239" s="368"/>
      <c r="F239" s="368"/>
      <c r="G239" s="368"/>
      <c r="H239" s="368"/>
      <c r="I239" s="368"/>
      <c r="J239" s="368"/>
      <c r="K239" s="368"/>
      <c r="L239" s="368"/>
      <c r="M239" s="368"/>
      <c r="N239" s="368"/>
      <c r="O239" s="368"/>
      <c r="P239" s="368"/>
      <c r="Q239" s="368"/>
      <c r="R239" s="368"/>
      <c r="S239" s="368"/>
      <c r="T239" s="368"/>
      <c r="U239" s="368"/>
      <c r="V239" s="368"/>
      <c r="W239" s="368"/>
      <c r="X239" s="368"/>
      <c r="Y239" s="368"/>
      <c r="Z239" s="368"/>
      <c r="AA239" s="48"/>
      <c r="AB239" s="48"/>
      <c r="AC239" s="48"/>
    </row>
    <row r="240" spans="1:68" ht="16.5" hidden="1" customHeight="1" x14ac:dyDescent="0.25">
      <c r="A240" s="328" t="s">
        <v>252</v>
      </c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23"/>
      <c r="P240" s="323"/>
      <c r="Q240" s="323"/>
      <c r="R240" s="323"/>
      <c r="S240" s="323"/>
      <c r="T240" s="323"/>
      <c r="U240" s="323"/>
      <c r="V240" s="323"/>
      <c r="W240" s="323"/>
      <c r="X240" s="323"/>
      <c r="Y240" s="323"/>
      <c r="Z240" s="323"/>
      <c r="AA240" s="313"/>
      <c r="AB240" s="313"/>
      <c r="AC240" s="313"/>
    </row>
    <row r="241" spans="1:68" ht="14.25" hidden="1" customHeight="1" x14ac:dyDescent="0.25">
      <c r="A241" s="322" t="s">
        <v>63</v>
      </c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23"/>
      <c r="P241" s="323"/>
      <c r="Q241" s="323"/>
      <c r="R241" s="323"/>
      <c r="S241" s="323"/>
      <c r="T241" s="323"/>
      <c r="U241" s="323"/>
      <c r="V241" s="323"/>
      <c r="W241" s="323"/>
      <c r="X241" s="323"/>
      <c r="Y241" s="323"/>
      <c r="Z241" s="323"/>
      <c r="AA241" s="314"/>
      <c r="AB241" s="314"/>
      <c r="AC241" s="314"/>
    </row>
    <row r="242" spans="1:68" ht="27" hidden="1" customHeight="1" x14ac:dyDescent="0.25">
      <c r="A242" s="54" t="s">
        <v>369</v>
      </c>
      <c r="B242" s="54" t="s">
        <v>370</v>
      </c>
      <c r="C242" s="31">
        <v>4301071014</v>
      </c>
      <c r="D242" s="324">
        <v>4640242181264</v>
      </c>
      <c r="E242" s="325"/>
      <c r="F242" s="317">
        <v>0.7</v>
      </c>
      <c r="G242" s="32">
        <v>10</v>
      </c>
      <c r="H242" s="317">
        <v>7</v>
      </c>
      <c r="I242" s="317">
        <v>7.28</v>
      </c>
      <c r="J242" s="32">
        <v>84</v>
      </c>
      <c r="K242" s="32" t="s">
        <v>66</v>
      </c>
      <c r="L242" s="32" t="s">
        <v>100</v>
      </c>
      <c r="M242" s="33" t="s">
        <v>68</v>
      </c>
      <c r="N242" s="33"/>
      <c r="O242" s="32">
        <v>180</v>
      </c>
      <c r="P242" s="501" t="s">
        <v>371</v>
      </c>
      <c r="Q242" s="338"/>
      <c r="R242" s="338"/>
      <c r="S242" s="338"/>
      <c r="T242" s="339"/>
      <c r="U242" s="34"/>
      <c r="V242" s="34"/>
      <c r="W242" s="35" t="s">
        <v>69</v>
      </c>
      <c r="X242" s="318">
        <v>0</v>
      </c>
      <c r="Y242" s="319">
        <f>IFERROR(IF(X242="","",X242),"")</f>
        <v>0</v>
      </c>
      <c r="Z242" s="36">
        <f>IFERROR(IF(X242="","",X242*0.0155),"")</f>
        <v>0</v>
      </c>
      <c r="AA242" s="56"/>
      <c r="AB242" s="57"/>
      <c r="AC242" s="252" t="s">
        <v>372</v>
      </c>
      <c r="AG242" s="67"/>
      <c r="AJ242" s="71" t="s">
        <v>101</v>
      </c>
      <c r="AK242" s="71">
        <v>12</v>
      </c>
      <c r="BB242" s="25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373</v>
      </c>
      <c r="B243" s="54" t="s">
        <v>374</v>
      </c>
      <c r="C243" s="31">
        <v>4301071021</v>
      </c>
      <c r="D243" s="324">
        <v>4640242181325</v>
      </c>
      <c r="E243" s="325"/>
      <c r="F243" s="317">
        <v>0.7</v>
      </c>
      <c r="G243" s="32">
        <v>10</v>
      </c>
      <c r="H243" s="317">
        <v>7</v>
      </c>
      <c r="I243" s="317">
        <v>7.28</v>
      </c>
      <c r="J243" s="32">
        <v>84</v>
      </c>
      <c r="K243" s="32" t="s">
        <v>66</v>
      </c>
      <c r="L243" s="32" t="s">
        <v>100</v>
      </c>
      <c r="M243" s="33" t="s">
        <v>68</v>
      </c>
      <c r="N243" s="33"/>
      <c r="O243" s="32">
        <v>180</v>
      </c>
      <c r="P243" s="342" t="s">
        <v>375</v>
      </c>
      <c r="Q243" s="338"/>
      <c r="R243" s="338"/>
      <c r="S243" s="338"/>
      <c r="T243" s="339"/>
      <c r="U243" s="34"/>
      <c r="V243" s="34"/>
      <c r="W243" s="35" t="s">
        <v>69</v>
      </c>
      <c r="X243" s="318">
        <v>0</v>
      </c>
      <c r="Y243" s="319">
        <f>IFERROR(IF(X243="","",X243),"")</f>
        <v>0</v>
      </c>
      <c r="Z243" s="36">
        <f>IFERROR(IF(X243="","",X243*0.0155),"")</f>
        <v>0</v>
      </c>
      <c r="AA243" s="56"/>
      <c r="AB243" s="57"/>
      <c r="AC243" s="254" t="s">
        <v>372</v>
      </c>
      <c r="AG243" s="67"/>
      <c r="AJ243" s="71" t="s">
        <v>101</v>
      </c>
      <c r="AK243" s="71">
        <v>12</v>
      </c>
      <c r="BB243" s="255" t="s">
        <v>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t="27" hidden="1" customHeight="1" x14ac:dyDescent="0.25">
      <c r="A244" s="54" t="s">
        <v>376</v>
      </c>
      <c r="B244" s="54" t="s">
        <v>377</v>
      </c>
      <c r="C244" s="31">
        <v>4301070993</v>
      </c>
      <c r="D244" s="324">
        <v>4640242180670</v>
      </c>
      <c r="E244" s="325"/>
      <c r="F244" s="317">
        <v>1</v>
      </c>
      <c r="G244" s="32">
        <v>6</v>
      </c>
      <c r="H244" s="317">
        <v>6</v>
      </c>
      <c r="I244" s="317">
        <v>6.23</v>
      </c>
      <c r="J244" s="32">
        <v>84</v>
      </c>
      <c r="K244" s="32" t="s">
        <v>66</v>
      </c>
      <c r="L244" s="32" t="s">
        <v>100</v>
      </c>
      <c r="M244" s="33" t="s">
        <v>68</v>
      </c>
      <c r="N244" s="33"/>
      <c r="O244" s="32">
        <v>180</v>
      </c>
      <c r="P244" s="529" t="s">
        <v>378</v>
      </c>
      <c r="Q244" s="338"/>
      <c r="R244" s="338"/>
      <c r="S244" s="338"/>
      <c r="T244" s="339"/>
      <c r="U244" s="34"/>
      <c r="V244" s="34"/>
      <c r="W244" s="35" t="s">
        <v>69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56" t="s">
        <v>379</v>
      </c>
      <c r="AG244" s="67"/>
      <c r="AJ244" s="71" t="s">
        <v>101</v>
      </c>
      <c r="AK244" s="71">
        <v>12</v>
      </c>
      <c r="BB244" s="257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34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35"/>
      <c r="P245" s="343" t="s">
        <v>72</v>
      </c>
      <c r="Q245" s="344"/>
      <c r="R245" s="344"/>
      <c r="S245" s="344"/>
      <c r="T245" s="344"/>
      <c r="U245" s="344"/>
      <c r="V245" s="345"/>
      <c r="W245" s="37" t="s">
        <v>69</v>
      </c>
      <c r="X245" s="320">
        <f>IFERROR(SUM(X242:X244),"0")</f>
        <v>0</v>
      </c>
      <c r="Y245" s="320">
        <f>IFERROR(SUM(Y242:Y244),"0")</f>
        <v>0</v>
      </c>
      <c r="Z245" s="320">
        <f>IFERROR(IF(Z242="",0,Z242),"0")+IFERROR(IF(Z243="",0,Z243),"0")+IFERROR(IF(Z244="",0,Z244),"0")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35"/>
      <c r="P246" s="343" t="s">
        <v>72</v>
      </c>
      <c r="Q246" s="344"/>
      <c r="R246" s="344"/>
      <c r="S246" s="344"/>
      <c r="T246" s="344"/>
      <c r="U246" s="344"/>
      <c r="V246" s="345"/>
      <c r="W246" s="37" t="s">
        <v>73</v>
      </c>
      <c r="X246" s="320">
        <f>IFERROR(SUMPRODUCT(X242:X244*H242:H244),"0")</f>
        <v>0</v>
      </c>
      <c r="Y246" s="320">
        <f>IFERROR(SUMPRODUCT(Y242:Y244*H242:H244),"0")</f>
        <v>0</v>
      </c>
      <c r="Z246" s="37"/>
      <c r="AA246" s="321"/>
      <c r="AB246" s="321"/>
      <c r="AC246" s="321"/>
    </row>
    <row r="247" spans="1:68" ht="14.25" hidden="1" customHeight="1" x14ac:dyDescent="0.25">
      <c r="A247" s="322" t="s">
        <v>156</v>
      </c>
      <c r="B247" s="323"/>
      <c r="C247" s="323"/>
      <c r="D247" s="323"/>
      <c r="E247" s="323"/>
      <c r="F247" s="323"/>
      <c r="G247" s="323"/>
      <c r="H247" s="323"/>
      <c r="I247" s="323"/>
      <c r="J247" s="323"/>
      <c r="K247" s="323"/>
      <c r="L247" s="323"/>
      <c r="M247" s="323"/>
      <c r="N247" s="323"/>
      <c r="O247" s="323"/>
      <c r="P247" s="323"/>
      <c r="Q247" s="323"/>
      <c r="R247" s="323"/>
      <c r="S247" s="323"/>
      <c r="T247" s="323"/>
      <c r="U247" s="323"/>
      <c r="V247" s="323"/>
      <c r="W247" s="323"/>
      <c r="X247" s="323"/>
      <c r="Y247" s="323"/>
      <c r="Z247" s="323"/>
      <c r="AA247" s="314"/>
      <c r="AB247" s="314"/>
      <c r="AC247" s="314"/>
    </row>
    <row r="248" spans="1:68" ht="27" hidden="1" customHeight="1" x14ac:dyDescent="0.25">
      <c r="A248" s="54" t="s">
        <v>380</v>
      </c>
      <c r="B248" s="54" t="s">
        <v>381</v>
      </c>
      <c r="C248" s="31">
        <v>4301131019</v>
      </c>
      <c r="D248" s="324">
        <v>4640242180427</v>
      </c>
      <c r="E248" s="325"/>
      <c r="F248" s="317">
        <v>1.8</v>
      </c>
      <c r="G248" s="32">
        <v>1</v>
      </c>
      <c r="H248" s="317">
        <v>1.8</v>
      </c>
      <c r="I248" s="317">
        <v>1.915</v>
      </c>
      <c r="J248" s="32">
        <v>234</v>
      </c>
      <c r="K248" s="32" t="s">
        <v>146</v>
      </c>
      <c r="L248" s="32" t="s">
        <v>100</v>
      </c>
      <c r="M248" s="33" t="s">
        <v>68</v>
      </c>
      <c r="N248" s="33"/>
      <c r="O248" s="32">
        <v>180</v>
      </c>
      <c r="P248" s="439" t="s">
        <v>382</v>
      </c>
      <c r="Q248" s="338"/>
      <c r="R248" s="338"/>
      <c r="S248" s="338"/>
      <c r="T248" s="339"/>
      <c r="U248" s="34"/>
      <c r="V248" s="34"/>
      <c r="W248" s="35" t="s">
        <v>69</v>
      </c>
      <c r="X248" s="318">
        <v>0</v>
      </c>
      <c r="Y248" s="319">
        <f>IFERROR(IF(X248="","",X248),"")</f>
        <v>0</v>
      </c>
      <c r="Z248" s="36">
        <f>IFERROR(IF(X248="","",X248*0.00502),"")</f>
        <v>0</v>
      </c>
      <c r="AA248" s="56"/>
      <c r="AB248" s="57"/>
      <c r="AC248" s="258" t="s">
        <v>383</v>
      </c>
      <c r="AG248" s="67"/>
      <c r="AJ248" s="71" t="s">
        <v>101</v>
      </c>
      <c r="AK248" s="71">
        <v>18</v>
      </c>
      <c r="BB248" s="259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4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35"/>
      <c r="P249" s="343" t="s">
        <v>72</v>
      </c>
      <c r="Q249" s="344"/>
      <c r="R249" s="344"/>
      <c r="S249" s="344"/>
      <c r="T249" s="344"/>
      <c r="U249" s="344"/>
      <c r="V249" s="345"/>
      <c r="W249" s="37" t="s">
        <v>69</v>
      </c>
      <c r="X249" s="320">
        <f>IFERROR(SUM(X248:X248),"0")</f>
        <v>0</v>
      </c>
      <c r="Y249" s="320">
        <f>IFERROR(SUM(Y248:Y248),"0")</f>
        <v>0</v>
      </c>
      <c r="Z249" s="320">
        <f>IFERROR(IF(Z248="",0,Z248),"0")</f>
        <v>0</v>
      </c>
      <c r="AA249" s="321"/>
      <c r="AB249" s="321"/>
      <c r="AC249" s="321"/>
    </row>
    <row r="250" spans="1:68" hidden="1" x14ac:dyDescent="0.2">
      <c r="A250" s="323"/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35"/>
      <c r="P250" s="343" t="s">
        <v>72</v>
      </c>
      <c r="Q250" s="344"/>
      <c r="R250" s="344"/>
      <c r="S250" s="344"/>
      <c r="T250" s="344"/>
      <c r="U250" s="344"/>
      <c r="V250" s="345"/>
      <c r="W250" s="37" t="s">
        <v>73</v>
      </c>
      <c r="X250" s="320">
        <f>IFERROR(SUMPRODUCT(X248:X248*H248:H248),"0")</f>
        <v>0</v>
      </c>
      <c r="Y250" s="320">
        <f>IFERROR(SUMPRODUCT(Y248:Y248*H248:H248),"0")</f>
        <v>0</v>
      </c>
      <c r="Z250" s="37"/>
      <c r="AA250" s="321"/>
      <c r="AB250" s="321"/>
      <c r="AC250" s="321"/>
    </row>
    <row r="251" spans="1:68" ht="14.25" hidden="1" customHeight="1" x14ac:dyDescent="0.25">
      <c r="A251" s="322" t="s">
        <v>76</v>
      </c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23"/>
      <c r="P251" s="323"/>
      <c r="Q251" s="323"/>
      <c r="R251" s="323"/>
      <c r="S251" s="323"/>
      <c r="T251" s="323"/>
      <c r="U251" s="323"/>
      <c r="V251" s="323"/>
      <c r="W251" s="323"/>
      <c r="X251" s="323"/>
      <c r="Y251" s="323"/>
      <c r="Z251" s="323"/>
      <c r="AA251" s="314"/>
      <c r="AB251" s="314"/>
      <c r="AC251" s="314"/>
    </row>
    <row r="252" spans="1:68" ht="27" hidden="1" customHeight="1" x14ac:dyDescent="0.25">
      <c r="A252" s="54" t="s">
        <v>384</v>
      </c>
      <c r="B252" s="54" t="s">
        <v>385</v>
      </c>
      <c r="C252" s="31">
        <v>4301132080</v>
      </c>
      <c r="D252" s="324">
        <v>4640242180397</v>
      </c>
      <c r="E252" s="325"/>
      <c r="F252" s="317">
        <v>1</v>
      </c>
      <c r="G252" s="32">
        <v>6</v>
      </c>
      <c r="H252" s="317">
        <v>6</v>
      </c>
      <c r="I252" s="317">
        <v>6.26</v>
      </c>
      <c r="J252" s="32">
        <v>84</v>
      </c>
      <c r="K252" s="32" t="s">
        <v>66</v>
      </c>
      <c r="L252" s="32" t="s">
        <v>86</v>
      </c>
      <c r="M252" s="33" t="s">
        <v>68</v>
      </c>
      <c r="N252" s="33"/>
      <c r="O252" s="32">
        <v>180</v>
      </c>
      <c r="P252" s="524" t="s">
        <v>386</v>
      </c>
      <c r="Q252" s="338"/>
      <c r="R252" s="338"/>
      <c r="S252" s="338"/>
      <c r="T252" s="339"/>
      <c r="U252" s="34"/>
      <c r="V252" s="34"/>
      <c r="W252" s="35" t="s">
        <v>69</v>
      </c>
      <c r="X252" s="318">
        <v>0</v>
      </c>
      <c r="Y252" s="319">
        <f>IFERROR(IF(X252="","",X252),"")</f>
        <v>0</v>
      </c>
      <c r="Z252" s="36">
        <f>IFERROR(IF(X252="","",X252*0.0155),"")</f>
        <v>0</v>
      </c>
      <c r="AA252" s="56"/>
      <c r="AB252" s="57"/>
      <c r="AC252" s="260" t="s">
        <v>387</v>
      </c>
      <c r="AG252" s="67"/>
      <c r="AJ252" s="71" t="s">
        <v>87</v>
      </c>
      <c r="AK252" s="71">
        <v>84</v>
      </c>
      <c r="BB252" s="261" t="s">
        <v>81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hidden="1" customHeight="1" x14ac:dyDescent="0.25">
      <c r="A253" s="54" t="s">
        <v>388</v>
      </c>
      <c r="B253" s="54" t="s">
        <v>389</v>
      </c>
      <c r="C253" s="31">
        <v>4301132104</v>
      </c>
      <c r="D253" s="324">
        <v>4640242181219</v>
      </c>
      <c r="E253" s="325"/>
      <c r="F253" s="317">
        <v>0.3</v>
      </c>
      <c r="G253" s="32">
        <v>9</v>
      </c>
      <c r="H253" s="317">
        <v>2.7</v>
      </c>
      <c r="I253" s="317">
        <v>2.8450000000000002</v>
      </c>
      <c r="J253" s="32">
        <v>234</v>
      </c>
      <c r="K253" s="32" t="s">
        <v>146</v>
      </c>
      <c r="L253" s="32" t="s">
        <v>100</v>
      </c>
      <c r="M253" s="33" t="s">
        <v>68</v>
      </c>
      <c r="N253" s="33"/>
      <c r="O253" s="32">
        <v>180</v>
      </c>
      <c r="P253" s="341" t="s">
        <v>390</v>
      </c>
      <c r="Q253" s="338"/>
      <c r="R253" s="338"/>
      <c r="S253" s="338"/>
      <c r="T253" s="339"/>
      <c r="U253" s="34"/>
      <c r="V253" s="34"/>
      <c r="W253" s="35" t="s">
        <v>69</v>
      </c>
      <c r="X253" s="318">
        <v>0</v>
      </c>
      <c r="Y253" s="319">
        <f>IFERROR(IF(X253="","",X253),"")</f>
        <v>0</v>
      </c>
      <c r="Z253" s="36">
        <f>IFERROR(IF(X253="","",X253*0.00502),"")</f>
        <v>0</v>
      </c>
      <c r="AA253" s="56"/>
      <c r="AB253" s="57"/>
      <c r="AC253" s="262" t="s">
        <v>387</v>
      </c>
      <c r="AG253" s="67"/>
      <c r="AJ253" s="71" t="s">
        <v>101</v>
      </c>
      <c r="AK253" s="71">
        <v>18</v>
      </c>
      <c r="BB253" s="263" t="s">
        <v>81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34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23"/>
      <c r="N254" s="323"/>
      <c r="O254" s="335"/>
      <c r="P254" s="343" t="s">
        <v>72</v>
      </c>
      <c r="Q254" s="344"/>
      <c r="R254" s="344"/>
      <c r="S254" s="344"/>
      <c r="T254" s="344"/>
      <c r="U254" s="344"/>
      <c r="V254" s="345"/>
      <c r="W254" s="37" t="s">
        <v>69</v>
      </c>
      <c r="X254" s="320">
        <f>IFERROR(SUM(X252:X253),"0")</f>
        <v>0</v>
      </c>
      <c r="Y254" s="320">
        <f>IFERROR(SUM(Y252:Y253),"0")</f>
        <v>0</v>
      </c>
      <c r="Z254" s="320">
        <f>IFERROR(IF(Z252="",0,Z252),"0")+IFERROR(IF(Z253="",0,Z253),"0")</f>
        <v>0</v>
      </c>
      <c r="AA254" s="321"/>
      <c r="AB254" s="321"/>
      <c r="AC254" s="321"/>
    </row>
    <row r="255" spans="1:68" hidden="1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35"/>
      <c r="P255" s="343" t="s">
        <v>72</v>
      </c>
      <c r="Q255" s="344"/>
      <c r="R255" s="344"/>
      <c r="S255" s="344"/>
      <c r="T255" s="344"/>
      <c r="U255" s="344"/>
      <c r="V255" s="345"/>
      <c r="W255" s="37" t="s">
        <v>73</v>
      </c>
      <c r="X255" s="320">
        <f>IFERROR(SUMPRODUCT(X252:X253*H252:H253),"0")</f>
        <v>0</v>
      </c>
      <c r="Y255" s="320">
        <f>IFERROR(SUMPRODUCT(Y252:Y253*H252:H253),"0")</f>
        <v>0</v>
      </c>
      <c r="Z255" s="37"/>
      <c r="AA255" s="321"/>
      <c r="AB255" s="321"/>
      <c r="AC255" s="321"/>
    </row>
    <row r="256" spans="1:68" ht="14.25" hidden="1" customHeight="1" x14ac:dyDescent="0.25">
      <c r="A256" s="322" t="s">
        <v>182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23"/>
      <c r="Z256" s="323"/>
      <c r="AA256" s="314"/>
      <c r="AB256" s="314"/>
      <c r="AC256" s="314"/>
    </row>
    <row r="257" spans="1:68" ht="27" hidden="1" customHeight="1" x14ac:dyDescent="0.25">
      <c r="A257" s="54" t="s">
        <v>391</v>
      </c>
      <c r="B257" s="54" t="s">
        <v>392</v>
      </c>
      <c r="C257" s="31">
        <v>4301136028</v>
      </c>
      <c r="D257" s="324">
        <v>4640242180304</v>
      </c>
      <c r="E257" s="325"/>
      <c r="F257" s="317">
        <v>2.7</v>
      </c>
      <c r="G257" s="32">
        <v>1</v>
      </c>
      <c r="H257" s="317">
        <v>2.7</v>
      </c>
      <c r="I257" s="317">
        <v>2.8906000000000001</v>
      </c>
      <c r="J257" s="32">
        <v>126</v>
      </c>
      <c r="K257" s="32" t="s">
        <v>79</v>
      </c>
      <c r="L257" s="32" t="s">
        <v>100</v>
      </c>
      <c r="M257" s="33" t="s">
        <v>68</v>
      </c>
      <c r="N257" s="33"/>
      <c r="O257" s="32">
        <v>180</v>
      </c>
      <c r="P257" s="410" t="s">
        <v>393</v>
      </c>
      <c r="Q257" s="338"/>
      <c r="R257" s="338"/>
      <c r="S257" s="338"/>
      <c r="T257" s="339"/>
      <c r="U257" s="34"/>
      <c r="V257" s="34"/>
      <c r="W257" s="35" t="s">
        <v>69</v>
      </c>
      <c r="X257" s="318">
        <v>0</v>
      </c>
      <c r="Y257" s="319">
        <f>IFERROR(IF(X257="","",X257),"")</f>
        <v>0</v>
      </c>
      <c r="Z257" s="36">
        <f>IFERROR(IF(X257="","",X257*0.00936),"")</f>
        <v>0</v>
      </c>
      <c r="AA257" s="56"/>
      <c r="AB257" s="57"/>
      <c r="AC257" s="264" t="s">
        <v>394</v>
      </c>
      <c r="AG257" s="67"/>
      <c r="AJ257" s="71" t="s">
        <v>101</v>
      </c>
      <c r="AK257" s="71">
        <v>14</v>
      </c>
      <c r="BB257" s="265" t="s">
        <v>81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395</v>
      </c>
      <c r="B258" s="54" t="s">
        <v>396</v>
      </c>
      <c r="C258" s="31">
        <v>4301136026</v>
      </c>
      <c r="D258" s="324">
        <v>4640242180236</v>
      </c>
      <c r="E258" s="325"/>
      <c r="F258" s="317">
        <v>5</v>
      </c>
      <c r="G258" s="32">
        <v>1</v>
      </c>
      <c r="H258" s="317">
        <v>5</v>
      </c>
      <c r="I258" s="317">
        <v>5.2350000000000003</v>
      </c>
      <c r="J258" s="32">
        <v>84</v>
      </c>
      <c r="K258" s="32" t="s">
        <v>66</v>
      </c>
      <c r="L258" s="32" t="s">
        <v>100</v>
      </c>
      <c r="M258" s="33" t="s">
        <v>68</v>
      </c>
      <c r="N258" s="33"/>
      <c r="O258" s="32">
        <v>180</v>
      </c>
      <c r="P258" s="423" t="s">
        <v>397</v>
      </c>
      <c r="Q258" s="338"/>
      <c r="R258" s="338"/>
      <c r="S258" s="338"/>
      <c r="T258" s="339"/>
      <c r="U258" s="34"/>
      <c r="V258" s="34"/>
      <c r="W258" s="35" t="s">
        <v>69</v>
      </c>
      <c r="X258" s="318">
        <v>0</v>
      </c>
      <c r="Y258" s="319">
        <f>IFERROR(IF(X258="","",X258),"")</f>
        <v>0</v>
      </c>
      <c r="Z258" s="36">
        <f>IFERROR(IF(X258="","",X258*0.0155),"")</f>
        <v>0</v>
      </c>
      <c r="AA258" s="56"/>
      <c r="AB258" s="57"/>
      <c r="AC258" s="266" t="s">
        <v>394</v>
      </c>
      <c r="AG258" s="67"/>
      <c r="AJ258" s="71" t="s">
        <v>101</v>
      </c>
      <c r="AK258" s="71">
        <v>12</v>
      </c>
      <c r="BB258" s="267" t="s">
        <v>81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hidden="1" customHeight="1" x14ac:dyDescent="0.25">
      <c r="A259" s="54" t="s">
        <v>398</v>
      </c>
      <c r="B259" s="54" t="s">
        <v>399</v>
      </c>
      <c r="C259" s="31">
        <v>4301136029</v>
      </c>
      <c r="D259" s="324">
        <v>4640242180410</v>
      </c>
      <c r="E259" s="325"/>
      <c r="F259" s="317">
        <v>2.2400000000000002</v>
      </c>
      <c r="G259" s="32">
        <v>1</v>
      </c>
      <c r="H259" s="317">
        <v>2.2400000000000002</v>
      </c>
      <c r="I259" s="317">
        <v>2.4319999999999999</v>
      </c>
      <c r="J259" s="32">
        <v>126</v>
      </c>
      <c r="K259" s="32" t="s">
        <v>79</v>
      </c>
      <c r="L259" s="32" t="s">
        <v>100</v>
      </c>
      <c r="M259" s="33" t="s">
        <v>68</v>
      </c>
      <c r="N259" s="33"/>
      <c r="O259" s="32">
        <v>180</v>
      </c>
      <c r="P259" s="5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38"/>
      <c r="R259" s="338"/>
      <c r="S259" s="338"/>
      <c r="T259" s="339"/>
      <c r="U259" s="34"/>
      <c r="V259" s="34"/>
      <c r="W259" s="35" t="s">
        <v>69</v>
      </c>
      <c r="X259" s="318">
        <v>0</v>
      </c>
      <c r="Y259" s="319">
        <f>IFERROR(IF(X259="","",X259),"")</f>
        <v>0</v>
      </c>
      <c r="Z259" s="36">
        <f>IFERROR(IF(X259="","",X259*0.00936),"")</f>
        <v>0</v>
      </c>
      <c r="AA259" s="56"/>
      <c r="AB259" s="57"/>
      <c r="AC259" s="268" t="s">
        <v>394</v>
      </c>
      <c r="AG259" s="67"/>
      <c r="AJ259" s="71" t="s">
        <v>101</v>
      </c>
      <c r="AK259" s="71">
        <v>14</v>
      </c>
      <c r="BB259" s="269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34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23"/>
      <c r="N260" s="323"/>
      <c r="O260" s="335"/>
      <c r="P260" s="343" t="s">
        <v>72</v>
      </c>
      <c r="Q260" s="344"/>
      <c r="R260" s="344"/>
      <c r="S260" s="344"/>
      <c r="T260" s="344"/>
      <c r="U260" s="344"/>
      <c r="V260" s="345"/>
      <c r="W260" s="37" t="s">
        <v>69</v>
      </c>
      <c r="X260" s="320">
        <f>IFERROR(SUM(X257:X259),"0")</f>
        <v>0</v>
      </c>
      <c r="Y260" s="320">
        <f>IFERROR(SUM(Y257:Y259),"0")</f>
        <v>0</v>
      </c>
      <c r="Z260" s="320">
        <f>IFERROR(IF(Z257="",0,Z257),"0")+IFERROR(IF(Z258="",0,Z258),"0")+IFERROR(IF(Z259="",0,Z259),"0")</f>
        <v>0</v>
      </c>
      <c r="AA260" s="321"/>
      <c r="AB260" s="321"/>
      <c r="AC260" s="321"/>
    </row>
    <row r="261" spans="1:68" hidden="1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23"/>
      <c r="N261" s="323"/>
      <c r="O261" s="335"/>
      <c r="P261" s="343" t="s">
        <v>72</v>
      </c>
      <c r="Q261" s="344"/>
      <c r="R261" s="344"/>
      <c r="S261" s="344"/>
      <c r="T261" s="344"/>
      <c r="U261" s="344"/>
      <c r="V261" s="345"/>
      <c r="W261" s="37" t="s">
        <v>73</v>
      </c>
      <c r="X261" s="320">
        <f>IFERROR(SUMPRODUCT(X257:X259*H257:H259),"0")</f>
        <v>0</v>
      </c>
      <c r="Y261" s="320">
        <f>IFERROR(SUMPRODUCT(Y257:Y259*H257:H259),"0")</f>
        <v>0</v>
      </c>
      <c r="Z261" s="37"/>
      <c r="AA261" s="321"/>
      <c r="AB261" s="321"/>
      <c r="AC261" s="321"/>
    </row>
    <row r="262" spans="1:68" ht="14.25" hidden="1" customHeight="1" x14ac:dyDescent="0.25">
      <c r="A262" s="322" t="s">
        <v>151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23"/>
      <c r="Z262" s="323"/>
      <c r="AA262" s="314"/>
      <c r="AB262" s="314"/>
      <c r="AC262" s="314"/>
    </row>
    <row r="263" spans="1:68" ht="37.5" hidden="1" customHeight="1" x14ac:dyDescent="0.25">
      <c r="A263" s="54" t="s">
        <v>400</v>
      </c>
      <c r="B263" s="54" t="s">
        <v>401</v>
      </c>
      <c r="C263" s="31">
        <v>4301135552</v>
      </c>
      <c r="D263" s="324">
        <v>4640242181431</v>
      </c>
      <c r="E263" s="325"/>
      <c r="F263" s="317">
        <v>3.5</v>
      </c>
      <c r="G263" s="32">
        <v>1</v>
      </c>
      <c r="H263" s="317">
        <v>3.5</v>
      </c>
      <c r="I263" s="317">
        <v>3.6920000000000002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357" t="s">
        <v>402</v>
      </c>
      <c r="Q263" s="338"/>
      <c r="R263" s="338"/>
      <c r="S263" s="338"/>
      <c r="T263" s="339"/>
      <c r="U263" s="34"/>
      <c r="V263" s="34"/>
      <c r="W263" s="35" t="s">
        <v>69</v>
      </c>
      <c r="X263" s="318">
        <v>0</v>
      </c>
      <c r="Y263" s="319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70" t="s">
        <v>403</v>
      </c>
      <c r="AG263" s="67"/>
      <c r="AJ263" s="71" t="s">
        <v>71</v>
      </c>
      <c r="AK263" s="71">
        <v>1</v>
      </c>
      <c r="BB263" s="271" t="s">
        <v>81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hidden="1" customHeight="1" x14ac:dyDescent="0.25">
      <c r="A264" s="54" t="s">
        <v>404</v>
      </c>
      <c r="B264" s="54" t="s">
        <v>405</v>
      </c>
      <c r="C264" s="31">
        <v>4301135504</v>
      </c>
      <c r="D264" s="324">
        <v>4640242181554</v>
      </c>
      <c r="E264" s="325"/>
      <c r="F264" s="317">
        <v>3</v>
      </c>
      <c r="G264" s="32">
        <v>1</v>
      </c>
      <c r="H264" s="317">
        <v>3</v>
      </c>
      <c r="I264" s="317">
        <v>3.1920000000000002</v>
      </c>
      <c r="J264" s="32">
        <v>126</v>
      </c>
      <c r="K264" s="32" t="s">
        <v>79</v>
      </c>
      <c r="L264" s="32" t="s">
        <v>67</v>
      </c>
      <c r="M264" s="33" t="s">
        <v>68</v>
      </c>
      <c r="N264" s="33"/>
      <c r="O264" s="32">
        <v>180</v>
      </c>
      <c r="P264" s="480" t="s">
        <v>406</v>
      </c>
      <c r="Q264" s="338"/>
      <c r="R264" s="338"/>
      <c r="S264" s="338"/>
      <c r="T264" s="339"/>
      <c r="U264" s="34"/>
      <c r="V264" s="34"/>
      <c r="W264" s="35" t="s">
        <v>69</v>
      </c>
      <c r="X264" s="318">
        <v>0</v>
      </c>
      <c r="Y264" s="319">
        <f t="shared" si="24"/>
        <v>0</v>
      </c>
      <c r="Z264" s="36">
        <f>IFERROR(IF(X264="","",X264*0.00936),"")</f>
        <v>0</v>
      </c>
      <c r="AA264" s="56"/>
      <c r="AB264" s="57"/>
      <c r="AC264" s="272" t="s">
        <v>407</v>
      </c>
      <c r="AG264" s="67"/>
      <c r="AJ264" s="71" t="s">
        <v>71</v>
      </c>
      <c r="AK264" s="71">
        <v>1</v>
      </c>
      <c r="BB264" s="273" t="s">
        <v>81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hidden="1" customHeight="1" x14ac:dyDescent="0.25">
      <c r="A265" s="54" t="s">
        <v>408</v>
      </c>
      <c r="B265" s="54" t="s">
        <v>409</v>
      </c>
      <c r="C265" s="31">
        <v>4301135394</v>
      </c>
      <c r="D265" s="324">
        <v>4640242181561</v>
      </c>
      <c r="E265" s="325"/>
      <c r="F265" s="317">
        <v>3.7</v>
      </c>
      <c r="G265" s="32">
        <v>1</v>
      </c>
      <c r="H265" s="317">
        <v>3.7</v>
      </c>
      <c r="I265" s="317">
        <v>3.8919999999999999</v>
      </c>
      <c r="J265" s="32">
        <v>126</v>
      </c>
      <c r="K265" s="32" t="s">
        <v>79</v>
      </c>
      <c r="L265" s="32" t="s">
        <v>100</v>
      </c>
      <c r="M265" s="33" t="s">
        <v>68</v>
      </c>
      <c r="N265" s="33"/>
      <c r="O265" s="32">
        <v>180</v>
      </c>
      <c r="P265" s="508" t="s">
        <v>410</v>
      </c>
      <c r="Q265" s="338"/>
      <c r="R265" s="338"/>
      <c r="S265" s="338"/>
      <c r="T265" s="339"/>
      <c r="U265" s="34"/>
      <c r="V265" s="34"/>
      <c r="W265" s="35" t="s">
        <v>69</v>
      </c>
      <c r="X265" s="318">
        <v>0</v>
      </c>
      <c r="Y265" s="319">
        <f t="shared" si="24"/>
        <v>0</v>
      </c>
      <c r="Z265" s="36">
        <f>IFERROR(IF(X265="","",X265*0.00936),"")</f>
        <v>0</v>
      </c>
      <c r="AA265" s="56"/>
      <c r="AB265" s="57"/>
      <c r="AC265" s="274" t="s">
        <v>411</v>
      </c>
      <c r="AG265" s="67"/>
      <c r="AJ265" s="71" t="s">
        <v>101</v>
      </c>
      <c r="AK265" s="71">
        <v>14</v>
      </c>
      <c r="BB265" s="275" t="s">
        <v>81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412</v>
      </c>
      <c r="B266" s="54" t="s">
        <v>413</v>
      </c>
      <c r="C266" s="31">
        <v>4301135374</v>
      </c>
      <c r="D266" s="324">
        <v>4640242181424</v>
      </c>
      <c r="E266" s="325"/>
      <c r="F266" s="317">
        <v>5.5</v>
      </c>
      <c r="G266" s="32">
        <v>1</v>
      </c>
      <c r="H266" s="317">
        <v>5.5</v>
      </c>
      <c r="I266" s="317">
        <v>5.7350000000000003</v>
      </c>
      <c r="J266" s="32">
        <v>84</v>
      </c>
      <c r="K266" s="32" t="s">
        <v>66</v>
      </c>
      <c r="L266" s="32" t="s">
        <v>100</v>
      </c>
      <c r="M266" s="33" t="s">
        <v>68</v>
      </c>
      <c r="N266" s="33"/>
      <c r="O266" s="32">
        <v>180</v>
      </c>
      <c r="P266" s="516" t="s">
        <v>414</v>
      </c>
      <c r="Q266" s="338"/>
      <c r="R266" s="338"/>
      <c r="S266" s="338"/>
      <c r="T266" s="339"/>
      <c r="U266" s="34"/>
      <c r="V266" s="34"/>
      <c r="W266" s="35" t="s">
        <v>69</v>
      </c>
      <c r="X266" s="318">
        <v>0</v>
      </c>
      <c r="Y266" s="319">
        <f t="shared" si="24"/>
        <v>0</v>
      </c>
      <c r="Z266" s="36">
        <f>IFERROR(IF(X266="","",X266*0.0155),"")</f>
        <v>0</v>
      </c>
      <c r="AA266" s="56"/>
      <c r="AB266" s="57"/>
      <c r="AC266" s="276" t="s">
        <v>407</v>
      </c>
      <c r="AG266" s="67"/>
      <c r="AJ266" s="71" t="s">
        <v>101</v>
      </c>
      <c r="AK266" s="71">
        <v>12</v>
      </c>
      <c r="BB266" s="277" t="s">
        <v>81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415</v>
      </c>
      <c r="B267" s="54" t="s">
        <v>416</v>
      </c>
      <c r="C267" s="31">
        <v>4301135320</v>
      </c>
      <c r="D267" s="324">
        <v>4640242181592</v>
      </c>
      <c r="E267" s="325"/>
      <c r="F267" s="317">
        <v>3.5</v>
      </c>
      <c r="G267" s="32">
        <v>1</v>
      </c>
      <c r="H267" s="317">
        <v>3.5</v>
      </c>
      <c r="I267" s="317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64" t="s">
        <v>417</v>
      </c>
      <c r="Q267" s="338"/>
      <c r="R267" s="338"/>
      <c r="S267" s="338"/>
      <c r="T267" s="339"/>
      <c r="U267" s="34"/>
      <c r="V267" s="34"/>
      <c r="W267" s="35" t="s">
        <v>69</v>
      </c>
      <c r="X267" s="318">
        <v>0</v>
      </c>
      <c r="Y267" s="319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8" t="s">
        <v>418</v>
      </c>
      <c r="AG267" s="67"/>
      <c r="AJ267" s="71" t="s">
        <v>71</v>
      </c>
      <c r="AK267" s="71">
        <v>1</v>
      </c>
      <c r="BB267" s="279" t="s">
        <v>81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419</v>
      </c>
      <c r="B268" s="54" t="s">
        <v>420</v>
      </c>
      <c r="C268" s="31">
        <v>4301135405</v>
      </c>
      <c r="D268" s="324">
        <v>4640242181523</v>
      </c>
      <c r="E268" s="325"/>
      <c r="F268" s="317">
        <v>3</v>
      </c>
      <c r="G268" s="32">
        <v>1</v>
      </c>
      <c r="H268" s="317">
        <v>3</v>
      </c>
      <c r="I268" s="317">
        <v>3.1920000000000002</v>
      </c>
      <c r="J268" s="32">
        <v>126</v>
      </c>
      <c r="K268" s="32" t="s">
        <v>79</v>
      </c>
      <c r="L268" s="32" t="s">
        <v>100</v>
      </c>
      <c r="M268" s="33" t="s">
        <v>68</v>
      </c>
      <c r="N268" s="33"/>
      <c r="O268" s="32">
        <v>180</v>
      </c>
      <c r="P268" s="422" t="s">
        <v>421</v>
      </c>
      <c r="Q268" s="338"/>
      <c r="R268" s="338"/>
      <c r="S268" s="338"/>
      <c r="T268" s="339"/>
      <c r="U268" s="34"/>
      <c r="V268" s="34"/>
      <c r="W268" s="35" t="s">
        <v>69</v>
      </c>
      <c r="X268" s="318">
        <v>0</v>
      </c>
      <c r="Y268" s="319">
        <f t="shared" si="24"/>
        <v>0</v>
      </c>
      <c r="Z268" s="36">
        <f t="shared" si="29"/>
        <v>0</v>
      </c>
      <c r="AA268" s="56"/>
      <c r="AB268" s="57"/>
      <c r="AC268" s="280" t="s">
        <v>411</v>
      </c>
      <c r="AG268" s="67"/>
      <c r="AJ268" s="71" t="s">
        <v>101</v>
      </c>
      <c r="AK268" s="71">
        <v>14</v>
      </c>
      <c r="BB268" s="281" t="s">
        <v>81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422</v>
      </c>
      <c r="B269" s="54" t="s">
        <v>423</v>
      </c>
      <c r="C269" s="31">
        <v>4301135404</v>
      </c>
      <c r="D269" s="324">
        <v>4640242181516</v>
      </c>
      <c r="E269" s="325"/>
      <c r="F269" s="317">
        <v>3.7</v>
      </c>
      <c r="G269" s="32">
        <v>1</v>
      </c>
      <c r="H269" s="317">
        <v>3.7</v>
      </c>
      <c r="I269" s="317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398" t="s">
        <v>424</v>
      </c>
      <c r="Q269" s="338"/>
      <c r="R269" s="338"/>
      <c r="S269" s="338"/>
      <c r="T269" s="339"/>
      <c r="U269" s="34"/>
      <c r="V269" s="34"/>
      <c r="W269" s="35" t="s">
        <v>69</v>
      </c>
      <c r="X269" s="318">
        <v>0</v>
      </c>
      <c r="Y269" s="319">
        <f t="shared" si="24"/>
        <v>0</v>
      </c>
      <c r="Z269" s="36">
        <f t="shared" si="29"/>
        <v>0</v>
      </c>
      <c r="AA269" s="56"/>
      <c r="AB269" s="57"/>
      <c r="AC269" s="282" t="s">
        <v>403</v>
      </c>
      <c r="AG269" s="67"/>
      <c r="AJ269" s="71" t="s">
        <v>71</v>
      </c>
      <c r="AK269" s="71">
        <v>1</v>
      </c>
      <c r="BB269" s="283" t="s">
        <v>81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425</v>
      </c>
      <c r="B270" s="54" t="s">
        <v>426</v>
      </c>
      <c r="C270" s="31">
        <v>4301135402</v>
      </c>
      <c r="D270" s="324">
        <v>4640242181493</v>
      </c>
      <c r="E270" s="325"/>
      <c r="F270" s="317">
        <v>3.7</v>
      </c>
      <c r="G270" s="32">
        <v>1</v>
      </c>
      <c r="H270" s="317">
        <v>3.7</v>
      </c>
      <c r="I270" s="317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54" t="s">
        <v>427</v>
      </c>
      <c r="Q270" s="338"/>
      <c r="R270" s="338"/>
      <c r="S270" s="338"/>
      <c r="T270" s="339"/>
      <c r="U270" s="34"/>
      <c r="V270" s="34"/>
      <c r="W270" s="35" t="s">
        <v>69</v>
      </c>
      <c r="X270" s="318">
        <v>0</v>
      </c>
      <c r="Y270" s="319">
        <f t="shared" si="24"/>
        <v>0</v>
      </c>
      <c r="Z270" s="36">
        <f t="shared" si="29"/>
        <v>0</v>
      </c>
      <c r="AA270" s="56"/>
      <c r="AB270" s="57"/>
      <c r="AC270" s="284" t="s">
        <v>407</v>
      </c>
      <c r="AG270" s="67"/>
      <c r="AJ270" s="71" t="s">
        <v>71</v>
      </c>
      <c r="AK270" s="71">
        <v>1</v>
      </c>
      <c r="BB270" s="285" t="s">
        <v>81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428</v>
      </c>
      <c r="B271" s="54" t="s">
        <v>429</v>
      </c>
      <c r="C271" s="31">
        <v>4301135375</v>
      </c>
      <c r="D271" s="324">
        <v>4640242181486</v>
      </c>
      <c r="E271" s="325"/>
      <c r="F271" s="317">
        <v>3.7</v>
      </c>
      <c r="G271" s="32">
        <v>1</v>
      </c>
      <c r="H271" s="317">
        <v>3.7</v>
      </c>
      <c r="I271" s="317">
        <v>3.8919999999999999</v>
      </c>
      <c r="J271" s="32">
        <v>126</v>
      </c>
      <c r="K271" s="32" t="s">
        <v>79</v>
      </c>
      <c r="L271" s="32" t="s">
        <v>100</v>
      </c>
      <c r="M271" s="33" t="s">
        <v>68</v>
      </c>
      <c r="N271" s="33"/>
      <c r="O271" s="32">
        <v>180</v>
      </c>
      <c r="P271" s="507" t="s">
        <v>430</v>
      </c>
      <c r="Q271" s="338"/>
      <c r="R271" s="338"/>
      <c r="S271" s="338"/>
      <c r="T271" s="339"/>
      <c r="U271" s="34"/>
      <c r="V271" s="34"/>
      <c r="W271" s="35" t="s">
        <v>69</v>
      </c>
      <c r="X271" s="318">
        <v>0</v>
      </c>
      <c r="Y271" s="319">
        <f t="shared" si="24"/>
        <v>0</v>
      </c>
      <c r="Z271" s="36">
        <f t="shared" si="29"/>
        <v>0</v>
      </c>
      <c r="AA271" s="56"/>
      <c r="AB271" s="57"/>
      <c r="AC271" s="286" t="s">
        <v>407</v>
      </c>
      <c r="AG271" s="67"/>
      <c r="AJ271" s="71" t="s">
        <v>101</v>
      </c>
      <c r="AK271" s="71">
        <v>14</v>
      </c>
      <c r="BB271" s="287" t="s">
        <v>81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431</v>
      </c>
      <c r="B272" s="54" t="s">
        <v>432</v>
      </c>
      <c r="C272" s="31">
        <v>4301135403</v>
      </c>
      <c r="D272" s="324">
        <v>4640242181509</v>
      </c>
      <c r="E272" s="325"/>
      <c r="F272" s="317">
        <v>3.7</v>
      </c>
      <c r="G272" s="32">
        <v>1</v>
      </c>
      <c r="H272" s="317">
        <v>3.7</v>
      </c>
      <c r="I272" s="317">
        <v>3.8919999999999999</v>
      </c>
      <c r="J272" s="32">
        <v>126</v>
      </c>
      <c r="K272" s="32" t="s">
        <v>79</v>
      </c>
      <c r="L272" s="32" t="s">
        <v>100</v>
      </c>
      <c r="M272" s="33" t="s">
        <v>68</v>
      </c>
      <c r="N272" s="33"/>
      <c r="O272" s="32">
        <v>180</v>
      </c>
      <c r="P272" s="483" t="s">
        <v>433</v>
      </c>
      <c r="Q272" s="338"/>
      <c r="R272" s="338"/>
      <c r="S272" s="338"/>
      <c r="T272" s="339"/>
      <c r="U272" s="34"/>
      <c r="V272" s="34"/>
      <c r="W272" s="35" t="s">
        <v>69</v>
      </c>
      <c r="X272" s="318">
        <v>0</v>
      </c>
      <c r="Y272" s="319">
        <f t="shared" si="24"/>
        <v>0</v>
      </c>
      <c r="Z272" s="36">
        <f t="shared" si="29"/>
        <v>0</v>
      </c>
      <c r="AA272" s="56"/>
      <c r="AB272" s="57"/>
      <c r="AC272" s="288" t="s">
        <v>407</v>
      </c>
      <c r="AG272" s="67"/>
      <c r="AJ272" s="71" t="s">
        <v>101</v>
      </c>
      <c r="AK272" s="71">
        <v>14</v>
      </c>
      <c r="BB272" s="289" t="s">
        <v>81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434</v>
      </c>
      <c r="B273" s="54" t="s">
        <v>435</v>
      </c>
      <c r="C273" s="31">
        <v>4301135304</v>
      </c>
      <c r="D273" s="324">
        <v>4640242181240</v>
      </c>
      <c r="E273" s="325"/>
      <c r="F273" s="317">
        <v>0.3</v>
      </c>
      <c r="G273" s="32">
        <v>9</v>
      </c>
      <c r="H273" s="317">
        <v>2.7</v>
      </c>
      <c r="I273" s="317">
        <v>2.88</v>
      </c>
      <c r="J273" s="32">
        <v>126</v>
      </c>
      <c r="K273" s="32" t="s">
        <v>79</v>
      </c>
      <c r="L273" s="32" t="s">
        <v>100</v>
      </c>
      <c r="M273" s="33" t="s">
        <v>68</v>
      </c>
      <c r="N273" s="33"/>
      <c r="O273" s="32">
        <v>180</v>
      </c>
      <c r="P273" s="532" t="s">
        <v>436</v>
      </c>
      <c r="Q273" s="338"/>
      <c r="R273" s="338"/>
      <c r="S273" s="338"/>
      <c r="T273" s="339"/>
      <c r="U273" s="34"/>
      <c r="V273" s="34"/>
      <c r="W273" s="35" t="s">
        <v>69</v>
      </c>
      <c r="X273" s="318">
        <v>0</v>
      </c>
      <c r="Y273" s="319">
        <f t="shared" si="24"/>
        <v>0</v>
      </c>
      <c r="Z273" s="36">
        <f t="shared" si="29"/>
        <v>0</v>
      </c>
      <c r="AA273" s="56"/>
      <c r="AB273" s="57"/>
      <c r="AC273" s="290" t="s">
        <v>407</v>
      </c>
      <c r="AG273" s="67"/>
      <c r="AJ273" s="71" t="s">
        <v>101</v>
      </c>
      <c r="AK273" s="71">
        <v>14</v>
      </c>
      <c r="BB273" s="291" t="s">
        <v>81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437</v>
      </c>
      <c r="B274" s="54" t="s">
        <v>438</v>
      </c>
      <c r="C274" s="31">
        <v>4301135310</v>
      </c>
      <c r="D274" s="324">
        <v>4640242181318</v>
      </c>
      <c r="E274" s="325"/>
      <c r="F274" s="317">
        <v>0.3</v>
      </c>
      <c r="G274" s="32">
        <v>9</v>
      </c>
      <c r="H274" s="317">
        <v>2.7</v>
      </c>
      <c r="I274" s="317">
        <v>2.988</v>
      </c>
      <c r="J274" s="32">
        <v>126</v>
      </c>
      <c r="K274" s="32" t="s">
        <v>79</v>
      </c>
      <c r="L274" s="32" t="s">
        <v>100</v>
      </c>
      <c r="M274" s="33" t="s">
        <v>68</v>
      </c>
      <c r="N274" s="33"/>
      <c r="O274" s="32">
        <v>180</v>
      </c>
      <c r="P274" s="419" t="s">
        <v>439</v>
      </c>
      <c r="Q274" s="338"/>
      <c r="R274" s="338"/>
      <c r="S274" s="338"/>
      <c r="T274" s="339"/>
      <c r="U274" s="34"/>
      <c r="V274" s="34"/>
      <c r="W274" s="35" t="s">
        <v>69</v>
      </c>
      <c r="X274" s="318">
        <v>0</v>
      </c>
      <c r="Y274" s="319">
        <f t="shared" si="24"/>
        <v>0</v>
      </c>
      <c r="Z274" s="36">
        <f t="shared" si="29"/>
        <v>0</v>
      </c>
      <c r="AA274" s="56"/>
      <c r="AB274" s="57"/>
      <c r="AC274" s="292" t="s">
        <v>411</v>
      </c>
      <c r="AG274" s="67"/>
      <c r="AJ274" s="71" t="s">
        <v>101</v>
      </c>
      <c r="AK274" s="71">
        <v>14</v>
      </c>
      <c r="BB274" s="293" t="s">
        <v>81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440</v>
      </c>
      <c r="B275" s="54" t="s">
        <v>441</v>
      </c>
      <c r="C275" s="31">
        <v>4301135306</v>
      </c>
      <c r="D275" s="324">
        <v>4640242181578</v>
      </c>
      <c r="E275" s="325"/>
      <c r="F275" s="317">
        <v>0.3</v>
      </c>
      <c r="G275" s="32">
        <v>9</v>
      </c>
      <c r="H275" s="317">
        <v>2.7</v>
      </c>
      <c r="I275" s="317">
        <v>2.8450000000000002</v>
      </c>
      <c r="J275" s="32">
        <v>234</v>
      </c>
      <c r="K275" s="32" t="s">
        <v>146</v>
      </c>
      <c r="L275" s="32" t="s">
        <v>100</v>
      </c>
      <c r="M275" s="33" t="s">
        <v>68</v>
      </c>
      <c r="N275" s="33"/>
      <c r="O275" s="32">
        <v>180</v>
      </c>
      <c r="P275" s="522" t="s">
        <v>442</v>
      </c>
      <c r="Q275" s="338"/>
      <c r="R275" s="338"/>
      <c r="S275" s="338"/>
      <c r="T275" s="339"/>
      <c r="U275" s="34"/>
      <c r="V275" s="34"/>
      <c r="W275" s="35" t="s">
        <v>69</v>
      </c>
      <c r="X275" s="318">
        <v>0</v>
      </c>
      <c r="Y275" s="319">
        <f t="shared" si="24"/>
        <v>0</v>
      </c>
      <c r="Z275" s="36">
        <f>IFERROR(IF(X275="","",X275*0.00502),"")</f>
        <v>0</v>
      </c>
      <c r="AA275" s="56"/>
      <c r="AB275" s="57"/>
      <c r="AC275" s="294" t="s">
        <v>407</v>
      </c>
      <c r="AG275" s="67"/>
      <c r="AJ275" s="71" t="s">
        <v>101</v>
      </c>
      <c r="AK275" s="71">
        <v>18</v>
      </c>
      <c r="BB275" s="295" t="s">
        <v>81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443</v>
      </c>
      <c r="B276" s="54" t="s">
        <v>444</v>
      </c>
      <c r="C276" s="31">
        <v>4301135305</v>
      </c>
      <c r="D276" s="324">
        <v>4640242181394</v>
      </c>
      <c r="E276" s="325"/>
      <c r="F276" s="317">
        <v>0.3</v>
      </c>
      <c r="G276" s="32">
        <v>9</v>
      </c>
      <c r="H276" s="317">
        <v>2.7</v>
      </c>
      <c r="I276" s="317">
        <v>2.8450000000000002</v>
      </c>
      <c r="J276" s="32">
        <v>234</v>
      </c>
      <c r="K276" s="32" t="s">
        <v>146</v>
      </c>
      <c r="L276" s="32" t="s">
        <v>100</v>
      </c>
      <c r="M276" s="33" t="s">
        <v>68</v>
      </c>
      <c r="N276" s="33"/>
      <c r="O276" s="32">
        <v>180</v>
      </c>
      <c r="P276" s="434" t="s">
        <v>445</v>
      </c>
      <c r="Q276" s="338"/>
      <c r="R276" s="338"/>
      <c r="S276" s="338"/>
      <c r="T276" s="339"/>
      <c r="U276" s="34"/>
      <c r="V276" s="34"/>
      <c r="W276" s="35" t="s">
        <v>69</v>
      </c>
      <c r="X276" s="318">
        <v>0</v>
      </c>
      <c r="Y276" s="319">
        <f t="shared" si="24"/>
        <v>0</v>
      </c>
      <c r="Z276" s="36">
        <f>IFERROR(IF(X276="","",X276*0.00502),"")</f>
        <v>0</v>
      </c>
      <c r="AA276" s="56"/>
      <c r="AB276" s="57"/>
      <c r="AC276" s="296" t="s">
        <v>407</v>
      </c>
      <c r="AG276" s="67"/>
      <c r="AJ276" s="71" t="s">
        <v>101</v>
      </c>
      <c r="AK276" s="71">
        <v>18</v>
      </c>
      <c r="BB276" s="297" t="s">
        <v>81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446</v>
      </c>
      <c r="B277" s="54" t="s">
        <v>447</v>
      </c>
      <c r="C277" s="31">
        <v>4301135309</v>
      </c>
      <c r="D277" s="324">
        <v>4640242181332</v>
      </c>
      <c r="E277" s="325"/>
      <c r="F277" s="317">
        <v>0.3</v>
      </c>
      <c r="G277" s="32">
        <v>9</v>
      </c>
      <c r="H277" s="317">
        <v>2.7</v>
      </c>
      <c r="I277" s="317">
        <v>2.9079999999999999</v>
      </c>
      <c r="J277" s="32">
        <v>234</v>
      </c>
      <c r="K277" s="32" t="s">
        <v>146</v>
      </c>
      <c r="L277" s="32" t="s">
        <v>100</v>
      </c>
      <c r="M277" s="33" t="s">
        <v>68</v>
      </c>
      <c r="N277" s="33"/>
      <c r="O277" s="32">
        <v>180</v>
      </c>
      <c r="P277" s="414" t="s">
        <v>448</v>
      </c>
      <c r="Q277" s="338"/>
      <c r="R277" s="338"/>
      <c r="S277" s="338"/>
      <c r="T277" s="339"/>
      <c r="U277" s="34"/>
      <c r="V277" s="34"/>
      <c r="W277" s="35" t="s">
        <v>69</v>
      </c>
      <c r="X277" s="318">
        <v>0</v>
      </c>
      <c r="Y277" s="319">
        <f t="shared" si="24"/>
        <v>0</v>
      </c>
      <c r="Z277" s="36">
        <f>IFERROR(IF(X277="","",X277*0.00502),"")</f>
        <v>0</v>
      </c>
      <c r="AA277" s="56"/>
      <c r="AB277" s="57"/>
      <c r="AC277" s="298" t="s">
        <v>407</v>
      </c>
      <c r="AG277" s="67"/>
      <c r="AJ277" s="71" t="s">
        <v>101</v>
      </c>
      <c r="AK277" s="71">
        <v>18</v>
      </c>
      <c r="BB277" s="299" t="s">
        <v>81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449</v>
      </c>
      <c r="B278" s="54" t="s">
        <v>450</v>
      </c>
      <c r="C278" s="31">
        <v>4301135308</v>
      </c>
      <c r="D278" s="324">
        <v>4640242181349</v>
      </c>
      <c r="E278" s="325"/>
      <c r="F278" s="317">
        <v>0.3</v>
      </c>
      <c r="G278" s="32">
        <v>9</v>
      </c>
      <c r="H278" s="317">
        <v>2.7</v>
      </c>
      <c r="I278" s="317">
        <v>2.9079999999999999</v>
      </c>
      <c r="J278" s="32">
        <v>234</v>
      </c>
      <c r="K278" s="32" t="s">
        <v>146</v>
      </c>
      <c r="L278" s="32" t="s">
        <v>100</v>
      </c>
      <c r="M278" s="33" t="s">
        <v>68</v>
      </c>
      <c r="N278" s="33"/>
      <c r="O278" s="32">
        <v>180</v>
      </c>
      <c r="P278" s="455" t="s">
        <v>451</v>
      </c>
      <c r="Q278" s="338"/>
      <c r="R278" s="338"/>
      <c r="S278" s="338"/>
      <c r="T278" s="339"/>
      <c r="U278" s="34"/>
      <c r="V278" s="34"/>
      <c r="W278" s="35" t="s">
        <v>69</v>
      </c>
      <c r="X278" s="318">
        <v>0</v>
      </c>
      <c r="Y278" s="319">
        <f t="shared" si="24"/>
        <v>0</v>
      </c>
      <c r="Z278" s="36">
        <f>IFERROR(IF(X278="","",X278*0.00502),"")</f>
        <v>0</v>
      </c>
      <c r="AA278" s="56"/>
      <c r="AB278" s="57"/>
      <c r="AC278" s="300" t="s">
        <v>407</v>
      </c>
      <c r="AG278" s="67"/>
      <c r="AJ278" s="71" t="s">
        <v>101</v>
      </c>
      <c r="AK278" s="71">
        <v>18</v>
      </c>
      <c r="BB278" s="301" t="s">
        <v>81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452</v>
      </c>
      <c r="B279" s="54" t="s">
        <v>453</v>
      </c>
      <c r="C279" s="31">
        <v>4301135307</v>
      </c>
      <c r="D279" s="324">
        <v>4640242181370</v>
      </c>
      <c r="E279" s="325"/>
      <c r="F279" s="317">
        <v>0.3</v>
      </c>
      <c r="G279" s="32">
        <v>9</v>
      </c>
      <c r="H279" s="317">
        <v>2.7</v>
      </c>
      <c r="I279" s="317">
        <v>2.9079999999999999</v>
      </c>
      <c r="J279" s="32">
        <v>234</v>
      </c>
      <c r="K279" s="32" t="s">
        <v>146</v>
      </c>
      <c r="L279" s="32" t="s">
        <v>67</v>
      </c>
      <c r="M279" s="33" t="s">
        <v>68</v>
      </c>
      <c r="N279" s="33"/>
      <c r="O279" s="32">
        <v>180</v>
      </c>
      <c r="P279" s="429" t="s">
        <v>454</v>
      </c>
      <c r="Q279" s="338"/>
      <c r="R279" s="338"/>
      <c r="S279" s="338"/>
      <c r="T279" s="339"/>
      <c r="U279" s="34"/>
      <c r="V279" s="34"/>
      <c r="W279" s="35" t="s">
        <v>69</v>
      </c>
      <c r="X279" s="318">
        <v>0</v>
      </c>
      <c r="Y279" s="319">
        <f t="shared" si="24"/>
        <v>0</v>
      </c>
      <c r="Z279" s="36">
        <f>IFERROR(IF(X279="","",X279*0.00502),"")</f>
        <v>0</v>
      </c>
      <c r="AA279" s="56"/>
      <c r="AB279" s="57"/>
      <c r="AC279" s="302" t="s">
        <v>455</v>
      </c>
      <c r="AG279" s="67"/>
      <c r="AJ279" s="71" t="s">
        <v>71</v>
      </c>
      <c r="AK279" s="71">
        <v>1</v>
      </c>
      <c r="BB279" s="303" t="s">
        <v>81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456</v>
      </c>
      <c r="B280" s="54" t="s">
        <v>457</v>
      </c>
      <c r="C280" s="31">
        <v>4301135318</v>
      </c>
      <c r="D280" s="324">
        <v>4607111037480</v>
      </c>
      <c r="E280" s="325"/>
      <c r="F280" s="317">
        <v>1</v>
      </c>
      <c r="G280" s="32">
        <v>4</v>
      </c>
      <c r="H280" s="317">
        <v>4</v>
      </c>
      <c r="I280" s="317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77" t="s">
        <v>458</v>
      </c>
      <c r="Q280" s="338"/>
      <c r="R280" s="338"/>
      <c r="S280" s="338"/>
      <c r="T280" s="339"/>
      <c r="U280" s="34"/>
      <c r="V280" s="34"/>
      <c r="W280" s="35" t="s">
        <v>69</v>
      </c>
      <c r="X280" s="318">
        <v>0</v>
      </c>
      <c r="Y280" s="319">
        <f t="shared" si="24"/>
        <v>0</v>
      </c>
      <c r="Z280" s="36">
        <f>IFERROR(IF(X280="","",X280*0.0155),"")</f>
        <v>0</v>
      </c>
      <c r="AA280" s="56"/>
      <c r="AB280" s="57"/>
      <c r="AC280" s="304" t="s">
        <v>459</v>
      </c>
      <c r="AG280" s="67"/>
      <c r="AJ280" s="71" t="s">
        <v>71</v>
      </c>
      <c r="AK280" s="71">
        <v>1</v>
      </c>
      <c r="BB280" s="305" t="s">
        <v>81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460</v>
      </c>
      <c r="B281" s="54" t="s">
        <v>461</v>
      </c>
      <c r="C281" s="31">
        <v>4301135319</v>
      </c>
      <c r="D281" s="324">
        <v>4607111037473</v>
      </c>
      <c r="E281" s="325"/>
      <c r="F281" s="317">
        <v>1</v>
      </c>
      <c r="G281" s="32">
        <v>4</v>
      </c>
      <c r="H281" s="317">
        <v>4</v>
      </c>
      <c r="I281" s="317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411" t="s">
        <v>462</v>
      </c>
      <c r="Q281" s="338"/>
      <c r="R281" s="338"/>
      <c r="S281" s="338"/>
      <c r="T281" s="339"/>
      <c r="U281" s="34"/>
      <c r="V281" s="34"/>
      <c r="W281" s="35" t="s">
        <v>69</v>
      </c>
      <c r="X281" s="318">
        <v>0</v>
      </c>
      <c r="Y281" s="319">
        <f t="shared" si="24"/>
        <v>0</v>
      </c>
      <c r="Z281" s="36">
        <f>IFERROR(IF(X281="","",X281*0.0155),"")</f>
        <v>0</v>
      </c>
      <c r="AA281" s="56"/>
      <c r="AB281" s="57"/>
      <c r="AC281" s="306" t="s">
        <v>463</v>
      </c>
      <c r="AG281" s="67"/>
      <c r="AJ281" s="71" t="s">
        <v>71</v>
      </c>
      <c r="AK281" s="71">
        <v>1</v>
      </c>
      <c r="BB281" s="307" t="s">
        <v>81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464</v>
      </c>
      <c r="B282" s="54" t="s">
        <v>465</v>
      </c>
      <c r="C282" s="31">
        <v>4301135198</v>
      </c>
      <c r="D282" s="324">
        <v>4640242180663</v>
      </c>
      <c r="E282" s="325"/>
      <c r="F282" s="317">
        <v>0.9</v>
      </c>
      <c r="G282" s="32">
        <v>4</v>
      </c>
      <c r="H282" s="317">
        <v>3.6</v>
      </c>
      <c r="I282" s="317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15" t="s">
        <v>466</v>
      </c>
      <c r="Q282" s="338"/>
      <c r="R282" s="338"/>
      <c r="S282" s="338"/>
      <c r="T282" s="339"/>
      <c r="U282" s="34"/>
      <c r="V282" s="34"/>
      <c r="W282" s="35" t="s">
        <v>69</v>
      </c>
      <c r="X282" s="318">
        <v>0</v>
      </c>
      <c r="Y282" s="319">
        <f t="shared" si="24"/>
        <v>0</v>
      </c>
      <c r="Z282" s="36">
        <f>IFERROR(IF(X282="","",X282*0.0155),"")</f>
        <v>0</v>
      </c>
      <c r="AA282" s="56"/>
      <c r="AB282" s="57"/>
      <c r="AC282" s="308" t="s">
        <v>467</v>
      </c>
      <c r="AG282" s="67"/>
      <c r="AJ282" s="71" t="s">
        <v>71</v>
      </c>
      <c r="AK282" s="71">
        <v>1</v>
      </c>
      <c r="BB282" s="309" t="s">
        <v>81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idden="1" x14ac:dyDescent="0.2">
      <c r="A283" s="334"/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35"/>
      <c r="P283" s="343" t="s">
        <v>72</v>
      </c>
      <c r="Q283" s="344"/>
      <c r="R283" s="344"/>
      <c r="S283" s="344"/>
      <c r="T283" s="344"/>
      <c r="U283" s="344"/>
      <c r="V283" s="345"/>
      <c r="W283" s="37" t="s">
        <v>69</v>
      </c>
      <c r="X283" s="320">
        <f>IFERROR(SUM(X263:X282),"0")</f>
        <v>0</v>
      </c>
      <c r="Y283" s="320">
        <f>IFERROR(SUM(Y263:Y282),"0")</f>
        <v>0</v>
      </c>
      <c r="Z283" s="320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</v>
      </c>
      <c r="AA283" s="321"/>
      <c r="AB283" s="321"/>
      <c r="AC283" s="321"/>
    </row>
    <row r="284" spans="1:68" hidden="1" x14ac:dyDescent="0.2">
      <c r="A284" s="323"/>
      <c r="B284" s="323"/>
      <c r="C284" s="323"/>
      <c r="D284" s="323"/>
      <c r="E284" s="323"/>
      <c r="F284" s="323"/>
      <c r="G284" s="323"/>
      <c r="H284" s="323"/>
      <c r="I284" s="323"/>
      <c r="J284" s="323"/>
      <c r="K284" s="323"/>
      <c r="L284" s="323"/>
      <c r="M284" s="323"/>
      <c r="N284" s="323"/>
      <c r="O284" s="335"/>
      <c r="P284" s="343" t="s">
        <v>72</v>
      </c>
      <c r="Q284" s="344"/>
      <c r="R284" s="344"/>
      <c r="S284" s="344"/>
      <c r="T284" s="344"/>
      <c r="U284" s="344"/>
      <c r="V284" s="345"/>
      <c r="W284" s="37" t="s">
        <v>73</v>
      </c>
      <c r="X284" s="320">
        <f>IFERROR(SUMPRODUCT(X263:X282*H263:H282),"0")</f>
        <v>0</v>
      </c>
      <c r="Y284" s="320">
        <f>IFERROR(SUMPRODUCT(Y263:Y282*H263:H282),"0")</f>
        <v>0</v>
      </c>
      <c r="Z284" s="37"/>
      <c r="AA284" s="321"/>
      <c r="AB284" s="321"/>
      <c r="AC284" s="321"/>
    </row>
    <row r="285" spans="1:68" ht="15" customHeight="1" x14ac:dyDescent="0.2">
      <c r="A285" s="527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23"/>
      <c r="N285" s="323"/>
      <c r="O285" s="459"/>
      <c r="P285" s="351" t="s">
        <v>468</v>
      </c>
      <c r="Q285" s="352"/>
      <c r="R285" s="352"/>
      <c r="S285" s="352"/>
      <c r="T285" s="352"/>
      <c r="U285" s="352"/>
      <c r="V285" s="353"/>
      <c r="W285" s="37" t="s">
        <v>73</v>
      </c>
      <c r="X285" s="320">
        <f>IFERROR(X24+X33+X40+X48+X64+X70+X75+X81+X91+X98+X111+X117+X123+X130+X135+X141+X146+X152+X160+X165+X173+X177+X182+X190+X200+X208+X213+X219+X225+X232+X238+X246+X250+X255+X261+X284,"0")</f>
        <v>1036.8</v>
      </c>
      <c r="Y285" s="320">
        <f>IFERROR(Y24+Y33+Y40+Y48+Y64+Y70+Y75+Y81+Y91+Y98+Y111+Y117+Y123+Y130+Y135+Y141+Y146+Y152+Y160+Y165+Y173+Y177+Y182+Y190+Y200+Y208+Y213+Y219+Y225+Y232+Y238+Y246+Y250+Y255+Y261+Y284,"0")</f>
        <v>1036.8</v>
      </c>
      <c r="Z285" s="37"/>
      <c r="AA285" s="321"/>
      <c r="AB285" s="321"/>
      <c r="AC285" s="321"/>
    </row>
    <row r="286" spans="1:68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23"/>
      <c r="N286" s="323"/>
      <c r="O286" s="459"/>
      <c r="P286" s="351" t="s">
        <v>469</v>
      </c>
      <c r="Q286" s="352"/>
      <c r="R286" s="352"/>
      <c r="S286" s="352"/>
      <c r="T286" s="352"/>
      <c r="U286" s="352"/>
      <c r="V286" s="353"/>
      <c r="W286" s="37" t="s">
        <v>73</v>
      </c>
      <c r="X286" s="320">
        <f>IFERROR(SUM(BM22:BM282),"0")</f>
        <v>1077.9839999999999</v>
      </c>
      <c r="Y286" s="320">
        <f>IFERROR(SUM(BN22:BN282),"0")</f>
        <v>1077.9839999999999</v>
      </c>
      <c r="Z286" s="37"/>
      <c r="AA286" s="321"/>
      <c r="AB286" s="321"/>
      <c r="AC286" s="321"/>
    </row>
    <row r="287" spans="1:68" x14ac:dyDescent="0.2">
      <c r="A287" s="323"/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459"/>
      <c r="P287" s="351" t="s">
        <v>470</v>
      </c>
      <c r="Q287" s="352"/>
      <c r="R287" s="352"/>
      <c r="S287" s="352"/>
      <c r="T287" s="352"/>
      <c r="U287" s="352"/>
      <c r="V287" s="353"/>
      <c r="W287" s="37" t="s">
        <v>471</v>
      </c>
      <c r="X287" s="38">
        <f>ROUNDUP(SUM(BO22:BO282),0)</f>
        <v>2</v>
      </c>
      <c r="Y287" s="38">
        <f>ROUNDUP(SUM(BP22:BP282),0)</f>
        <v>2</v>
      </c>
      <c r="Z287" s="37"/>
      <c r="AA287" s="321"/>
      <c r="AB287" s="321"/>
      <c r="AC287" s="321"/>
    </row>
    <row r="288" spans="1:68" x14ac:dyDescent="0.2">
      <c r="A288" s="323"/>
      <c r="B288" s="323"/>
      <c r="C288" s="323"/>
      <c r="D288" s="323"/>
      <c r="E288" s="323"/>
      <c r="F288" s="323"/>
      <c r="G288" s="323"/>
      <c r="H288" s="323"/>
      <c r="I288" s="323"/>
      <c r="J288" s="323"/>
      <c r="K288" s="323"/>
      <c r="L288" s="323"/>
      <c r="M288" s="323"/>
      <c r="N288" s="323"/>
      <c r="O288" s="459"/>
      <c r="P288" s="351" t="s">
        <v>472</v>
      </c>
      <c r="Q288" s="352"/>
      <c r="R288" s="352"/>
      <c r="S288" s="352"/>
      <c r="T288" s="352"/>
      <c r="U288" s="352"/>
      <c r="V288" s="353"/>
      <c r="W288" s="37" t="s">
        <v>73</v>
      </c>
      <c r="X288" s="320">
        <f>GrossWeightTotal+PalletQtyTotal*25</f>
        <v>1127.9839999999999</v>
      </c>
      <c r="Y288" s="320">
        <f>GrossWeightTotalR+PalletQtyTotalR*25</f>
        <v>1127.9839999999999</v>
      </c>
      <c r="Z288" s="37"/>
      <c r="AA288" s="321"/>
      <c r="AB288" s="321"/>
      <c r="AC288" s="321"/>
    </row>
    <row r="289" spans="1:32" x14ac:dyDescent="0.2">
      <c r="A289" s="323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23"/>
      <c r="N289" s="323"/>
      <c r="O289" s="459"/>
      <c r="P289" s="351" t="s">
        <v>473</v>
      </c>
      <c r="Q289" s="352"/>
      <c r="R289" s="352"/>
      <c r="S289" s="352"/>
      <c r="T289" s="352"/>
      <c r="U289" s="352"/>
      <c r="V289" s="353"/>
      <c r="W289" s="37" t="s">
        <v>471</v>
      </c>
      <c r="X289" s="320">
        <f>IFERROR(X23+X32+X39+X47+X63+X69+X74+X80+X90+X97+X110+X116+X122+X129+X134+X140+X145+X151+X159+X164+X172+X176+X181+X189+X199+X207+X212+X218+X224+X231+X237+X245+X249+X254+X260+X283,"0")</f>
        <v>144</v>
      </c>
      <c r="Y289" s="320">
        <f>IFERROR(Y23+Y32+Y39+Y47+Y63+Y69+Y74+Y80+Y90+Y97+Y110+Y116+Y122+Y129+Y134+Y140+Y145+Y151+Y159+Y164+Y172+Y176+Y181+Y189+Y199+Y207+Y212+Y218+Y224+Y231+Y237+Y245+Y249+Y254+Y260+Y283,"0")</f>
        <v>144</v>
      </c>
      <c r="Z289" s="37"/>
      <c r="AA289" s="321"/>
      <c r="AB289" s="321"/>
      <c r="AC289" s="321"/>
    </row>
    <row r="290" spans="1:32" ht="14.25" hidden="1" customHeight="1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23"/>
      <c r="N290" s="323"/>
      <c r="O290" s="459"/>
      <c r="P290" s="351" t="s">
        <v>474</v>
      </c>
      <c r="Q290" s="352"/>
      <c r="R290" s="352"/>
      <c r="S290" s="352"/>
      <c r="T290" s="352"/>
      <c r="U290" s="352"/>
      <c r="V290" s="353"/>
      <c r="W290" s="39" t="s">
        <v>475</v>
      </c>
      <c r="X290" s="37"/>
      <c r="Y290" s="37"/>
      <c r="Z290" s="37">
        <f>IFERROR(Z23+Z32+Z39+Z47+Z63+Z69+Z74+Z80+Z90+Z97+Z110+Z116+Z122+Z129+Z134+Z140+Z145+Z151+Z159+Z164+Z172+Z176+Z181+Z189+Z199+Z207+Z212+Z218+Z224+Z231+Z237+Z245+Z249+Z254+Z260+Z283,"0")</f>
        <v>2.2320000000000002</v>
      </c>
      <c r="AA290" s="321"/>
      <c r="AB290" s="321"/>
      <c r="AC290" s="321"/>
    </row>
    <row r="291" spans="1:32" ht="13.5" customHeight="1" thickBot="1" x14ac:dyDescent="0.25"/>
    <row r="292" spans="1:32" ht="27" customHeight="1" thickTop="1" thickBot="1" x14ac:dyDescent="0.25">
      <c r="A292" s="40" t="s">
        <v>476</v>
      </c>
      <c r="B292" s="315" t="s">
        <v>62</v>
      </c>
      <c r="C292" s="326" t="s">
        <v>74</v>
      </c>
      <c r="D292" s="449"/>
      <c r="E292" s="449"/>
      <c r="F292" s="449"/>
      <c r="G292" s="449"/>
      <c r="H292" s="449"/>
      <c r="I292" s="449"/>
      <c r="J292" s="449"/>
      <c r="K292" s="449"/>
      <c r="L292" s="449"/>
      <c r="M292" s="449"/>
      <c r="N292" s="449"/>
      <c r="O292" s="449"/>
      <c r="P292" s="449"/>
      <c r="Q292" s="449"/>
      <c r="R292" s="449"/>
      <c r="S292" s="329"/>
      <c r="T292" s="326" t="s">
        <v>251</v>
      </c>
      <c r="U292" s="329"/>
      <c r="V292" s="326" t="s">
        <v>279</v>
      </c>
      <c r="W292" s="329"/>
      <c r="X292" s="326" t="s">
        <v>302</v>
      </c>
      <c r="Y292" s="449"/>
      <c r="Z292" s="449"/>
      <c r="AA292" s="449"/>
      <c r="AB292" s="329"/>
      <c r="AC292" s="315" t="s">
        <v>350</v>
      </c>
      <c r="AD292" s="315" t="s">
        <v>356</v>
      </c>
      <c r="AE292" s="315" t="s">
        <v>363</v>
      </c>
      <c r="AF292" s="315" t="s">
        <v>252</v>
      </c>
    </row>
    <row r="293" spans="1:32" ht="14.25" customHeight="1" thickTop="1" x14ac:dyDescent="0.2">
      <c r="A293" s="412" t="s">
        <v>477</v>
      </c>
      <c r="B293" s="326" t="s">
        <v>62</v>
      </c>
      <c r="C293" s="326" t="s">
        <v>75</v>
      </c>
      <c r="D293" s="326" t="s">
        <v>90</v>
      </c>
      <c r="E293" s="326" t="s">
        <v>102</v>
      </c>
      <c r="F293" s="326" t="s">
        <v>115</v>
      </c>
      <c r="G293" s="326" t="s">
        <v>143</v>
      </c>
      <c r="H293" s="326" t="s">
        <v>150</v>
      </c>
      <c r="I293" s="326" t="s">
        <v>155</v>
      </c>
      <c r="J293" s="326" t="s">
        <v>163</v>
      </c>
      <c r="K293" s="326" t="s">
        <v>181</v>
      </c>
      <c r="L293" s="326" t="s">
        <v>191</v>
      </c>
      <c r="M293" s="326" t="s">
        <v>213</v>
      </c>
      <c r="N293" s="316"/>
      <c r="O293" s="326" t="s">
        <v>219</v>
      </c>
      <c r="P293" s="326" t="s">
        <v>226</v>
      </c>
      <c r="Q293" s="326" t="s">
        <v>234</v>
      </c>
      <c r="R293" s="326" t="s">
        <v>238</v>
      </c>
      <c r="S293" s="326" t="s">
        <v>247</v>
      </c>
      <c r="T293" s="326" t="s">
        <v>252</v>
      </c>
      <c r="U293" s="326" t="s">
        <v>256</v>
      </c>
      <c r="V293" s="326" t="s">
        <v>280</v>
      </c>
      <c r="W293" s="326" t="s">
        <v>298</v>
      </c>
      <c r="X293" s="326" t="s">
        <v>303</v>
      </c>
      <c r="Y293" s="326" t="s">
        <v>313</v>
      </c>
      <c r="Z293" s="326" t="s">
        <v>328</v>
      </c>
      <c r="AA293" s="326" t="s">
        <v>339</v>
      </c>
      <c r="AB293" s="326" t="s">
        <v>343</v>
      </c>
      <c r="AC293" s="326" t="s">
        <v>351</v>
      </c>
      <c r="AD293" s="326" t="s">
        <v>357</v>
      </c>
      <c r="AE293" s="326" t="s">
        <v>364</v>
      </c>
      <c r="AF293" s="326" t="s">
        <v>252</v>
      </c>
    </row>
    <row r="294" spans="1:32" ht="13.5" customHeight="1" thickBot="1" x14ac:dyDescent="0.25">
      <c r="A294" s="413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16"/>
      <c r="O294" s="327"/>
      <c r="P294" s="327"/>
      <c r="Q294" s="327"/>
      <c r="R294" s="327"/>
      <c r="S294" s="327"/>
      <c r="T294" s="327"/>
      <c r="U294" s="327"/>
      <c r="V294" s="327"/>
      <c r="W294" s="327"/>
      <c r="X294" s="327"/>
      <c r="Y294" s="327"/>
      <c r="Z294" s="327"/>
      <c r="AA294" s="327"/>
      <c r="AB294" s="327"/>
      <c r="AC294" s="327"/>
      <c r="AD294" s="327"/>
      <c r="AE294" s="327"/>
      <c r="AF294" s="327"/>
    </row>
    <row r="295" spans="1:32" ht="18" customHeight="1" thickTop="1" thickBot="1" x14ac:dyDescent="0.25">
      <c r="A295" s="40" t="s">
        <v>478</v>
      </c>
      <c r="B295" s="46">
        <f>IFERROR(X22*H22,"0")</f>
        <v>0</v>
      </c>
      <c r="C295" s="46">
        <f>IFERROR(X28*H28,"0")+IFERROR(X29*H29,"0")+IFERROR(X30*H30,"0")+IFERROR(X31*H31,"0")</f>
        <v>0</v>
      </c>
      <c r="D295" s="46">
        <f>IFERROR(X36*H36,"0")+IFERROR(X37*H37,"0")+IFERROR(X38*H38,"0")</f>
        <v>0</v>
      </c>
      <c r="E295" s="46">
        <f>IFERROR(X43*H43,"0")+IFERROR(X44*H44,"0")+IFERROR(X45*H45,"0")+IFERROR(X46*H46,"0")</f>
        <v>0</v>
      </c>
      <c r="F295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5" s="46">
        <f>IFERROR(X67*H67,"0")+IFERROR(X68*H68,"0")</f>
        <v>0</v>
      </c>
      <c r="H295" s="46">
        <f>IFERROR(X73*H73,"0")</f>
        <v>0</v>
      </c>
      <c r="I295" s="46">
        <f>IFERROR(X78*H78,"0")+IFERROR(X79*H79,"0")</f>
        <v>0</v>
      </c>
      <c r="J295" s="46">
        <f>IFERROR(X84*H84,"0")+IFERROR(X85*H85,"0")+IFERROR(X86*H86,"0")+IFERROR(X87*H87,"0")+IFERROR(X88*H88,"0")+IFERROR(X89*H89,"0")</f>
        <v>0</v>
      </c>
      <c r="K295" s="46">
        <f>IFERROR(X94*H94,"0")+IFERROR(X95*H95,"0")+IFERROR(X96*H96,"0")</f>
        <v>0</v>
      </c>
      <c r="L295" s="46">
        <f>IFERROR(X101*H101,"0")+IFERROR(X102*H102,"0")+IFERROR(X103*H103,"0")+IFERROR(X104*H104,"0")+IFERROR(X105*H105,"0")+IFERROR(X106*H106,"0")+IFERROR(X107*H107,"0")+IFERROR(X108*H108,"0")+IFERROR(X109*H109,"0")</f>
        <v>1036.8</v>
      </c>
      <c r="M295" s="46">
        <f>IFERROR(X114*H114,"0")+IFERROR(X115*H115,"0")</f>
        <v>0</v>
      </c>
      <c r="N295" s="316"/>
      <c r="O295" s="46">
        <f>IFERROR(X120*H120,"0")+IFERROR(X121*H121,"0")</f>
        <v>0</v>
      </c>
      <c r="P295" s="46">
        <f>IFERROR(X126*H126,"0")+IFERROR(X127*H127,"0")+IFERROR(X128*H128,"0")</f>
        <v>0</v>
      </c>
      <c r="Q295" s="46">
        <f>IFERROR(X133*H133,"0")</f>
        <v>0</v>
      </c>
      <c r="R295" s="46">
        <f>IFERROR(X138*H138,"0")+IFERROR(X139*H139,"0")</f>
        <v>0</v>
      </c>
      <c r="S295" s="46">
        <f>IFERROR(X144*H144,"0")</f>
        <v>0</v>
      </c>
      <c r="T295" s="46">
        <f>IFERROR(X150*H150,"0")</f>
        <v>0</v>
      </c>
      <c r="U295" s="46">
        <f>IFERROR(X155*H155,"0")+IFERROR(X156*H156,"0")+IFERROR(X157*H157,"0")+IFERROR(X158*H158,"0")+IFERROR(X162*H162,"0")+IFERROR(X163*H163,"0")</f>
        <v>0</v>
      </c>
      <c r="V295" s="46">
        <f>IFERROR(X169*H169,"0")+IFERROR(X170*H170,"0")+IFERROR(X171*H171,"0")+IFERROR(X175*H175,"0")</f>
        <v>0</v>
      </c>
      <c r="W295" s="46">
        <f>IFERROR(X180*H180,"0")</f>
        <v>0</v>
      </c>
      <c r="X295" s="46">
        <f>IFERROR(X186*H186,"0")+IFERROR(X187*H187,"0")+IFERROR(X188*H188,"0")</f>
        <v>0</v>
      </c>
      <c r="Y295" s="46">
        <f>IFERROR(X193*H193,"0")+IFERROR(X194*H194,"0")+IFERROR(X195*H195,"0")+IFERROR(X196*H196,"0")+IFERROR(X197*H197,"0")+IFERROR(X198*H198,"0")</f>
        <v>0</v>
      </c>
      <c r="Z295" s="46">
        <f>IFERROR(X203*H203,"0")+IFERROR(X204*H204,"0")+IFERROR(X205*H205,"0")+IFERROR(X206*H206,"0")</f>
        <v>0</v>
      </c>
      <c r="AA295" s="46">
        <f>IFERROR(X211*H211,"0")</f>
        <v>0</v>
      </c>
      <c r="AB295" s="46">
        <f>IFERROR(X216*H216,"0")+IFERROR(X217*H217,"0")</f>
        <v>0</v>
      </c>
      <c r="AC295" s="46">
        <f>IFERROR(X223*H223,"0")</f>
        <v>0</v>
      </c>
      <c r="AD295" s="46">
        <f>IFERROR(X229*H229,"0")+IFERROR(X230*H230,"0")</f>
        <v>0</v>
      </c>
      <c r="AE295" s="46">
        <f>IFERROR(X236*H236,"0")</f>
        <v>0</v>
      </c>
      <c r="AF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0</v>
      </c>
    </row>
    <row r="296" spans="1:32" ht="13.5" customHeight="1" thickTop="1" x14ac:dyDescent="0.2">
      <c r="C296" s="316"/>
    </row>
    <row r="297" spans="1:32" ht="19.5" customHeight="1" x14ac:dyDescent="0.2">
      <c r="A297" s="58" t="s">
        <v>479</v>
      </c>
      <c r="B297" s="58" t="s">
        <v>480</v>
      </c>
      <c r="C297" s="58" t="s">
        <v>481</v>
      </c>
    </row>
    <row r="298" spans="1:32" x14ac:dyDescent="0.2">
      <c r="A298" s="59">
        <f>SUMPRODUCT(--(BB:BB="ЗПФ"),--(W:W="кор"),H:H,Y:Y)+SUMPRODUCT(--(BB:BB="ЗПФ"),--(W:W="кг"),Y:Y)</f>
        <v>1036.8</v>
      </c>
      <c r="B298" s="60">
        <f>SUMPRODUCT(--(BB:BB="ПГП"),--(W:W="кор"),H:H,Y:Y)+SUMPRODUCT(--(BB:BB="ПГП"),--(W:W="кг"),Y:Y)</f>
        <v>0</v>
      </c>
      <c r="C298" s="60">
        <f>SUMPRODUCT(--(BB:BB="КИЗ"),--(W:W="кор"),H:H,Y:Y)+SUMPRODUCT(--(BB:BB="КИЗ"),--(W:W="кг"),Y:Y)</f>
        <v>0</v>
      </c>
    </row>
  </sheetData>
  <sheetProtection algorithmName="SHA-512" hashValue="3Xfx+JTVz1Mt7gae7tcr/l3iDoBogbjdKAhhxBP6/jwuRO8oTZb7jOEm+M3C1Uubby7X2kpIwEoyzcY54gacKQ==" saltValue="4SGgnM0hYgzmFcx6Azjrt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077,98"/>
        <filter val="1 127,98"/>
        <filter val="144,00"/>
        <filter val="2"/>
        <filter val="72,00"/>
      </filters>
    </filterColumn>
    <filterColumn colId="29" showButton="0"/>
    <filterColumn colId="30" showButton="0"/>
  </autoFilter>
  <mergeCells count="529">
    <mergeCell ref="W17:W18"/>
    <mergeCell ref="A285:O290"/>
    <mergeCell ref="P79:T79"/>
    <mergeCell ref="D60:E60"/>
    <mergeCell ref="P244:T244"/>
    <mergeCell ref="P73:T73"/>
    <mergeCell ref="D187:E187"/>
    <mergeCell ref="P144:T144"/>
    <mergeCell ref="A83:Z83"/>
    <mergeCell ref="A34:Z34"/>
    <mergeCell ref="P245:V245"/>
    <mergeCell ref="P261:V261"/>
    <mergeCell ref="P90:V90"/>
    <mergeCell ref="A212:O213"/>
    <mergeCell ref="P182:V182"/>
    <mergeCell ref="P273:T273"/>
    <mergeCell ref="D272:E272"/>
    <mergeCell ref="D87:E87"/>
    <mergeCell ref="P250:V250"/>
    <mergeCell ref="R1:T1"/>
    <mergeCell ref="P150:T150"/>
    <mergeCell ref="A218:O219"/>
    <mergeCell ref="P28:T28"/>
    <mergeCell ref="A74:O75"/>
    <mergeCell ref="A145:O146"/>
    <mergeCell ref="F293:F294"/>
    <mergeCell ref="D73:E73"/>
    <mergeCell ref="P30:T30"/>
    <mergeCell ref="P141:V141"/>
    <mergeCell ref="A140:O141"/>
    <mergeCell ref="A202:Z202"/>
    <mergeCell ref="A63:O64"/>
    <mergeCell ref="P275:T275"/>
    <mergeCell ref="P104:T104"/>
    <mergeCell ref="B17:B18"/>
    <mergeCell ref="D258:E258"/>
    <mergeCell ref="P207:V207"/>
    <mergeCell ref="P252:T252"/>
    <mergeCell ref="P56:T56"/>
    <mergeCell ref="D195:E195"/>
    <mergeCell ref="V10:W10"/>
    <mergeCell ref="A124:Z124"/>
    <mergeCell ref="A233:Z233"/>
    <mergeCell ref="D7:M7"/>
    <mergeCell ref="P91:V91"/>
    <mergeCell ref="P236:T236"/>
    <mergeCell ref="D79:E79"/>
    <mergeCell ref="D144:E144"/>
    <mergeCell ref="A159:O160"/>
    <mergeCell ref="P29:T29"/>
    <mergeCell ref="A97:O98"/>
    <mergeCell ref="P271:T271"/>
    <mergeCell ref="P265:T265"/>
    <mergeCell ref="P94:T94"/>
    <mergeCell ref="D8:M8"/>
    <mergeCell ref="P44:T44"/>
    <mergeCell ref="A226:Z226"/>
    <mergeCell ref="P31:T31"/>
    <mergeCell ref="P158:T158"/>
    <mergeCell ref="D139:E139"/>
    <mergeCell ref="A241:Z241"/>
    <mergeCell ref="A228:Z228"/>
    <mergeCell ref="P266:T266"/>
    <mergeCell ref="P95:T95"/>
    <mergeCell ref="H9:I9"/>
    <mergeCell ref="D45:E45"/>
    <mergeCell ref="P232:V232"/>
    <mergeCell ref="P24:V24"/>
    <mergeCell ref="H1:Q1"/>
    <mergeCell ref="A99:Z99"/>
    <mergeCell ref="P246:V246"/>
    <mergeCell ref="P120:T120"/>
    <mergeCell ref="D259:E259"/>
    <mergeCell ref="P40:V40"/>
    <mergeCell ref="A237:O238"/>
    <mergeCell ref="D28:E28"/>
    <mergeCell ref="A76:Z76"/>
    <mergeCell ref="D236:E236"/>
    <mergeCell ref="P171:T171"/>
    <mergeCell ref="D55:E55"/>
    <mergeCell ref="P242:T242"/>
    <mergeCell ref="D30:E30"/>
    <mergeCell ref="D67:E67"/>
    <mergeCell ref="D5:E5"/>
    <mergeCell ref="A32:O33"/>
    <mergeCell ref="D94:E94"/>
    <mergeCell ref="P98:V98"/>
    <mergeCell ref="P259:T259"/>
    <mergeCell ref="A47:O48"/>
    <mergeCell ref="P177:V177"/>
    <mergeCell ref="P33:V33"/>
    <mergeCell ref="D36:E36"/>
    <mergeCell ref="P36:T36"/>
    <mergeCell ref="P101:T101"/>
    <mergeCell ref="P63:V63"/>
    <mergeCell ref="O293:O294"/>
    <mergeCell ref="Q293:Q294"/>
    <mergeCell ref="A215:Z215"/>
    <mergeCell ref="P224:V224"/>
    <mergeCell ref="A49:Z49"/>
    <mergeCell ref="D281:E281"/>
    <mergeCell ref="P260:V260"/>
    <mergeCell ref="P155:T155"/>
    <mergeCell ref="D263:E263"/>
    <mergeCell ref="A65:Z65"/>
    <mergeCell ref="P86:T86"/>
    <mergeCell ref="P157:T157"/>
    <mergeCell ref="X292:AB292"/>
    <mergeCell ref="P286:V286"/>
    <mergeCell ref="P159:V159"/>
    <mergeCell ref="A149:Z149"/>
    <mergeCell ref="A50:Z50"/>
    <mergeCell ref="P52:T52"/>
    <mergeCell ref="P164:V164"/>
    <mergeCell ref="M293:M294"/>
    <mergeCell ref="P216:T216"/>
    <mergeCell ref="A210:Z210"/>
    <mergeCell ref="P80:V80"/>
    <mergeCell ref="P151:V151"/>
    <mergeCell ref="P87:T87"/>
    <mergeCell ref="P51:T51"/>
    <mergeCell ref="P272:T272"/>
    <mergeCell ref="D78:E78"/>
    <mergeCell ref="D1:F1"/>
    <mergeCell ref="A71:Z71"/>
    <mergeCell ref="P111:V111"/>
    <mergeCell ref="A164:O165"/>
    <mergeCell ref="A234:Z234"/>
    <mergeCell ref="J17:J18"/>
    <mergeCell ref="L17:L18"/>
    <mergeCell ref="A184:Z184"/>
    <mergeCell ref="P48:V48"/>
    <mergeCell ref="A100:Z100"/>
    <mergeCell ref="A116:O117"/>
    <mergeCell ref="P17:T18"/>
    <mergeCell ref="A77:Z77"/>
    <mergeCell ref="A148:Z148"/>
    <mergeCell ref="P194:T194"/>
    <mergeCell ref="A166:Z166"/>
    <mergeCell ref="D31:E31"/>
    <mergeCell ref="D158:E158"/>
    <mergeCell ref="D229:E229"/>
    <mergeCell ref="P187:T187"/>
    <mergeCell ref="D108:E108"/>
    <mergeCell ref="P223:T223"/>
    <mergeCell ref="P103:T103"/>
    <mergeCell ref="A168:Z168"/>
    <mergeCell ref="A6:C6"/>
    <mergeCell ref="P180:T180"/>
    <mergeCell ref="D88:E88"/>
    <mergeCell ref="A161:Z161"/>
    <mergeCell ref="P55:T55"/>
    <mergeCell ref="D115:E115"/>
    <mergeCell ref="V293:V294"/>
    <mergeCell ref="P280:T280"/>
    <mergeCell ref="P169:T169"/>
    <mergeCell ref="X293:X294"/>
    <mergeCell ref="Q12:R12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110:V110"/>
    <mergeCell ref="P15:T16"/>
    <mergeCell ref="D162:E162"/>
    <mergeCell ref="D43:E43"/>
    <mergeCell ref="D156:E156"/>
    <mergeCell ref="D9:E9"/>
    <mergeCell ref="F9:G9"/>
    <mergeCell ref="P53:T53"/>
    <mergeCell ref="P68:T68"/>
    <mergeCell ref="D38:E38"/>
    <mergeCell ref="D169:E169"/>
    <mergeCell ref="A122:O123"/>
    <mergeCell ref="P75:V75"/>
    <mergeCell ref="P146:V146"/>
    <mergeCell ref="D96:E96"/>
    <mergeCell ref="D52:E52"/>
    <mergeCell ref="I17:I18"/>
    <mergeCell ref="Q9:R9"/>
    <mergeCell ref="A113:Z113"/>
    <mergeCell ref="P78:T78"/>
    <mergeCell ref="Q11:R11"/>
    <mergeCell ref="A69:O70"/>
    <mergeCell ref="D106:E106"/>
    <mergeCell ref="A42:Z42"/>
    <mergeCell ref="P43:T43"/>
    <mergeCell ref="D157:E157"/>
    <mergeCell ref="A12:M12"/>
    <mergeCell ref="P129:V129"/>
    <mergeCell ref="A26:Z26"/>
    <mergeCell ref="A14:M14"/>
    <mergeCell ref="D280:E280"/>
    <mergeCell ref="P163:T163"/>
    <mergeCell ref="D109:E109"/>
    <mergeCell ref="P138:T138"/>
    <mergeCell ref="T5:U5"/>
    <mergeCell ref="V5:W5"/>
    <mergeCell ref="P203:T203"/>
    <mergeCell ref="D46:E46"/>
    <mergeCell ref="A224:O225"/>
    <mergeCell ref="P212:V212"/>
    <mergeCell ref="A142:Z142"/>
    <mergeCell ref="Q8:R8"/>
    <mergeCell ref="P267:T267"/>
    <mergeCell ref="D248:E248"/>
    <mergeCell ref="D275:E275"/>
    <mergeCell ref="D104:E104"/>
    <mergeCell ref="P254:V254"/>
    <mergeCell ref="T6:U9"/>
    <mergeCell ref="Q10:R10"/>
    <mergeCell ref="D277:E277"/>
    <mergeCell ref="A137:Z137"/>
    <mergeCell ref="K293:K294"/>
    <mergeCell ref="A5:C5"/>
    <mergeCell ref="AF293:AF294"/>
    <mergeCell ref="D68:E68"/>
    <mergeCell ref="D188:E188"/>
    <mergeCell ref="C292:S292"/>
    <mergeCell ref="P89:T89"/>
    <mergeCell ref="P211:T211"/>
    <mergeCell ref="D59:E59"/>
    <mergeCell ref="P225:V225"/>
    <mergeCell ref="P88:T88"/>
    <mergeCell ref="A199:O200"/>
    <mergeCell ref="A92:Z92"/>
    <mergeCell ref="P156:T156"/>
    <mergeCell ref="A80:O81"/>
    <mergeCell ref="D257:E257"/>
    <mergeCell ref="S293:S294"/>
    <mergeCell ref="P270:T270"/>
    <mergeCell ref="D86:E86"/>
    <mergeCell ref="U293:U294"/>
    <mergeCell ref="P284:V284"/>
    <mergeCell ref="A110:O111"/>
    <mergeCell ref="P278:T278"/>
    <mergeCell ref="D150:E150"/>
    <mergeCell ref="A82:Z82"/>
    <mergeCell ref="P107:T107"/>
    <mergeCell ref="A13:M13"/>
    <mergeCell ref="A119:Z119"/>
    <mergeCell ref="AE293:AE294"/>
    <mergeCell ref="D61:E61"/>
    <mergeCell ref="P115:T115"/>
    <mergeCell ref="A256:Z256"/>
    <mergeCell ref="P231:V231"/>
    <mergeCell ref="A15:M15"/>
    <mergeCell ref="A183:Z183"/>
    <mergeCell ref="P229:T229"/>
    <mergeCell ref="P204:T204"/>
    <mergeCell ref="J293:J294"/>
    <mergeCell ref="L293:L294"/>
    <mergeCell ref="P96:T96"/>
    <mergeCell ref="H17:H18"/>
    <mergeCell ref="D204:E204"/>
    <mergeCell ref="P217:T217"/>
    <mergeCell ref="A207:O208"/>
    <mergeCell ref="D198:E198"/>
    <mergeCell ref="D269:E269"/>
    <mergeCell ref="D206:E206"/>
    <mergeCell ref="A66:Z66"/>
    <mergeCell ref="P64:V64"/>
    <mergeCell ref="D273:E273"/>
    <mergeCell ref="J9:M9"/>
    <mergeCell ref="A90:O91"/>
    <mergeCell ref="A283:O284"/>
    <mergeCell ref="D62:E62"/>
    <mergeCell ref="D56:E56"/>
    <mergeCell ref="D193:E193"/>
    <mergeCell ref="P206:T206"/>
    <mergeCell ref="D127:E127"/>
    <mergeCell ref="P37:T37"/>
    <mergeCell ref="D114:E114"/>
    <mergeCell ref="P248:T248"/>
    <mergeCell ref="A129:O130"/>
    <mergeCell ref="D51:E51"/>
    <mergeCell ref="P213:V213"/>
    <mergeCell ref="A209:Z209"/>
    <mergeCell ref="A147:Z147"/>
    <mergeCell ref="P249:V249"/>
    <mergeCell ref="P172:V172"/>
    <mergeCell ref="D138:E138"/>
    <mergeCell ref="D203:E203"/>
    <mergeCell ref="P165:V165"/>
    <mergeCell ref="P152:V152"/>
    <mergeCell ref="P199:V199"/>
    <mergeCell ref="D267:E267"/>
    <mergeCell ref="AC17:AC18"/>
    <mergeCell ref="P279:T279"/>
    <mergeCell ref="P108:T108"/>
    <mergeCell ref="D89:E89"/>
    <mergeCell ref="A72:Z72"/>
    <mergeCell ref="P45:T45"/>
    <mergeCell ref="D128:E128"/>
    <mergeCell ref="P134:V134"/>
    <mergeCell ref="P97:V97"/>
    <mergeCell ref="A93:Z93"/>
    <mergeCell ref="A220:Z220"/>
    <mergeCell ref="P139:T139"/>
    <mergeCell ref="P47:V47"/>
    <mergeCell ref="P114:T114"/>
    <mergeCell ref="D84:E84"/>
    <mergeCell ref="D155:E155"/>
    <mergeCell ref="D22:E22"/>
    <mergeCell ref="A222:Z222"/>
    <mergeCell ref="P255:V255"/>
    <mergeCell ref="P276:T276"/>
    <mergeCell ref="P105:T105"/>
    <mergeCell ref="A19:Z19"/>
    <mergeCell ref="D253:E253"/>
    <mergeCell ref="P135:V135"/>
    <mergeCell ref="AB17:AB18"/>
    <mergeCell ref="A41:Z41"/>
    <mergeCell ref="P237:V237"/>
    <mergeCell ref="D58:E58"/>
    <mergeCell ref="A179:Z179"/>
    <mergeCell ref="P39:V39"/>
    <mergeCell ref="P70:V70"/>
    <mergeCell ref="P116:V116"/>
    <mergeCell ref="P32:V32"/>
    <mergeCell ref="AA17:AA18"/>
    <mergeCell ref="A174:Z174"/>
    <mergeCell ref="P195:T195"/>
    <mergeCell ref="A118:Z118"/>
    <mergeCell ref="A17:A18"/>
    <mergeCell ref="C17:C18"/>
    <mergeCell ref="K17:K18"/>
    <mergeCell ref="D103:E103"/>
    <mergeCell ref="D37:E37"/>
    <mergeCell ref="D180:E180"/>
    <mergeCell ref="P181:V181"/>
    <mergeCell ref="P176:V176"/>
    <mergeCell ref="P205:T205"/>
    <mergeCell ref="P283:V283"/>
    <mergeCell ref="P230:T230"/>
    <mergeCell ref="AD293:AD294"/>
    <mergeCell ref="P38:T38"/>
    <mergeCell ref="P109:T109"/>
    <mergeCell ref="P274:T274"/>
    <mergeCell ref="D186:E186"/>
    <mergeCell ref="D217:E217"/>
    <mergeCell ref="P84:T84"/>
    <mergeCell ref="P193:T193"/>
    <mergeCell ref="D271:E271"/>
    <mergeCell ref="D274:E274"/>
    <mergeCell ref="P268:T268"/>
    <mergeCell ref="D211:E211"/>
    <mergeCell ref="P130:V130"/>
    <mergeCell ref="P190:V190"/>
    <mergeCell ref="P258:T258"/>
    <mergeCell ref="A240:Z240"/>
    <mergeCell ref="P200:V200"/>
    <mergeCell ref="D282:E282"/>
    <mergeCell ref="D205:E205"/>
    <mergeCell ref="P170:T170"/>
    <mergeCell ref="D126:E126"/>
    <mergeCell ref="D197:E197"/>
    <mergeCell ref="D54:E54"/>
    <mergeCell ref="P22:T22"/>
    <mergeCell ref="P257:T257"/>
    <mergeCell ref="D194:E194"/>
    <mergeCell ref="P173:V173"/>
    <mergeCell ref="A172:O173"/>
    <mergeCell ref="P281:T281"/>
    <mergeCell ref="A293:A294"/>
    <mergeCell ref="C293:C294"/>
    <mergeCell ref="A239:Z239"/>
    <mergeCell ref="D264:E264"/>
    <mergeCell ref="P277:T277"/>
    <mergeCell ref="A251:Z251"/>
    <mergeCell ref="P288:V288"/>
    <mergeCell ref="W293:W294"/>
    <mergeCell ref="Y293:Y294"/>
    <mergeCell ref="P293:P294"/>
    <mergeCell ref="T293:T294"/>
    <mergeCell ref="A27:Z27"/>
    <mergeCell ref="A154:Z154"/>
    <mergeCell ref="A214:Z214"/>
    <mergeCell ref="P282:T282"/>
    <mergeCell ref="P287:V287"/>
    <mergeCell ref="P160:V160"/>
    <mergeCell ref="P2:W3"/>
    <mergeCell ref="P127:T127"/>
    <mergeCell ref="P218:V218"/>
    <mergeCell ref="P198:T198"/>
    <mergeCell ref="P54:T54"/>
    <mergeCell ref="A23:O24"/>
    <mergeCell ref="D10:E10"/>
    <mergeCell ref="F10:G10"/>
    <mergeCell ref="A181:O182"/>
    <mergeCell ref="A201:Z201"/>
    <mergeCell ref="P128:T128"/>
    <mergeCell ref="D196:E196"/>
    <mergeCell ref="P145:V145"/>
    <mergeCell ref="M17:M18"/>
    <mergeCell ref="O17:O18"/>
    <mergeCell ref="P102:T102"/>
    <mergeCell ref="P189:V189"/>
    <mergeCell ref="A185:Z185"/>
    <mergeCell ref="P196:T196"/>
    <mergeCell ref="Y17:Y18"/>
    <mergeCell ref="H5:M5"/>
    <mergeCell ref="Z17:Z18"/>
    <mergeCell ref="H10:M10"/>
    <mergeCell ref="D6:M6"/>
    <mergeCell ref="AD17:AF18"/>
    <mergeCell ref="A39:O40"/>
    <mergeCell ref="D101:E101"/>
    <mergeCell ref="A132:Z132"/>
    <mergeCell ref="P117:V117"/>
    <mergeCell ref="F5:G5"/>
    <mergeCell ref="A221:Z221"/>
    <mergeCell ref="A25:Z25"/>
    <mergeCell ref="P67:T67"/>
    <mergeCell ref="D175:E175"/>
    <mergeCell ref="P186:T186"/>
    <mergeCell ref="V11:W11"/>
    <mergeCell ref="P57:T57"/>
    <mergeCell ref="P121:T121"/>
    <mergeCell ref="D29:E29"/>
    <mergeCell ref="N17:N18"/>
    <mergeCell ref="Q5:R5"/>
    <mergeCell ref="F17:F18"/>
    <mergeCell ref="D171:E171"/>
    <mergeCell ref="Q6:R6"/>
    <mergeCell ref="A189:O190"/>
    <mergeCell ref="D102:E102"/>
    <mergeCell ref="P81:V81"/>
    <mergeCell ref="D53:E53"/>
    <mergeCell ref="AC293:AC294"/>
    <mergeCell ref="D216:E216"/>
    <mergeCell ref="A134:O135"/>
    <mergeCell ref="A125:Z125"/>
    <mergeCell ref="A20:Z20"/>
    <mergeCell ref="D252:E252"/>
    <mergeCell ref="A112:Z112"/>
    <mergeCell ref="P289:V289"/>
    <mergeCell ref="A191:Z191"/>
    <mergeCell ref="D276:E276"/>
    <mergeCell ref="D105:E105"/>
    <mergeCell ref="A178:Z178"/>
    <mergeCell ref="D170:E170"/>
    <mergeCell ref="D120:E120"/>
    <mergeCell ref="D242:E242"/>
    <mergeCell ref="P290:V290"/>
    <mergeCell ref="D278:E278"/>
    <mergeCell ref="D163:E163"/>
    <mergeCell ref="D107:E107"/>
    <mergeCell ref="P263:T263"/>
    <mergeCell ref="D244:E244"/>
    <mergeCell ref="H293:H294"/>
    <mergeCell ref="R293:R294"/>
    <mergeCell ref="P175:T175"/>
    <mergeCell ref="Z293:Z294"/>
    <mergeCell ref="P140:V140"/>
    <mergeCell ref="A192:Z192"/>
    <mergeCell ref="V12:W12"/>
    <mergeCell ref="P122:V122"/>
    <mergeCell ref="E293:E294"/>
    <mergeCell ref="G293:G294"/>
    <mergeCell ref="I293:I294"/>
    <mergeCell ref="P285:V285"/>
    <mergeCell ref="P85:T85"/>
    <mergeCell ref="P60:T60"/>
    <mergeCell ref="D266:E266"/>
    <mergeCell ref="D95:E95"/>
    <mergeCell ref="P74:V74"/>
    <mergeCell ref="U17:V17"/>
    <mergeCell ref="D57:E57"/>
    <mergeCell ref="P208:V208"/>
    <mergeCell ref="Q13:R13"/>
    <mergeCell ref="P162:T162"/>
    <mergeCell ref="P106:T106"/>
    <mergeCell ref="D85:E85"/>
    <mergeCell ref="P269:T269"/>
    <mergeCell ref="A231:O232"/>
    <mergeCell ref="G17:G18"/>
    <mergeCell ref="A235:Z235"/>
    <mergeCell ref="P62:T62"/>
    <mergeCell ref="A8:C8"/>
    <mergeCell ref="A260:O261"/>
    <mergeCell ref="A153:Z153"/>
    <mergeCell ref="D268:E268"/>
    <mergeCell ref="A10:C10"/>
    <mergeCell ref="P126:T126"/>
    <mergeCell ref="P69:V69"/>
    <mergeCell ref="A143:Z143"/>
    <mergeCell ref="A167:Z167"/>
    <mergeCell ref="P188:T188"/>
    <mergeCell ref="P123:V123"/>
    <mergeCell ref="P59:T59"/>
    <mergeCell ref="A176:O177"/>
    <mergeCell ref="P46:T46"/>
    <mergeCell ref="A227:Z227"/>
    <mergeCell ref="P61:T61"/>
    <mergeCell ref="A9:C9"/>
    <mergeCell ref="V6:W9"/>
    <mergeCell ref="P23:V23"/>
    <mergeCell ref="D133:E133"/>
    <mergeCell ref="A35:Z35"/>
    <mergeCell ref="A262:Z262"/>
    <mergeCell ref="A247:Z247"/>
    <mergeCell ref="D265:E265"/>
    <mergeCell ref="AB293:AB294"/>
    <mergeCell ref="A136:Z136"/>
    <mergeCell ref="A21:Z21"/>
    <mergeCell ref="D121:E121"/>
    <mergeCell ref="T292:U292"/>
    <mergeCell ref="V292:W292"/>
    <mergeCell ref="D17:E18"/>
    <mergeCell ref="A151:O152"/>
    <mergeCell ref="A131:Z131"/>
    <mergeCell ref="X17:X18"/>
    <mergeCell ref="P58:T58"/>
    <mergeCell ref="D44:E44"/>
    <mergeCell ref="AA293:AA294"/>
    <mergeCell ref="P133:T133"/>
    <mergeCell ref="D243:E243"/>
    <mergeCell ref="D270:E270"/>
    <mergeCell ref="A245:O246"/>
    <mergeCell ref="P253:T253"/>
    <mergeCell ref="D223:E223"/>
    <mergeCell ref="D279:E279"/>
    <mergeCell ref="P243:T243"/>
    <mergeCell ref="P219:V21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1 X36:X37 X44 X51 X53 X55 X57 X59 X61 X73 X86:X87 X89 X95:X96 X101 X103 X105 X107 X126 X133 X138:X139 X144 X155:X156 X158 X162:X163 X175 X180 X187 X193 X195:X197 X203:X205 X211 X216 X223 X236 X263:X264 X267 X269:X270 X279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54 X62 X68 X88 X102 X104 X108 X114:X115 X121 X128 X169:X170 X186 X229 X252" xr:uid="{00000000-0002-0000-0000-000012000000}">
      <formula1>IF(AK30&gt;0,OR(X30=0,AND(IF(X30-AK30&gt;=0,TRUE,FALSE),X30&gt;0,IF(X30/J30=ROUND(X30/J30,0),TRUE,FALSE))),FALSE)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8 X43 X45:X46 X52 X56 X58 X60 X67 X78:X79 X84:X85 X94 X106 X109 X120 X127 X150 X157 X171 X188 X194 X198 X206 X217 X230 X242:X244 X248 X253 X257:X259 X265:X266 X268 X271:X278" xr:uid="{00000000-0002-0000-0000-000013000000}">
      <formula1>IF(AK38&gt;0,OR(X38=0,AND(IF(X38-AK38&gt;=0,TRUE,FALSE),X38&gt;0,IF(X38/K38=ROUND(X38/K38,0),TRUE,FALSE))),FALSE)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482</v>
      </c>
      <c r="H1" s="52"/>
    </row>
    <row r="3" spans="2:8" x14ac:dyDescent="0.2">
      <c r="B3" s="47" t="s">
        <v>483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484</v>
      </c>
      <c r="D6" s="47" t="s">
        <v>485</v>
      </c>
      <c r="E6" s="47"/>
    </row>
    <row r="8" spans="2:8" x14ac:dyDescent="0.2">
      <c r="B8" s="47" t="s">
        <v>19</v>
      </c>
      <c r="C8" s="47" t="s">
        <v>484</v>
      </c>
      <c r="D8" s="47"/>
      <c r="E8" s="47"/>
    </row>
    <row r="10" spans="2:8" x14ac:dyDescent="0.2">
      <c r="B10" s="47" t="s">
        <v>486</v>
      </c>
      <c r="C10" s="47"/>
      <c r="D10" s="47"/>
      <c r="E10" s="47"/>
    </row>
    <row r="11" spans="2:8" x14ac:dyDescent="0.2">
      <c r="B11" s="47" t="s">
        <v>487</v>
      </c>
      <c r="C11" s="47"/>
      <c r="D11" s="47"/>
      <c r="E11" s="47"/>
    </row>
    <row r="12" spans="2:8" x14ac:dyDescent="0.2">
      <c r="B12" s="47" t="s">
        <v>488</v>
      </c>
      <c r="C12" s="47"/>
      <c r="D12" s="47"/>
      <c r="E12" s="47"/>
    </row>
    <row r="13" spans="2:8" x14ac:dyDescent="0.2">
      <c r="B13" s="47" t="s">
        <v>489</v>
      </c>
      <c r="C13" s="47"/>
      <c r="D13" s="47"/>
      <c r="E13" s="47"/>
    </row>
    <row r="14" spans="2:8" x14ac:dyDescent="0.2">
      <c r="B14" s="47" t="s">
        <v>490</v>
      </c>
      <c r="C14" s="47"/>
      <c r="D14" s="47"/>
      <c r="E14" s="47"/>
    </row>
    <row r="15" spans="2:8" x14ac:dyDescent="0.2">
      <c r="B15" s="47" t="s">
        <v>491</v>
      </c>
      <c r="C15" s="47"/>
      <c r="D15" s="47"/>
      <c r="E15" s="47"/>
    </row>
    <row r="16" spans="2:8" x14ac:dyDescent="0.2">
      <c r="B16" s="47" t="s">
        <v>492</v>
      </c>
      <c r="C16" s="47"/>
      <c r="D16" s="47"/>
      <c r="E16" s="47"/>
    </row>
    <row r="17" spans="2:5" x14ac:dyDescent="0.2">
      <c r="B17" s="47" t="s">
        <v>493</v>
      </c>
      <c r="C17" s="47"/>
      <c r="D17" s="47"/>
      <c r="E17" s="47"/>
    </row>
    <row r="18" spans="2:5" x14ac:dyDescent="0.2">
      <c r="B18" s="47" t="s">
        <v>494</v>
      </c>
      <c r="C18" s="47"/>
      <c r="D18" s="47"/>
      <c r="E18" s="47"/>
    </row>
    <row r="19" spans="2:5" x14ac:dyDescent="0.2">
      <c r="B19" s="47" t="s">
        <v>495</v>
      </c>
      <c r="C19" s="47"/>
      <c r="D19" s="47"/>
      <c r="E19" s="47"/>
    </row>
    <row r="20" spans="2:5" x14ac:dyDescent="0.2">
      <c r="B20" s="47" t="s">
        <v>496</v>
      </c>
      <c r="C20" s="47"/>
      <c r="D20" s="47"/>
      <c r="E20" s="47"/>
    </row>
  </sheetData>
  <sheetProtection algorithmName="SHA-512" hashValue="fgYh6rXQ76NEj9OBql31DsI1mVrGdIqKFaJJ02q4bF5L7PtBk+N5mg8hFix1hxw8wMXYJVk9dAprKU0Ae4FKCQ==" saltValue="waXsDI9D1y2E9SjbU4Gg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2024-10-14T07:13:47Z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