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015165-E12A-41EB-A48A-9B8674AF4D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Z282" i="1" s="1"/>
  <c r="Y262" i="1"/>
  <c r="Y283" i="1" s="1"/>
  <c r="X260" i="1"/>
  <c r="X259" i="1"/>
  <c r="BO258" i="1"/>
  <c r="BM258" i="1"/>
  <c r="Z258" i="1"/>
  <c r="Y258" i="1"/>
  <c r="P258" i="1"/>
  <c r="BO257" i="1"/>
  <c r="BM257" i="1"/>
  <c r="Z257" i="1"/>
  <c r="Y257" i="1"/>
  <c r="BO256" i="1"/>
  <c r="BM256" i="1"/>
  <c r="Z256" i="1"/>
  <c r="Z259" i="1" s="1"/>
  <c r="Y256" i="1"/>
  <c r="X254" i="1"/>
  <c r="X253" i="1"/>
  <c r="BO252" i="1"/>
  <c r="BM252" i="1"/>
  <c r="Z252" i="1"/>
  <c r="Y252" i="1"/>
  <c r="BO251" i="1"/>
  <c r="BM251" i="1"/>
  <c r="Z251" i="1"/>
  <c r="Z253" i="1" s="1"/>
  <c r="Y251" i="1"/>
  <c r="X249" i="1"/>
  <c r="X248" i="1"/>
  <c r="BO247" i="1"/>
  <c r="BM247" i="1"/>
  <c r="Z247" i="1"/>
  <c r="Z248" i="1" s="1"/>
  <c r="Y247" i="1"/>
  <c r="X245" i="1"/>
  <c r="X244" i="1"/>
  <c r="BO243" i="1"/>
  <c r="BM243" i="1"/>
  <c r="Z243" i="1"/>
  <c r="Y243" i="1"/>
  <c r="BO242" i="1"/>
  <c r="BM242" i="1"/>
  <c r="Z242" i="1"/>
  <c r="Y242" i="1"/>
  <c r="BO241" i="1"/>
  <c r="BM241" i="1"/>
  <c r="Z241" i="1"/>
  <c r="Z244" i="1" s="1"/>
  <c r="Y241" i="1"/>
  <c r="X237" i="1"/>
  <c r="X236" i="1"/>
  <c r="BO235" i="1"/>
  <c r="BM235" i="1"/>
  <c r="Z235" i="1"/>
  <c r="Z236" i="1" s="1"/>
  <c r="Y235" i="1"/>
  <c r="Y237" i="1" s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4" i="1"/>
  <c r="X223" i="1"/>
  <c r="BO222" i="1"/>
  <c r="BM222" i="1"/>
  <c r="Z222" i="1"/>
  <c r="Z223" i="1" s="1"/>
  <c r="Y222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Z180" i="1" s="1"/>
  <c r="Y179" i="1"/>
  <c r="P179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1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O156" i="1"/>
  <c r="BM156" i="1"/>
  <c r="Z156" i="1"/>
  <c r="Y156" i="1"/>
  <c r="BO155" i="1"/>
  <c r="BM155" i="1"/>
  <c r="Z155" i="1"/>
  <c r="Y155" i="1"/>
  <c r="BO154" i="1"/>
  <c r="BM154" i="1"/>
  <c r="Z154" i="1"/>
  <c r="Z158" i="1" s="1"/>
  <c r="Y154" i="1"/>
  <c r="X151" i="1"/>
  <c r="X150" i="1"/>
  <c r="BO149" i="1"/>
  <c r="BM149" i="1"/>
  <c r="Z149" i="1"/>
  <c r="Z150" i="1" s="1"/>
  <c r="Y149" i="1"/>
  <c r="Y150" i="1" s="1"/>
  <c r="X145" i="1"/>
  <c r="X144" i="1"/>
  <c r="BO143" i="1"/>
  <c r="BM143" i="1"/>
  <c r="Z143" i="1"/>
  <c r="Z144" i="1" s="1"/>
  <c r="Y143" i="1"/>
  <c r="P143" i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X134" i="1"/>
  <c r="X133" i="1"/>
  <c r="BO132" i="1"/>
  <c r="BM132" i="1"/>
  <c r="Z132" i="1"/>
  <c r="Z133" i="1" s="1"/>
  <c r="Y132" i="1"/>
  <c r="Y134" i="1" s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P95" i="1"/>
  <c r="BO95" i="1"/>
  <c r="BN95" i="1"/>
  <c r="BM95" i="1"/>
  <c r="Z95" i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Y89" i="1"/>
  <c r="P89" i="1"/>
  <c r="BO88" i="1"/>
  <c r="BM88" i="1"/>
  <c r="Z88" i="1"/>
  <c r="Y88" i="1"/>
  <c r="P88" i="1"/>
  <c r="BO87" i="1"/>
  <c r="BM87" i="1"/>
  <c r="Z87" i="1"/>
  <c r="Y87" i="1"/>
  <c r="P87" i="1"/>
  <c r="BO86" i="1"/>
  <c r="BM86" i="1"/>
  <c r="Z86" i="1"/>
  <c r="Y86" i="1"/>
  <c r="BO85" i="1"/>
  <c r="BM85" i="1"/>
  <c r="Z85" i="1"/>
  <c r="Y85" i="1"/>
  <c r="P85" i="1"/>
  <c r="BO84" i="1"/>
  <c r="BM84" i="1"/>
  <c r="Z84" i="1"/>
  <c r="Z90" i="1" s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8" i="1" s="1"/>
  <c r="BO22" i="1"/>
  <c r="BM22" i="1"/>
  <c r="X285" i="1" s="1"/>
  <c r="Z22" i="1"/>
  <c r="Z23" i="1" s="1"/>
  <c r="Y22" i="1"/>
  <c r="Y24" i="1" s="1"/>
  <c r="P22" i="1"/>
  <c r="H10" i="1"/>
  <c r="A9" i="1"/>
  <c r="A10" i="1" s="1"/>
  <c r="D7" i="1"/>
  <c r="Q6" i="1"/>
  <c r="P2" i="1"/>
  <c r="Y32" i="1" l="1"/>
  <c r="BN29" i="1"/>
  <c r="BN31" i="1"/>
  <c r="Y47" i="1"/>
  <c r="BN44" i="1"/>
  <c r="BN46" i="1"/>
  <c r="Z69" i="1"/>
  <c r="BN67" i="1"/>
  <c r="Y70" i="1"/>
  <c r="Z97" i="1"/>
  <c r="BN102" i="1"/>
  <c r="BN104" i="1"/>
  <c r="BN106" i="1"/>
  <c r="BN108" i="1"/>
  <c r="Y122" i="1"/>
  <c r="BN120" i="1"/>
  <c r="BN132" i="1"/>
  <c r="BP132" i="1"/>
  <c r="Y133" i="1"/>
  <c r="Y140" i="1"/>
  <c r="BN138" i="1"/>
  <c r="Z230" i="1"/>
  <c r="BP127" i="1"/>
  <c r="BN127" i="1"/>
  <c r="Y145" i="1"/>
  <c r="Y144" i="1"/>
  <c r="BP143" i="1"/>
  <c r="BN143" i="1"/>
  <c r="Y176" i="1"/>
  <c r="Y175" i="1"/>
  <c r="BP174" i="1"/>
  <c r="BN174" i="1"/>
  <c r="BP205" i="1"/>
  <c r="BN205" i="1"/>
  <c r="BP229" i="1"/>
  <c r="BN229" i="1"/>
  <c r="Y115" i="1"/>
  <c r="BP113" i="1"/>
  <c r="BN113" i="1"/>
  <c r="Y129" i="1"/>
  <c r="BP125" i="1"/>
  <c r="BN125" i="1"/>
  <c r="Y163" i="1"/>
  <c r="BP161" i="1"/>
  <c r="BN161" i="1"/>
  <c r="Y189" i="1"/>
  <c r="BP185" i="1"/>
  <c r="BN185" i="1"/>
  <c r="BP187" i="1"/>
  <c r="BN187" i="1"/>
  <c r="BP203" i="1"/>
  <c r="BN203" i="1"/>
  <c r="Y245" i="1"/>
  <c r="Y244" i="1"/>
  <c r="BP241" i="1"/>
  <c r="BN241" i="1"/>
  <c r="BP242" i="1"/>
  <c r="BN242" i="1"/>
  <c r="BP243" i="1"/>
  <c r="BN243" i="1"/>
  <c r="BP258" i="1"/>
  <c r="BN258" i="1"/>
  <c r="X286" i="1"/>
  <c r="X287" i="1" s="1"/>
  <c r="Z32" i="1"/>
  <c r="Y40" i="1"/>
  <c r="Z39" i="1"/>
  <c r="BN37" i="1"/>
  <c r="Y64" i="1"/>
  <c r="BP51" i="1"/>
  <c r="BN51" i="1"/>
  <c r="BP53" i="1"/>
  <c r="BN53" i="1"/>
  <c r="BP56" i="1"/>
  <c r="BN56" i="1"/>
  <c r="BP58" i="1"/>
  <c r="BN58" i="1"/>
  <c r="BP60" i="1"/>
  <c r="BN60" i="1"/>
  <c r="BP62" i="1"/>
  <c r="BN62" i="1"/>
  <c r="BP85" i="1"/>
  <c r="BN85" i="1"/>
  <c r="BP86" i="1"/>
  <c r="BN86" i="1"/>
  <c r="BP88" i="1"/>
  <c r="BN88" i="1"/>
  <c r="Y159" i="1"/>
  <c r="Y158" i="1"/>
  <c r="BP154" i="1"/>
  <c r="BN154" i="1"/>
  <c r="BP155" i="1"/>
  <c r="BN155" i="1"/>
  <c r="BP156" i="1"/>
  <c r="BN156" i="1"/>
  <c r="BP157" i="1"/>
  <c r="BN157" i="1"/>
  <c r="Y181" i="1"/>
  <c r="Y180" i="1"/>
  <c r="BP179" i="1"/>
  <c r="BN179" i="1"/>
  <c r="Y254" i="1"/>
  <c r="Y253" i="1"/>
  <c r="BP251" i="1"/>
  <c r="BN251" i="1"/>
  <c r="BP252" i="1"/>
  <c r="BN252" i="1"/>
  <c r="Z47" i="1"/>
  <c r="Z63" i="1"/>
  <c r="Y63" i="1"/>
  <c r="Y69" i="1"/>
  <c r="Y80" i="1"/>
  <c r="Z115" i="1"/>
  <c r="Z121" i="1"/>
  <c r="Z128" i="1"/>
  <c r="Z139" i="1"/>
  <c r="Z163" i="1"/>
  <c r="Z188" i="1"/>
  <c r="F9" i="1"/>
  <c r="J9" i="1"/>
  <c r="F10" i="1"/>
  <c r="BN22" i="1"/>
  <c r="BP22" i="1"/>
  <c r="Y23" i="1"/>
  <c r="X284" i="1"/>
  <c r="BN28" i="1"/>
  <c r="BP28" i="1"/>
  <c r="BN30" i="1"/>
  <c r="Y33" i="1"/>
  <c r="BN36" i="1"/>
  <c r="BP36" i="1"/>
  <c r="BN38" i="1"/>
  <c r="Y39" i="1"/>
  <c r="BN43" i="1"/>
  <c r="BP43" i="1"/>
  <c r="BN45" i="1"/>
  <c r="Y48" i="1"/>
  <c r="BN52" i="1"/>
  <c r="BP52" i="1"/>
  <c r="BN54" i="1"/>
  <c r="BN55" i="1"/>
  <c r="BN57" i="1"/>
  <c r="BN59" i="1"/>
  <c r="BN61" i="1"/>
  <c r="BN68" i="1"/>
  <c r="BP68" i="1"/>
  <c r="BN73" i="1"/>
  <c r="BP73" i="1"/>
  <c r="Y74" i="1"/>
  <c r="BN78" i="1"/>
  <c r="BP78" i="1"/>
  <c r="Y81" i="1"/>
  <c r="Y90" i="1"/>
  <c r="BP84" i="1"/>
  <c r="BN84" i="1"/>
  <c r="BP87" i="1"/>
  <c r="BN87" i="1"/>
  <c r="BP89" i="1"/>
  <c r="BN89" i="1"/>
  <c r="Y110" i="1"/>
  <c r="BP101" i="1"/>
  <c r="BN101" i="1"/>
  <c r="Y109" i="1"/>
  <c r="BP103" i="1"/>
  <c r="BN103" i="1"/>
  <c r="BP105" i="1"/>
  <c r="BN105" i="1"/>
  <c r="BP107" i="1"/>
  <c r="BN107" i="1"/>
  <c r="H9" i="1"/>
  <c r="BN79" i="1"/>
  <c r="Y91" i="1"/>
  <c r="Y97" i="1"/>
  <c r="BP94" i="1"/>
  <c r="BN94" i="1"/>
  <c r="BP96" i="1"/>
  <c r="BN96" i="1"/>
  <c r="Z109" i="1"/>
  <c r="Y116" i="1"/>
  <c r="Y121" i="1"/>
  <c r="Y128" i="1"/>
  <c r="Y139" i="1"/>
  <c r="Y151" i="1"/>
  <c r="Y164" i="1"/>
  <c r="Y172" i="1"/>
  <c r="Y188" i="1"/>
  <c r="Y199" i="1"/>
  <c r="Y207" i="1"/>
  <c r="BP202" i="1"/>
  <c r="BN202" i="1"/>
  <c r="BP204" i="1"/>
  <c r="BN204" i="1"/>
  <c r="Y206" i="1"/>
  <c r="Y218" i="1"/>
  <c r="BP215" i="1"/>
  <c r="BN215" i="1"/>
  <c r="Y217" i="1"/>
  <c r="Y223" i="1"/>
  <c r="BP222" i="1"/>
  <c r="BN222" i="1"/>
  <c r="Y248" i="1"/>
  <c r="BP247" i="1"/>
  <c r="BN247" i="1"/>
  <c r="BN114" i="1"/>
  <c r="BN119" i="1"/>
  <c r="BP119" i="1"/>
  <c r="BN126" i="1"/>
  <c r="BN137" i="1"/>
  <c r="BP137" i="1"/>
  <c r="BN149" i="1"/>
  <c r="BP149" i="1"/>
  <c r="BN162" i="1"/>
  <c r="BN168" i="1"/>
  <c r="BP168" i="1"/>
  <c r="BN170" i="1"/>
  <c r="BN186" i="1"/>
  <c r="Y198" i="1"/>
  <c r="BN193" i="1"/>
  <c r="BN195" i="1"/>
  <c r="BN197" i="1"/>
  <c r="Z206" i="1"/>
  <c r="Z217" i="1"/>
  <c r="Y224" i="1"/>
  <c r="Y231" i="1"/>
  <c r="BP228" i="1"/>
  <c r="BN228" i="1"/>
  <c r="Y230" i="1"/>
  <c r="Y236" i="1"/>
  <c r="BP235" i="1"/>
  <c r="BN235" i="1"/>
  <c r="Y249" i="1"/>
  <c r="Y260" i="1"/>
  <c r="BP256" i="1"/>
  <c r="BN256" i="1"/>
  <c r="BP257" i="1"/>
  <c r="BN257" i="1"/>
  <c r="Y259" i="1"/>
  <c r="Y282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Z289" i="1" l="1"/>
  <c r="Y284" i="1"/>
  <c r="C297" i="1"/>
  <c r="Y286" i="1"/>
  <c r="Y288" i="1"/>
  <c r="Y285" i="1"/>
  <c r="Y287" i="1" s="1"/>
  <c r="B297" i="1" l="1"/>
  <c r="A297" i="1"/>
</calcChain>
</file>

<file path=xl/sharedStrings.xml><?xml version="1.0" encoding="utf-8"?>
<sst xmlns="http://schemas.openxmlformats.org/spreadsheetml/2006/main" count="1462" uniqueCount="496">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</sst>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0" t="s">
        <v>0</v>
      </c>
      <c r="E1" s="347"/>
      <c r="F1" s="347"/>
      <c r="G1" s="12" t="s">
        <v>1</v>
      </c>
      <c r="H1" s="380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390" t="s">
        <v>8</v>
      </c>
      <c r="B5" s="326"/>
      <c r="C5" s="327"/>
      <c r="D5" s="368"/>
      <c r="E5" s="369"/>
      <c r="F5" s="507" t="s">
        <v>9</v>
      </c>
      <c r="G5" s="327"/>
      <c r="H5" s="368" t="s">
        <v>495</v>
      </c>
      <c r="I5" s="483"/>
      <c r="J5" s="483"/>
      <c r="K5" s="483"/>
      <c r="L5" s="483"/>
      <c r="M5" s="369"/>
      <c r="N5" s="61"/>
      <c r="P5" s="24" t="s">
        <v>10</v>
      </c>
      <c r="Q5" s="501">
        <v>45579</v>
      </c>
      <c r="R5" s="407"/>
      <c r="T5" s="427" t="s">
        <v>11</v>
      </c>
      <c r="U5" s="343"/>
      <c r="V5" s="428" t="s">
        <v>12</v>
      </c>
      <c r="W5" s="407"/>
      <c r="AB5" s="51"/>
      <c r="AC5" s="51"/>
      <c r="AD5" s="51"/>
      <c r="AE5" s="51"/>
    </row>
    <row r="6" spans="1:32" s="310" customFormat="1" ht="24" customHeight="1" x14ac:dyDescent="0.2">
      <c r="A6" s="390" t="s">
        <v>13</v>
      </c>
      <c r="B6" s="326"/>
      <c r="C6" s="327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07"/>
      <c r="N6" s="62"/>
      <c r="P6" s="24" t="s">
        <v>15</v>
      </c>
      <c r="Q6" s="454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31" t="s">
        <v>16</v>
      </c>
      <c r="U6" s="343"/>
      <c r="V6" s="446" t="s">
        <v>17</v>
      </c>
      <c r="W6" s="379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1"/>
      <c r="U7" s="343"/>
      <c r="V7" s="447"/>
      <c r="W7" s="448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34"/>
      <c r="C8" s="335"/>
      <c r="D8" s="373" t="s">
        <v>19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20</v>
      </c>
      <c r="Q8" s="411">
        <v>0.375</v>
      </c>
      <c r="R8" s="372"/>
      <c r="T8" s="321"/>
      <c r="U8" s="343"/>
      <c r="V8" s="447"/>
      <c r="W8" s="448"/>
      <c r="AB8" s="51"/>
      <c r="AC8" s="51"/>
      <c r="AD8" s="51"/>
      <c r="AE8" s="51"/>
    </row>
    <row r="9" spans="1:32" s="310" customFormat="1" ht="39.950000000000003" customHeight="1" x14ac:dyDescent="0.2">
      <c r="A9" s="3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392"/>
      <c r="E9" s="377"/>
      <c r="F9" s="3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M9" s="377"/>
      <c r="N9" s="308"/>
      <c r="P9" s="26" t="s">
        <v>21</v>
      </c>
      <c r="Q9" s="403"/>
      <c r="R9" s="404"/>
      <c r="T9" s="321"/>
      <c r="U9" s="343"/>
      <c r="V9" s="449"/>
      <c r="W9" s="450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3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392"/>
      <c r="E10" s="377"/>
      <c r="F10" s="3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68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32"/>
      <c r="R10" s="433"/>
      <c r="U10" s="24" t="s">
        <v>23</v>
      </c>
      <c r="V10" s="378" t="s">
        <v>24</v>
      </c>
      <c r="W10" s="379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6"/>
      <c r="R11" s="407"/>
      <c r="U11" s="24" t="s">
        <v>27</v>
      </c>
      <c r="V11" s="452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325" t="s">
        <v>29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30</v>
      </c>
      <c r="Q12" s="411"/>
      <c r="R12" s="372"/>
      <c r="S12" s="23"/>
      <c r="U12" s="24"/>
      <c r="V12" s="347"/>
      <c r="W12" s="321"/>
      <c r="AB12" s="51"/>
      <c r="AC12" s="51"/>
      <c r="AD12" s="51"/>
      <c r="AE12" s="51"/>
    </row>
    <row r="13" spans="1:32" s="310" customFormat="1" ht="23.25" customHeight="1" x14ac:dyDescent="0.2">
      <c r="A13" s="325" t="s">
        <v>31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32</v>
      </c>
      <c r="Q13" s="452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325" t="s">
        <v>33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36" t="s">
        <v>34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8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9"/>
      <c r="Q16" s="419"/>
      <c r="R16" s="419"/>
      <c r="S16" s="419"/>
      <c r="T16" s="4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36</v>
      </c>
      <c r="B17" s="355" t="s">
        <v>37</v>
      </c>
      <c r="C17" s="391" t="s">
        <v>38</v>
      </c>
      <c r="D17" s="355" t="s">
        <v>39</v>
      </c>
      <c r="E17" s="386"/>
      <c r="F17" s="355" t="s">
        <v>40</v>
      </c>
      <c r="G17" s="355" t="s">
        <v>41</v>
      </c>
      <c r="H17" s="355" t="s">
        <v>42</v>
      </c>
      <c r="I17" s="355" t="s">
        <v>43</v>
      </c>
      <c r="J17" s="355" t="s">
        <v>44</v>
      </c>
      <c r="K17" s="355" t="s">
        <v>45</v>
      </c>
      <c r="L17" s="355" t="s">
        <v>46</v>
      </c>
      <c r="M17" s="355" t="s">
        <v>47</v>
      </c>
      <c r="N17" s="355" t="s">
        <v>48</v>
      </c>
      <c r="O17" s="355" t="s">
        <v>49</v>
      </c>
      <c r="P17" s="355" t="s">
        <v>50</v>
      </c>
      <c r="Q17" s="385"/>
      <c r="R17" s="385"/>
      <c r="S17" s="385"/>
      <c r="T17" s="386"/>
      <c r="U17" s="512" t="s">
        <v>51</v>
      </c>
      <c r="V17" s="327"/>
      <c r="W17" s="355" t="s">
        <v>52</v>
      </c>
      <c r="X17" s="355" t="s">
        <v>53</v>
      </c>
      <c r="Y17" s="528" t="s">
        <v>54</v>
      </c>
      <c r="Z17" s="481" t="s">
        <v>55</v>
      </c>
      <c r="AA17" s="466" t="s">
        <v>56</v>
      </c>
      <c r="AB17" s="466" t="s">
        <v>57</v>
      </c>
      <c r="AC17" s="466" t="s">
        <v>58</v>
      </c>
      <c r="AD17" s="466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56"/>
      <c r="B18" s="356"/>
      <c r="C18" s="356"/>
      <c r="D18" s="387"/>
      <c r="E18" s="389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87"/>
      <c r="Q18" s="388"/>
      <c r="R18" s="388"/>
      <c r="S18" s="388"/>
      <c r="T18" s="389"/>
      <c r="U18" s="70" t="s">
        <v>61</v>
      </c>
      <c r="V18" s="70" t="s">
        <v>62</v>
      </c>
      <c r="W18" s="356"/>
      <c r="X18" s="356"/>
      <c r="Y18" s="529"/>
      <c r="Z18" s="482"/>
      <c r="AA18" s="467"/>
      <c r="AB18" s="467"/>
      <c r="AC18" s="467"/>
      <c r="AD18" s="504"/>
      <c r="AE18" s="505"/>
      <c r="AF18" s="506"/>
      <c r="AG18" s="69"/>
      <c r="BD18" s="68"/>
    </row>
    <row r="19" spans="1:68" ht="27.75" hidden="1" customHeight="1" x14ac:dyDescent="0.2">
      <c r="A19" s="381" t="s">
        <v>63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37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40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8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49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49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81" t="s">
        <v>75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37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40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70</v>
      </c>
      <c r="X28" s="316">
        <v>14</v>
      </c>
      <c r="Y28" s="317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9">
        <v>4607111036520</v>
      </c>
      <c r="E29" s="330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3"/>
      <c r="R29" s="323"/>
      <c r="S29" s="323"/>
      <c r="T29" s="324"/>
      <c r="U29" s="34"/>
      <c r="V29" s="34"/>
      <c r="W29" s="35" t="s">
        <v>70</v>
      </c>
      <c r="X29" s="316">
        <v>14</v>
      </c>
      <c r="Y29" s="317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9">
        <v>4607111036537</v>
      </c>
      <c r="E30" s="330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6">
        <v>42</v>
      </c>
      <c r="Y30" s="317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9">
        <v>4607111036599</v>
      </c>
      <c r="E31" s="330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6">
        <v>28</v>
      </c>
      <c r="Y31" s="317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48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49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18">
        <f>IFERROR(SUM(X28:X31),"0")</f>
        <v>98</v>
      </c>
      <c r="Y32" s="318">
        <f>IFERROR(SUM(Y28:Y31),"0")</f>
        <v>98</v>
      </c>
      <c r="Z32" s="318">
        <f>IFERROR(IF(Z28="",0,Z28),"0")+IFERROR(IF(Z29="",0,Z29),"0")+IFERROR(IF(Z30="",0,Z30),"0")+IFERROR(IF(Z31="",0,Z31),"0")</f>
        <v>0.92218</v>
      </c>
      <c r="AA32" s="319"/>
      <c r="AB32" s="319"/>
      <c r="AC32" s="319"/>
    </row>
    <row r="33" spans="1:68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49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18">
        <f>IFERROR(SUMPRODUCT(X28:X31*H28:H31),"0")</f>
        <v>147</v>
      </c>
      <c r="Y33" s="318">
        <f>IFERROR(SUMPRODUCT(Y28:Y31*H28:H31),"0")</f>
        <v>147</v>
      </c>
      <c r="Z33" s="37"/>
      <c r="AA33" s="319"/>
      <c r="AB33" s="319"/>
      <c r="AC33" s="319"/>
    </row>
    <row r="34" spans="1:68" ht="16.5" hidden="1" customHeight="1" x14ac:dyDescent="0.25">
      <c r="A34" s="337" t="s">
        <v>93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40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29">
        <v>4607111036308</v>
      </c>
      <c r="E36" s="330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7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6">
        <v>456</v>
      </c>
      <c r="Y36" s="317">
        <f>IFERROR(IF(X36="","",X36),"")</f>
        <v>456</v>
      </c>
      <c r="Z36" s="36">
        <f>IFERROR(IF(X36="","",X36*0.0155),"")</f>
        <v>7.0679999999999996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2859.12</v>
      </c>
      <c r="BN36" s="67">
        <f>IFERROR(Y36*I36,"0")</f>
        <v>2859.12</v>
      </c>
      <c r="BO36" s="67">
        <f>IFERROR(X36/J36,"0")</f>
        <v>5.4285714285714288</v>
      </c>
      <c r="BP36" s="67">
        <f>IFERROR(Y36/J36,"0")</f>
        <v>5.4285714285714288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29">
        <v>4607111036292</v>
      </c>
      <c r="E38" s="330"/>
      <c r="F38" s="315">
        <v>0.75</v>
      </c>
      <c r="G38" s="32">
        <v>8</v>
      </c>
      <c r="H38" s="315">
        <v>6</v>
      </c>
      <c r="I38" s="315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3"/>
      <c r="R38" s="323"/>
      <c r="S38" s="323"/>
      <c r="T38" s="324"/>
      <c r="U38" s="34"/>
      <c r="V38" s="34"/>
      <c r="W38" s="35" t="s">
        <v>70</v>
      </c>
      <c r="X38" s="316">
        <v>24</v>
      </c>
      <c r="Y38" s="317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48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49"/>
      <c r="P39" s="333" t="s">
        <v>73</v>
      </c>
      <c r="Q39" s="334"/>
      <c r="R39" s="334"/>
      <c r="S39" s="334"/>
      <c r="T39" s="334"/>
      <c r="U39" s="334"/>
      <c r="V39" s="335"/>
      <c r="W39" s="37" t="s">
        <v>70</v>
      </c>
      <c r="X39" s="318">
        <f>IFERROR(SUM(X36:X38),"0")</f>
        <v>480</v>
      </c>
      <c r="Y39" s="318">
        <f>IFERROR(SUM(Y36:Y38),"0")</f>
        <v>480</v>
      </c>
      <c r="Z39" s="318">
        <f>IFERROR(IF(Z36="",0,Z36),"0")+IFERROR(IF(Z37="",0,Z37),"0")+IFERROR(IF(Z38="",0,Z38),"0")</f>
        <v>7.4399999999999995</v>
      </c>
      <c r="AA39" s="319"/>
      <c r="AB39" s="319"/>
      <c r="AC39" s="319"/>
    </row>
    <row r="40" spans="1:68" x14ac:dyDescent="0.2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49"/>
      <c r="P40" s="333" t="s">
        <v>73</v>
      </c>
      <c r="Q40" s="334"/>
      <c r="R40" s="334"/>
      <c r="S40" s="334"/>
      <c r="T40" s="334"/>
      <c r="U40" s="334"/>
      <c r="V40" s="335"/>
      <c r="W40" s="37" t="s">
        <v>74</v>
      </c>
      <c r="X40" s="318">
        <f>IFERROR(SUMPRODUCT(X36:X38*H36:H38),"0")</f>
        <v>2880</v>
      </c>
      <c r="Y40" s="318">
        <f>IFERROR(SUMPRODUCT(Y36:Y38*H36:H38),"0")</f>
        <v>2880</v>
      </c>
      <c r="Z40" s="37"/>
      <c r="AA40" s="319"/>
      <c r="AB40" s="319"/>
      <c r="AC40" s="319"/>
    </row>
    <row r="41" spans="1:68" ht="16.5" hidden="1" customHeight="1" x14ac:dyDescent="0.25">
      <c r="A41" s="337" t="s">
        <v>103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1"/>
      <c r="AB41" s="311"/>
      <c r="AC41" s="311"/>
    </row>
    <row r="42" spans="1:68" ht="14.25" hidden="1" customHeight="1" x14ac:dyDescent="0.25">
      <c r="A42" s="340" t="s">
        <v>104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Z42" s="321"/>
      <c r="AA42" s="312"/>
      <c r="AB42" s="312"/>
      <c r="AC42" s="312"/>
    </row>
    <row r="43" spans="1:68" ht="16.5" hidden="1" customHeight="1" x14ac:dyDescent="0.25">
      <c r="A43" s="54" t="s">
        <v>105</v>
      </c>
      <c r="B43" s="54" t="s">
        <v>106</v>
      </c>
      <c r="C43" s="31">
        <v>4301190046</v>
      </c>
      <c r="D43" s="329">
        <v>4607111038951</v>
      </c>
      <c r="E43" s="330"/>
      <c r="F43" s="315">
        <v>0.2</v>
      </c>
      <c r="G43" s="32">
        <v>6</v>
      </c>
      <c r="H43" s="315">
        <v>1.2</v>
      </c>
      <c r="I43" s="315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3"/>
      <c r="R43" s="323"/>
      <c r="S43" s="323"/>
      <c r="T43" s="324"/>
      <c r="U43" s="34"/>
      <c r="V43" s="34"/>
      <c r="W43" s="35" t="s">
        <v>70</v>
      </c>
      <c r="X43" s="316">
        <v>0</v>
      </c>
      <c r="Y43" s="317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4301190010</v>
      </c>
      <c r="D44" s="329">
        <v>4607111037596</v>
      </c>
      <c r="E44" s="330"/>
      <c r="F44" s="315">
        <v>0.2</v>
      </c>
      <c r="G44" s="32">
        <v>6</v>
      </c>
      <c r="H44" s="315">
        <v>1.2</v>
      </c>
      <c r="I44" s="315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6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6">
        <v>0</v>
      </c>
      <c r="Y44" s="317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84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29">
        <v>4607111037053</v>
      </c>
      <c r="E45" s="330"/>
      <c r="F45" s="315">
        <v>0.2</v>
      </c>
      <c r="G45" s="32">
        <v>6</v>
      </c>
      <c r="H45" s="315">
        <v>1.2</v>
      </c>
      <c r="I45" s="315">
        <v>1.5918000000000001</v>
      </c>
      <c r="J45" s="32">
        <v>130</v>
      </c>
      <c r="K45" s="32" t="s">
        <v>107</v>
      </c>
      <c r="L45" s="32" t="s">
        <v>81</v>
      </c>
      <c r="M45" s="33" t="s">
        <v>69</v>
      </c>
      <c r="N45" s="33"/>
      <c r="O45" s="32">
        <v>365</v>
      </c>
      <c r="P45" s="47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6">
        <v>30</v>
      </c>
      <c r="Y45" s="317">
        <f>IFERROR(IF(X45="","",X45),"")</f>
        <v>30</v>
      </c>
      <c r="Z45" s="36">
        <f>IFERROR(IF(X45="","",X45*0.0095),"")</f>
        <v>0.28499999999999998</v>
      </c>
      <c r="AA45" s="56"/>
      <c r="AB45" s="57"/>
      <c r="AC45" s="92" t="s">
        <v>111</v>
      </c>
      <c r="AG45" s="67"/>
      <c r="AJ45" s="71" t="s">
        <v>83</v>
      </c>
      <c r="AK45" s="71">
        <v>10</v>
      </c>
      <c r="BB45" s="93" t="s">
        <v>84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9">
        <v>4607111037060</v>
      </c>
      <c r="E46" s="330"/>
      <c r="F46" s="315">
        <v>0.2</v>
      </c>
      <c r="G46" s="32">
        <v>6</v>
      </c>
      <c r="H46" s="315">
        <v>1.2</v>
      </c>
      <c r="I46" s="315">
        <v>1.5918000000000001</v>
      </c>
      <c r="J46" s="32">
        <v>130</v>
      </c>
      <c r="K46" s="32" t="s">
        <v>107</v>
      </c>
      <c r="L46" s="32" t="s">
        <v>81</v>
      </c>
      <c r="M46" s="33" t="s">
        <v>69</v>
      </c>
      <c r="N46" s="33"/>
      <c r="O46" s="32">
        <v>365</v>
      </c>
      <c r="P46" s="46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6">
        <v>40</v>
      </c>
      <c r="Y46" s="317">
        <f>IFERROR(IF(X46="","",X46),"")</f>
        <v>40</v>
      </c>
      <c r="Z46" s="36">
        <f>IFERROR(IF(X46="","",X46*0.0095),"")</f>
        <v>0.38</v>
      </c>
      <c r="AA46" s="56"/>
      <c r="AB46" s="57"/>
      <c r="AC46" s="94" t="s">
        <v>111</v>
      </c>
      <c r="AG46" s="67"/>
      <c r="AJ46" s="71" t="s">
        <v>83</v>
      </c>
      <c r="AK46" s="71">
        <v>10</v>
      </c>
      <c r="BB46" s="95" t="s">
        <v>84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348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49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18">
        <f>IFERROR(SUM(X43:X46),"0")</f>
        <v>70</v>
      </c>
      <c r="Y47" s="318">
        <f>IFERROR(SUM(Y43:Y46),"0")</f>
        <v>70</v>
      </c>
      <c r="Z47" s="318">
        <f>IFERROR(IF(Z43="",0,Z43),"0")+IFERROR(IF(Z44="",0,Z44),"0")+IFERROR(IF(Z45="",0,Z45),"0")+IFERROR(IF(Z46="",0,Z46),"0")</f>
        <v>0.66500000000000004</v>
      </c>
      <c r="AA47" s="319"/>
      <c r="AB47" s="319"/>
      <c r="AC47" s="319"/>
    </row>
    <row r="48" spans="1:68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49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18">
        <f>IFERROR(SUMPRODUCT(X43:X46*H43:H46),"0")</f>
        <v>84</v>
      </c>
      <c r="Y48" s="318">
        <f>IFERROR(SUMPRODUCT(Y43:Y46*H43:H46),"0")</f>
        <v>84</v>
      </c>
      <c r="Z48" s="37"/>
      <c r="AA48" s="319"/>
      <c r="AB48" s="319"/>
      <c r="AC48" s="319"/>
    </row>
    <row r="49" spans="1:68" ht="16.5" hidden="1" customHeight="1" x14ac:dyDescent="0.25">
      <c r="A49" s="337" t="s">
        <v>116</v>
      </c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11"/>
      <c r="AB49" s="311"/>
      <c r="AC49" s="311"/>
    </row>
    <row r="50" spans="1:68" ht="14.25" hidden="1" customHeight="1" x14ac:dyDescent="0.25">
      <c r="A50" s="340" t="s">
        <v>64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321"/>
      <c r="Y50" s="321"/>
      <c r="Z50" s="321"/>
      <c r="AA50" s="312"/>
      <c r="AB50" s="312"/>
      <c r="AC50" s="312"/>
    </row>
    <row r="51" spans="1:68" ht="27" hidden="1" customHeight="1" x14ac:dyDescent="0.25">
      <c r="A51" s="54" t="s">
        <v>117</v>
      </c>
      <c r="B51" s="54" t="s">
        <v>118</v>
      </c>
      <c r="C51" s="31">
        <v>4301071032</v>
      </c>
      <c r="D51" s="329">
        <v>4607111038999</v>
      </c>
      <c r="E51" s="330"/>
      <c r="F51" s="315">
        <v>0.4</v>
      </c>
      <c r="G51" s="32">
        <v>16</v>
      </c>
      <c r="H51" s="315">
        <v>6.4</v>
      </c>
      <c r="I51" s="315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6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6">
        <v>0</v>
      </c>
      <c r="Y51" s="31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83</v>
      </c>
      <c r="AK51" s="71">
        <v>12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4301070989</v>
      </c>
      <c r="D52" s="329">
        <v>4607111037190</v>
      </c>
      <c r="E52" s="330"/>
      <c r="F52" s="315">
        <v>0.43</v>
      </c>
      <c r="G52" s="32">
        <v>16</v>
      </c>
      <c r="H52" s="315">
        <v>6.88</v>
      </c>
      <c r="I52" s="315">
        <v>7.1996000000000002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6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4301071044</v>
      </c>
      <c r="D53" s="329">
        <v>4607111039385</v>
      </c>
      <c r="E53" s="330"/>
      <c r="F53" s="315">
        <v>0.7</v>
      </c>
      <c r="G53" s="32">
        <v>10</v>
      </c>
      <c r="H53" s="315">
        <v>7</v>
      </c>
      <c r="I53" s="315">
        <v>7.3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3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4301070972</v>
      </c>
      <c r="D54" s="329">
        <v>4607111037183</v>
      </c>
      <c r="E54" s="330"/>
      <c r="F54" s="315">
        <v>0.9</v>
      </c>
      <c r="G54" s="32">
        <v>8</v>
      </c>
      <c r="H54" s="315">
        <v>7.2</v>
      </c>
      <c r="I54" s="315">
        <v>7.4859999999999998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3"/>
      <c r="R54" s="323"/>
      <c r="S54" s="323"/>
      <c r="T54" s="324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4301071045</v>
      </c>
      <c r="D55" s="329">
        <v>4607111039392</v>
      </c>
      <c r="E55" s="330"/>
      <c r="F55" s="315">
        <v>0.4</v>
      </c>
      <c r="G55" s="32">
        <v>16</v>
      </c>
      <c r="H55" s="315">
        <v>6.4</v>
      </c>
      <c r="I55" s="315">
        <v>6.7195999999999998</v>
      </c>
      <c r="J55" s="32">
        <v>84</v>
      </c>
      <c r="K55" s="32" t="s">
        <v>67</v>
      </c>
      <c r="L55" s="32" t="s">
        <v>81</v>
      </c>
      <c r="M55" s="33" t="s">
        <v>69</v>
      </c>
      <c r="N55" s="33"/>
      <c r="O55" s="32">
        <v>180</v>
      </c>
      <c r="P55" s="409" t="s">
        <v>128</v>
      </c>
      <c r="Q55" s="323"/>
      <c r="R55" s="323"/>
      <c r="S55" s="323"/>
      <c r="T55" s="324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83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4301070970</v>
      </c>
      <c r="D56" s="329">
        <v>4607111037091</v>
      </c>
      <c r="E56" s="330"/>
      <c r="F56" s="315">
        <v>0.43</v>
      </c>
      <c r="G56" s="32">
        <v>16</v>
      </c>
      <c r="H56" s="315">
        <v>6.88</v>
      </c>
      <c r="I56" s="315">
        <v>7.11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5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3"/>
      <c r="R56" s="323"/>
      <c r="S56" s="323"/>
      <c r="T56" s="324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4301071031</v>
      </c>
      <c r="D57" s="329">
        <v>4607111038982</v>
      </c>
      <c r="E57" s="330"/>
      <c r="F57" s="315">
        <v>0.7</v>
      </c>
      <c r="G57" s="32">
        <v>10</v>
      </c>
      <c r="H57" s="315">
        <v>7</v>
      </c>
      <c r="I57" s="315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3"/>
      <c r="R57" s="323"/>
      <c r="S57" s="323"/>
      <c r="T57" s="324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9">
        <v>4607111036902</v>
      </c>
      <c r="E58" s="330"/>
      <c r="F58" s="315">
        <v>0.9</v>
      </c>
      <c r="G58" s="32">
        <v>8</v>
      </c>
      <c r="H58" s="315">
        <v>7.2</v>
      </c>
      <c r="I58" s="315">
        <v>7.43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3"/>
      <c r="R58" s="323"/>
      <c r="S58" s="323"/>
      <c r="T58" s="324"/>
      <c r="U58" s="34"/>
      <c r="V58" s="34"/>
      <c r="W58" s="35" t="s">
        <v>70</v>
      </c>
      <c r="X58" s="316">
        <v>24</v>
      </c>
      <c r="Y58" s="317">
        <f t="shared" si="0"/>
        <v>24</v>
      </c>
      <c r="Z58" s="36">
        <f t="shared" si="1"/>
        <v>0.372</v>
      </c>
      <c r="AA58" s="56"/>
      <c r="AB58" s="57"/>
      <c r="AC58" s="110" t="s">
        <v>129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178.32</v>
      </c>
      <c r="BN58" s="67">
        <f t="shared" si="3"/>
        <v>178.32</v>
      </c>
      <c r="BO58" s="67">
        <f t="shared" si="4"/>
        <v>0.2857142857142857</v>
      </c>
      <c r="BP58" s="67">
        <f t="shared" si="5"/>
        <v>0.2857142857142857</v>
      </c>
    </row>
    <row r="59" spans="1:68" ht="27" hidden="1" customHeight="1" x14ac:dyDescent="0.25">
      <c r="A59" s="54" t="s">
        <v>136</v>
      </c>
      <c r="B59" s="54" t="s">
        <v>137</v>
      </c>
      <c r="C59" s="31">
        <v>4301071046</v>
      </c>
      <c r="D59" s="329">
        <v>4607111039354</v>
      </c>
      <c r="E59" s="330"/>
      <c r="F59" s="315">
        <v>0.4</v>
      </c>
      <c r="G59" s="32">
        <v>16</v>
      </c>
      <c r="H59" s="315">
        <v>6.4</v>
      </c>
      <c r="I59" s="315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3"/>
      <c r="R59" s="323"/>
      <c r="S59" s="323"/>
      <c r="T59" s="324"/>
      <c r="U59" s="34"/>
      <c r="V59" s="34"/>
      <c r="W59" s="35" t="s">
        <v>70</v>
      </c>
      <c r="X59" s="316">
        <v>0</v>
      </c>
      <c r="Y59" s="317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4301070969</v>
      </c>
      <c r="D60" s="329">
        <v>4607111036858</v>
      </c>
      <c r="E60" s="330"/>
      <c r="F60" s="315">
        <v>0.43</v>
      </c>
      <c r="G60" s="32">
        <v>16</v>
      </c>
      <c r="H60" s="315">
        <v>6.88</v>
      </c>
      <c r="I60" s="315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5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3"/>
      <c r="R60" s="323"/>
      <c r="S60" s="323"/>
      <c r="T60" s="324"/>
      <c r="U60" s="34"/>
      <c r="V60" s="34"/>
      <c r="W60" s="35" t="s">
        <v>70</v>
      </c>
      <c r="X60" s="316">
        <v>0</v>
      </c>
      <c r="Y60" s="317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72</v>
      </c>
      <c r="AK60" s="71">
        <v>1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4301071047</v>
      </c>
      <c r="D61" s="329">
        <v>4607111039330</v>
      </c>
      <c r="E61" s="330"/>
      <c r="F61" s="315">
        <v>0.7</v>
      </c>
      <c r="G61" s="32">
        <v>10</v>
      </c>
      <c r="H61" s="315">
        <v>7</v>
      </c>
      <c r="I61" s="315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5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3"/>
      <c r="R61" s="323"/>
      <c r="S61" s="323"/>
      <c r="T61" s="324"/>
      <c r="U61" s="34"/>
      <c r="V61" s="34"/>
      <c r="W61" s="35" t="s">
        <v>70</v>
      </c>
      <c r="X61" s="316">
        <v>0</v>
      </c>
      <c r="Y61" s="317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9">
        <v>4607111036889</v>
      </c>
      <c r="E62" s="330"/>
      <c r="F62" s="315">
        <v>0.9</v>
      </c>
      <c r="G62" s="32">
        <v>8</v>
      </c>
      <c r="H62" s="315">
        <v>7.2</v>
      </c>
      <c r="I62" s="315">
        <v>7.4859999999999998</v>
      </c>
      <c r="J62" s="32">
        <v>84</v>
      </c>
      <c r="K62" s="32" t="s">
        <v>67</v>
      </c>
      <c r="L62" s="32" t="s">
        <v>81</v>
      </c>
      <c r="M62" s="33" t="s">
        <v>69</v>
      </c>
      <c r="N62" s="33"/>
      <c r="O62" s="32">
        <v>180</v>
      </c>
      <c r="P62" s="4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3"/>
      <c r="R62" s="323"/>
      <c r="S62" s="323"/>
      <c r="T62" s="324"/>
      <c r="U62" s="34"/>
      <c r="V62" s="34"/>
      <c r="W62" s="35" t="s">
        <v>70</v>
      </c>
      <c r="X62" s="316">
        <v>12</v>
      </c>
      <c r="Y62" s="317">
        <f t="shared" si="0"/>
        <v>12</v>
      </c>
      <c r="Z62" s="36">
        <f t="shared" si="1"/>
        <v>0.186</v>
      </c>
      <c r="AA62" s="56"/>
      <c r="AB62" s="57"/>
      <c r="AC62" s="118" t="s">
        <v>129</v>
      </c>
      <c r="AG62" s="67"/>
      <c r="AJ62" s="71" t="s">
        <v>83</v>
      </c>
      <c r="AK62" s="71">
        <v>12</v>
      </c>
      <c r="BB62" s="119" t="s">
        <v>1</v>
      </c>
      <c r="BM62" s="67">
        <f t="shared" si="2"/>
        <v>89.831999999999994</v>
      </c>
      <c r="BN62" s="67">
        <f t="shared" si="3"/>
        <v>89.831999999999994</v>
      </c>
      <c r="BO62" s="67">
        <f t="shared" si="4"/>
        <v>0.14285714285714285</v>
      </c>
      <c r="BP62" s="67">
        <f t="shared" si="5"/>
        <v>0.14285714285714285</v>
      </c>
    </row>
    <row r="63" spans="1:68" x14ac:dyDescent="0.2">
      <c r="A63" s="348"/>
      <c r="B63" s="321"/>
      <c r="C63" s="321"/>
      <c r="D63" s="321"/>
      <c r="E63" s="321"/>
      <c r="F63" s="321"/>
      <c r="G63" s="321"/>
      <c r="H63" s="321"/>
      <c r="I63" s="321"/>
      <c r="J63" s="321"/>
      <c r="K63" s="321"/>
      <c r="L63" s="321"/>
      <c r="M63" s="321"/>
      <c r="N63" s="321"/>
      <c r="O63" s="349"/>
      <c r="P63" s="333" t="s">
        <v>73</v>
      </c>
      <c r="Q63" s="334"/>
      <c r="R63" s="334"/>
      <c r="S63" s="334"/>
      <c r="T63" s="334"/>
      <c r="U63" s="334"/>
      <c r="V63" s="335"/>
      <c r="W63" s="37" t="s">
        <v>70</v>
      </c>
      <c r="X63" s="318">
        <f>IFERROR(SUM(X51:X62),"0")</f>
        <v>36</v>
      </c>
      <c r="Y63" s="318">
        <f>IFERROR(SUM(Y51:Y62),"0")</f>
        <v>36</v>
      </c>
      <c r="Z63" s="31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0.55800000000000005</v>
      </c>
      <c r="AA63" s="319"/>
      <c r="AB63" s="319"/>
      <c r="AC63" s="319"/>
    </row>
    <row r="64" spans="1:68" x14ac:dyDescent="0.2">
      <c r="A64" s="321"/>
      <c r="B64" s="321"/>
      <c r="C64" s="321"/>
      <c r="D64" s="321"/>
      <c r="E64" s="321"/>
      <c r="F64" s="321"/>
      <c r="G64" s="321"/>
      <c r="H64" s="321"/>
      <c r="I64" s="321"/>
      <c r="J64" s="321"/>
      <c r="K64" s="321"/>
      <c r="L64" s="321"/>
      <c r="M64" s="321"/>
      <c r="N64" s="321"/>
      <c r="O64" s="349"/>
      <c r="P64" s="333" t="s">
        <v>73</v>
      </c>
      <c r="Q64" s="334"/>
      <c r="R64" s="334"/>
      <c r="S64" s="334"/>
      <c r="T64" s="334"/>
      <c r="U64" s="334"/>
      <c r="V64" s="335"/>
      <c r="W64" s="37" t="s">
        <v>74</v>
      </c>
      <c r="X64" s="318">
        <f>IFERROR(SUMPRODUCT(X51:X62*H51:H62),"0")</f>
        <v>259.20000000000005</v>
      </c>
      <c r="Y64" s="318">
        <f>IFERROR(SUMPRODUCT(Y51:Y62*H51:H62),"0")</f>
        <v>259.20000000000005</v>
      </c>
      <c r="Z64" s="37"/>
      <c r="AA64" s="319"/>
      <c r="AB64" s="319"/>
      <c r="AC64" s="319"/>
    </row>
    <row r="65" spans="1:68" ht="16.5" hidden="1" customHeight="1" x14ac:dyDescent="0.25">
      <c r="A65" s="337" t="s">
        <v>144</v>
      </c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21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Z65" s="321"/>
      <c r="AA65" s="311"/>
      <c r="AB65" s="311"/>
      <c r="AC65" s="311"/>
    </row>
    <row r="66" spans="1:68" ht="14.25" hidden="1" customHeight="1" x14ac:dyDescent="0.25">
      <c r="A66" s="340" t="s">
        <v>64</v>
      </c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21"/>
      <c r="P66" s="321"/>
      <c r="Q66" s="321"/>
      <c r="R66" s="321"/>
      <c r="S66" s="321"/>
      <c r="T66" s="321"/>
      <c r="U66" s="321"/>
      <c r="V66" s="321"/>
      <c r="W66" s="321"/>
      <c r="X66" s="321"/>
      <c r="Y66" s="321"/>
      <c r="Z66" s="321"/>
      <c r="AA66" s="312"/>
      <c r="AB66" s="312"/>
      <c r="AC66" s="312"/>
    </row>
    <row r="67" spans="1:68" ht="27" hidden="1" customHeight="1" x14ac:dyDescent="0.25">
      <c r="A67" s="54" t="s">
        <v>145</v>
      </c>
      <c r="B67" s="54" t="s">
        <v>146</v>
      </c>
      <c r="C67" s="31">
        <v>4301070977</v>
      </c>
      <c r="D67" s="329">
        <v>4607111037411</v>
      </c>
      <c r="E67" s="330"/>
      <c r="F67" s="315">
        <v>2.7</v>
      </c>
      <c r="G67" s="32">
        <v>1</v>
      </c>
      <c r="H67" s="315">
        <v>2.7</v>
      </c>
      <c r="I67" s="315">
        <v>2.8132000000000001</v>
      </c>
      <c r="J67" s="32">
        <v>234</v>
      </c>
      <c r="K67" s="32" t="s">
        <v>147</v>
      </c>
      <c r="L67" s="32" t="s">
        <v>68</v>
      </c>
      <c r="M67" s="33" t="s">
        <v>69</v>
      </c>
      <c r="N67" s="33"/>
      <c r="O67" s="32">
        <v>180</v>
      </c>
      <c r="P67" s="50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3"/>
      <c r="R67" s="323"/>
      <c r="S67" s="323"/>
      <c r="T67" s="324"/>
      <c r="U67" s="34"/>
      <c r="V67" s="34"/>
      <c r="W67" s="35" t="s">
        <v>70</v>
      </c>
      <c r="X67" s="316">
        <v>0</v>
      </c>
      <c r="Y67" s="317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72</v>
      </c>
      <c r="AK67" s="71">
        <v>1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9">
        <v>4607111036728</v>
      </c>
      <c r="E68" s="330"/>
      <c r="F68" s="315">
        <v>5</v>
      </c>
      <c r="G68" s="32">
        <v>1</v>
      </c>
      <c r="H68" s="315">
        <v>5</v>
      </c>
      <c r="I68" s="315">
        <v>5.2131999999999996</v>
      </c>
      <c r="J68" s="32">
        <v>144</v>
      </c>
      <c r="K68" s="32" t="s">
        <v>67</v>
      </c>
      <c r="L68" s="32" t="s">
        <v>89</v>
      </c>
      <c r="M68" s="33" t="s">
        <v>69</v>
      </c>
      <c r="N68" s="33"/>
      <c r="O68" s="32">
        <v>180</v>
      </c>
      <c r="P68" s="41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3"/>
      <c r="R68" s="323"/>
      <c r="S68" s="323"/>
      <c r="T68" s="324"/>
      <c r="U68" s="34"/>
      <c r="V68" s="34"/>
      <c r="W68" s="35" t="s">
        <v>70</v>
      </c>
      <c r="X68" s="316">
        <v>108</v>
      </c>
      <c r="Y68" s="317">
        <f>IFERROR(IF(X68="","",X68),"")</f>
        <v>108</v>
      </c>
      <c r="Z68" s="36">
        <f>IFERROR(IF(X68="","",X68*0.00866),"")</f>
        <v>0.93527999999999989</v>
      </c>
      <c r="AA68" s="56"/>
      <c r="AB68" s="57"/>
      <c r="AC68" s="122" t="s">
        <v>148</v>
      </c>
      <c r="AG68" s="67"/>
      <c r="AJ68" s="71" t="s">
        <v>90</v>
      </c>
      <c r="AK68" s="71">
        <v>144</v>
      </c>
      <c r="BB68" s="123" t="s">
        <v>1</v>
      </c>
      <c r="BM68" s="67">
        <f>IFERROR(X68*I68,"0")</f>
        <v>563.02559999999994</v>
      </c>
      <c r="BN68" s="67">
        <f>IFERROR(Y68*I68,"0")</f>
        <v>563.02559999999994</v>
      </c>
      <c r="BO68" s="67">
        <f>IFERROR(X68/J68,"0")</f>
        <v>0.75</v>
      </c>
      <c r="BP68" s="67">
        <f>IFERROR(Y68/J68,"0")</f>
        <v>0.75</v>
      </c>
    </row>
    <row r="69" spans="1:68" x14ac:dyDescent="0.2">
      <c r="A69" s="348"/>
      <c r="B69" s="321"/>
      <c r="C69" s="321"/>
      <c r="D69" s="321"/>
      <c r="E69" s="321"/>
      <c r="F69" s="321"/>
      <c r="G69" s="321"/>
      <c r="H69" s="321"/>
      <c r="I69" s="321"/>
      <c r="J69" s="321"/>
      <c r="K69" s="321"/>
      <c r="L69" s="321"/>
      <c r="M69" s="321"/>
      <c r="N69" s="321"/>
      <c r="O69" s="349"/>
      <c r="P69" s="333" t="s">
        <v>73</v>
      </c>
      <c r="Q69" s="334"/>
      <c r="R69" s="334"/>
      <c r="S69" s="334"/>
      <c r="T69" s="334"/>
      <c r="U69" s="334"/>
      <c r="V69" s="335"/>
      <c r="W69" s="37" t="s">
        <v>70</v>
      </c>
      <c r="X69" s="318">
        <f>IFERROR(SUM(X67:X68),"0")</f>
        <v>108</v>
      </c>
      <c r="Y69" s="318">
        <f>IFERROR(SUM(Y67:Y68),"0")</f>
        <v>108</v>
      </c>
      <c r="Z69" s="318">
        <f>IFERROR(IF(Z67="",0,Z67),"0")+IFERROR(IF(Z68="",0,Z68),"0")</f>
        <v>0.93527999999999989</v>
      </c>
      <c r="AA69" s="319"/>
      <c r="AB69" s="319"/>
      <c r="AC69" s="319"/>
    </row>
    <row r="70" spans="1:68" x14ac:dyDescent="0.2">
      <c r="A70" s="321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49"/>
      <c r="P70" s="333" t="s">
        <v>73</v>
      </c>
      <c r="Q70" s="334"/>
      <c r="R70" s="334"/>
      <c r="S70" s="334"/>
      <c r="T70" s="334"/>
      <c r="U70" s="334"/>
      <c r="V70" s="335"/>
      <c r="W70" s="37" t="s">
        <v>74</v>
      </c>
      <c r="X70" s="318">
        <f>IFERROR(SUMPRODUCT(X67:X68*H67:H68),"0")</f>
        <v>540</v>
      </c>
      <c r="Y70" s="318">
        <f>IFERROR(SUMPRODUCT(Y67:Y68*H67:H68),"0")</f>
        <v>540</v>
      </c>
      <c r="Z70" s="37"/>
      <c r="AA70" s="319"/>
      <c r="AB70" s="319"/>
      <c r="AC70" s="319"/>
    </row>
    <row r="71" spans="1:68" ht="16.5" hidden="1" customHeight="1" x14ac:dyDescent="0.25">
      <c r="A71" s="337" t="s">
        <v>151</v>
      </c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  <c r="R71" s="321"/>
      <c r="S71" s="321"/>
      <c r="T71" s="321"/>
      <c r="U71" s="321"/>
      <c r="V71" s="321"/>
      <c r="W71" s="321"/>
      <c r="X71" s="321"/>
      <c r="Y71" s="321"/>
      <c r="Z71" s="321"/>
      <c r="AA71" s="311"/>
      <c r="AB71" s="311"/>
      <c r="AC71" s="311"/>
    </row>
    <row r="72" spans="1:68" ht="14.25" hidden="1" customHeight="1" x14ac:dyDescent="0.25">
      <c r="A72" s="340" t="s">
        <v>152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2"/>
      <c r="AB72" s="312"/>
      <c r="AC72" s="312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9">
        <v>4607111033659</v>
      </c>
      <c r="E73" s="330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70</v>
      </c>
      <c r="X73" s="316">
        <v>42</v>
      </c>
      <c r="Y73" s="317">
        <f>IFERROR(IF(X73="","",X73),"")</f>
        <v>42</v>
      </c>
      <c r="Z73" s="36">
        <f>IFERROR(IF(X73="","",X73*0.01788),"")</f>
        <v>0.75095999999999996</v>
      </c>
      <c r="AA73" s="56"/>
      <c r="AB73" s="57"/>
      <c r="AC73" s="124" t="s">
        <v>155</v>
      </c>
      <c r="AG73" s="67"/>
      <c r="AJ73" s="71" t="s">
        <v>83</v>
      </c>
      <c r="AK73" s="71">
        <v>14</v>
      </c>
      <c r="BB73" s="125" t="s">
        <v>84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x14ac:dyDescent="0.2">
      <c r="A74" s="348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1"/>
      <c r="M74" s="321"/>
      <c r="N74" s="321"/>
      <c r="O74" s="349"/>
      <c r="P74" s="333" t="s">
        <v>73</v>
      </c>
      <c r="Q74" s="334"/>
      <c r="R74" s="334"/>
      <c r="S74" s="334"/>
      <c r="T74" s="334"/>
      <c r="U74" s="334"/>
      <c r="V74" s="335"/>
      <c r="W74" s="37" t="s">
        <v>70</v>
      </c>
      <c r="X74" s="318">
        <f>IFERROR(SUM(X73:X73),"0")</f>
        <v>42</v>
      </c>
      <c r="Y74" s="318">
        <f>IFERROR(SUM(Y73:Y73),"0")</f>
        <v>42</v>
      </c>
      <c r="Z74" s="318">
        <f>IFERROR(IF(Z73="",0,Z73),"0")</f>
        <v>0.75095999999999996</v>
      </c>
      <c r="AA74" s="319"/>
      <c r="AB74" s="319"/>
      <c r="AC74" s="319"/>
    </row>
    <row r="75" spans="1:68" x14ac:dyDescent="0.2">
      <c r="A75" s="321"/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49"/>
      <c r="P75" s="333" t="s">
        <v>73</v>
      </c>
      <c r="Q75" s="334"/>
      <c r="R75" s="334"/>
      <c r="S75" s="334"/>
      <c r="T75" s="334"/>
      <c r="U75" s="334"/>
      <c r="V75" s="335"/>
      <c r="W75" s="37" t="s">
        <v>74</v>
      </c>
      <c r="X75" s="318">
        <f>IFERROR(SUMPRODUCT(X73:X73*H73:H73),"0")</f>
        <v>151.20000000000002</v>
      </c>
      <c r="Y75" s="318">
        <f>IFERROR(SUMPRODUCT(Y73:Y73*H73:H73),"0")</f>
        <v>151.20000000000002</v>
      </c>
      <c r="Z75" s="37"/>
      <c r="AA75" s="319"/>
      <c r="AB75" s="319"/>
      <c r="AC75" s="319"/>
    </row>
    <row r="76" spans="1:68" ht="16.5" hidden="1" customHeight="1" x14ac:dyDescent="0.25">
      <c r="A76" s="337" t="s">
        <v>156</v>
      </c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21"/>
      <c r="P76" s="321"/>
      <c r="Q76" s="321"/>
      <c r="R76" s="321"/>
      <c r="S76" s="321"/>
      <c r="T76" s="321"/>
      <c r="U76" s="321"/>
      <c r="V76" s="321"/>
      <c r="W76" s="321"/>
      <c r="X76" s="321"/>
      <c r="Y76" s="321"/>
      <c r="Z76" s="321"/>
      <c r="AA76" s="311"/>
      <c r="AB76" s="311"/>
      <c r="AC76" s="311"/>
    </row>
    <row r="77" spans="1:68" ht="14.25" hidden="1" customHeight="1" x14ac:dyDescent="0.25">
      <c r="A77" s="340" t="s">
        <v>157</v>
      </c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21"/>
      <c r="P77" s="321"/>
      <c r="Q77" s="321"/>
      <c r="R77" s="321"/>
      <c r="S77" s="321"/>
      <c r="T77" s="321"/>
      <c r="U77" s="321"/>
      <c r="V77" s="321"/>
      <c r="W77" s="321"/>
      <c r="X77" s="321"/>
      <c r="Y77" s="321"/>
      <c r="Z77" s="321"/>
      <c r="AA77" s="312"/>
      <c r="AB77" s="312"/>
      <c r="AC77" s="312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9">
        <v>4607111034137</v>
      </c>
      <c r="E78" s="330"/>
      <c r="F78" s="315">
        <v>0.3</v>
      </c>
      <c r="G78" s="32">
        <v>12</v>
      </c>
      <c r="H78" s="315">
        <v>3.6</v>
      </c>
      <c r="I78" s="315">
        <v>4.3036000000000003</v>
      </c>
      <c r="J78" s="32">
        <v>70</v>
      </c>
      <c r="K78" s="32" t="s">
        <v>80</v>
      </c>
      <c r="L78" s="32" t="s">
        <v>81</v>
      </c>
      <c r="M78" s="33" t="s">
        <v>69</v>
      </c>
      <c r="N78" s="33"/>
      <c r="O78" s="32">
        <v>180</v>
      </c>
      <c r="P78" s="40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3"/>
      <c r="R78" s="323"/>
      <c r="S78" s="323"/>
      <c r="T78" s="324"/>
      <c r="U78" s="34"/>
      <c r="V78" s="34"/>
      <c r="W78" s="35" t="s">
        <v>70</v>
      </c>
      <c r="X78" s="316">
        <v>42</v>
      </c>
      <c r="Y78" s="317">
        <f>IFERROR(IF(X78="","",X78),"")</f>
        <v>42</v>
      </c>
      <c r="Z78" s="36">
        <f>IFERROR(IF(X78="","",X78*0.01788),"")</f>
        <v>0.75095999999999996</v>
      </c>
      <c r="AA78" s="56"/>
      <c r="AB78" s="57"/>
      <c r="AC78" s="126" t="s">
        <v>160</v>
      </c>
      <c r="AG78" s="67"/>
      <c r="AJ78" s="71" t="s">
        <v>83</v>
      </c>
      <c r="AK78" s="71">
        <v>14</v>
      </c>
      <c r="BB78" s="127" t="s">
        <v>84</v>
      </c>
      <c r="BM78" s="67">
        <f>IFERROR(X78*I78,"0")</f>
        <v>180.75120000000001</v>
      </c>
      <c r="BN78" s="67">
        <f>IFERROR(Y78*I78,"0")</f>
        <v>180.75120000000001</v>
      </c>
      <c r="BO78" s="67">
        <f>IFERROR(X78/J78,"0")</f>
        <v>0.6</v>
      </c>
      <c r="BP78" s="67">
        <f>IFERROR(Y78/J78,"0")</f>
        <v>0.6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9">
        <v>4607111034120</v>
      </c>
      <c r="E79" s="330"/>
      <c r="F79" s="315">
        <v>0.3</v>
      </c>
      <c r="G79" s="32">
        <v>12</v>
      </c>
      <c r="H79" s="315">
        <v>3.6</v>
      </c>
      <c r="I79" s="31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4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3"/>
      <c r="R79" s="323"/>
      <c r="S79" s="323"/>
      <c r="T79" s="324"/>
      <c r="U79" s="34"/>
      <c r="V79" s="34"/>
      <c r="W79" s="35" t="s">
        <v>70</v>
      </c>
      <c r="X79" s="316">
        <v>28</v>
      </c>
      <c r="Y79" s="317">
        <f>IFERROR(IF(X79="","",X79),"")</f>
        <v>28</v>
      </c>
      <c r="Z79" s="36">
        <f>IFERROR(IF(X79="","",X79*0.01788),"")</f>
        <v>0.50063999999999997</v>
      </c>
      <c r="AA79" s="56"/>
      <c r="AB79" s="57"/>
      <c r="AC79" s="128" t="s">
        <v>163</v>
      </c>
      <c r="AG79" s="67"/>
      <c r="AJ79" s="71" t="s">
        <v>83</v>
      </c>
      <c r="AK79" s="71">
        <v>14</v>
      </c>
      <c r="BB79" s="129" t="s">
        <v>84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348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1"/>
      <c r="N80" s="321"/>
      <c r="O80" s="349"/>
      <c r="P80" s="333" t="s">
        <v>73</v>
      </c>
      <c r="Q80" s="334"/>
      <c r="R80" s="334"/>
      <c r="S80" s="334"/>
      <c r="T80" s="334"/>
      <c r="U80" s="334"/>
      <c r="V80" s="335"/>
      <c r="W80" s="37" t="s">
        <v>70</v>
      </c>
      <c r="X80" s="318">
        <f>IFERROR(SUM(X78:X79),"0")</f>
        <v>70</v>
      </c>
      <c r="Y80" s="318">
        <f>IFERROR(SUM(Y78:Y79),"0")</f>
        <v>70</v>
      </c>
      <c r="Z80" s="318">
        <f>IFERROR(IF(Z78="",0,Z78),"0")+IFERROR(IF(Z79="",0,Z79),"0")</f>
        <v>1.2515999999999998</v>
      </c>
      <c r="AA80" s="319"/>
      <c r="AB80" s="319"/>
      <c r="AC80" s="319"/>
    </row>
    <row r="81" spans="1:68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49"/>
      <c r="P81" s="333" t="s">
        <v>73</v>
      </c>
      <c r="Q81" s="334"/>
      <c r="R81" s="334"/>
      <c r="S81" s="334"/>
      <c r="T81" s="334"/>
      <c r="U81" s="334"/>
      <c r="V81" s="335"/>
      <c r="W81" s="37" t="s">
        <v>74</v>
      </c>
      <c r="X81" s="318">
        <f>IFERROR(SUMPRODUCT(X78:X79*H78:H79),"0")</f>
        <v>252</v>
      </c>
      <c r="Y81" s="318">
        <f>IFERROR(SUMPRODUCT(Y78:Y79*H78:H79),"0")</f>
        <v>252</v>
      </c>
      <c r="Z81" s="37"/>
      <c r="AA81" s="319"/>
      <c r="AB81" s="319"/>
      <c r="AC81" s="319"/>
    </row>
    <row r="82" spans="1:68" ht="16.5" hidden="1" customHeight="1" x14ac:dyDescent="0.25">
      <c r="A82" s="337" t="s">
        <v>164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  <c r="AA82" s="311"/>
      <c r="AB82" s="311"/>
      <c r="AC82" s="311"/>
    </row>
    <row r="83" spans="1:68" ht="14.25" hidden="1" customHeight="1" x14ac:dyDescent="0.25">
      <c r="A83" s="340" t="s">
        <v>152</v>
      </c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21"/>
      <c r="Z83" s="321"/>
      <c r="AA83" s="312"/>
      <c r="AB83" s="312"/>
      <c r="AC83" s="312"/>
    </row>
    <row r="84" spans="1:68" ht="27" hidden="1" customHeight="1" x14ac:dyDescent="0.25">
      <c r="A84" s="54" t="s">
        <v>165</v>
      </c>
      <c r="B84" s="54" t="s">
        <v>166</v>
      </c>
      <c r="C84" s="31">
        <v>4301135285</v>
      </c>
      <c r="D84" s="329">
        <v>4607111036407</v>
      </c>
      <c r="E84" s="330"/>
      <c r="F84" s="315">
        <v>0.3</v>
      </c>
      <c r="G84" s="32">
        <v>14</v>
      </c>
      <c r="H84" s="315">
        <v>4.2</v>
      </c>
      <c r="I84" s="315">
        <v>4.5292000000000003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3"/>
      <c r="R84" s="323"/>
      <c r="S84" s="323"/>
      <c r="T84" s="324"/>
      <c r="U84" s="34"/>
      <c r="V84" s="34"/>
      <c r="W84" s="35" t="s">
        <v>70</v>
      </c>
      <c r="X84" s="316">
        <v>0</v>
      </c>
      <c r="Y84" s="31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130" t="s">
        <v>167</v>
      </c>
      <c r="AG84" s="67"/>
      <c r="AJ84" s="71" t="s">
        <v>83</v>
      </c>
      <c r="AK84" s="71">
        <v>14</v>
      </c>
      <c r="BB84" s="131" t="s">
        <v>84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9">
        <v>4607111033628</v>
      </c>
      <c r="E85" s="330"/>
      <c r="F85" s="315">
        <v>0.3</v>
      </c>
      <c r="G85" s="32">
        <v>12</v>
      </c>
      <c r="H85" s="315">
        <v>3.6</v>
      </c>
      <c r="I85" s="31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1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3"/>
      <c r="R85" s="323"/>
      <c r="S85" s="323"/>
      <c r="T85" s="324"/>
      <c r="U85" s="34"/>
      <c r="V85" s="34"/>
      <c r="W85" s="35" t="s">
        <v>70</v>
      </c>
      <c r="X85" s="316">
        <v>42</v>
      </c>
      <c r="Y85" s="317">
        <f t="shared" si="6"/>
        <v>42</v>
      </c>
      <c r="Z85" s="36">
        <f t="shared" si="7"/>
        <v>0.75095999999999996</v>
      </c>
      <c r="AA85" s="56"/>
      <c r="AB85" s="57"/>
      <c r="AC85" s="132" t="s">
        <v>170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9">
        <v>4607111033451</v>
      </c>
      <c r="E86" s="330"/>
      <c r="F86" s="315">
        <v>0.3</v>
      </c>
      <c r="G86" s="32">
        <v>12</v>
      </c>
      <c r="H86" s="315">
        <v>3.6</v>
      </c>
      <c r="I86" s="315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8" t="s">
        <v>173</v>
      </c>
      <c r="Q86" s="323"/>
      <c r="R86" s="323"/>
      <c r="S86" s="323"/>
      <c r="T86" s="324"/>
      <c r="U86" s="34"/>
      <c r="V86" s="34"/>
      <c r="W86" s="35" t="s">
        <v>70</v>
      </c>
      <c r="X86" s="316">
        <v>42</v>
      </c>
      <c r="Y86" s="317">
        <f t="shared" si="6"/>
        <v>42</v>
      </c>
      <c r="Z86" s="36">
        <f t="shared" si="7"/>
        <v>0.75095999999999996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84</v>
      </c>
      <c r="BM86" s="67">
        <f t="shared" si="8"/>
        <v>180.75120000000001</v>
      </c>
      <c r="BN86" s="67">
        <f t="shared" si="9"/>
        <v>180.75120000000001</v>
      </c>
      <c r="BO86" s="67">
        <f t="shared" si="10"/>
        <v>0.6</v>
      </c>
      <c r="BP86" s="67">
        <f t="shared" si="11"/>
        <v>0.6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29">
        <v>4607111035141</v>
      </c>
      <c r="E87" s="330"/>
      <c r="F87" s="315">
        <v>0.3</v>
      </c>
      <c r="G87" s="32">
        <v>12</v>
      </c>
      <c r="H87" s="315">
        <v>3.6</v>
      </c>
      <c r="I87" s="315">
        <v>4.3036000000000003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43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3"/>
      <c r="R87" s="323"/>
      <c r="S87" s="323"/>
      <c r="T87" s="324"/>
      <c r="U87" s="34"/>
      <c r="V87" s="34"/>
      <c r="W87" s="35" t="s">
        <v>70</v>
      </c>
      <c r="X87" s="316">
        <v>42</v>
      </c>
      <c r="Y87" s="317">
        <f t="shared" si="6"/>
        <v>42</v>
      </c>
      <c r="Z87" s="36">
        <f t="shared" si="7"/>
        <v>0.75095999999999996</v>
      </c>
      <c r="AA87" s="56"/>
      <c r="AB87" s="57"/>
      <c r="AC87" s="136" t="s">
        <v>177</v>
      </c>
      <c r="AG87" s="67"/>
      <c r="AJ87" s="71" t="s">
        <v>83</v>
      </c>
      <c r="AK87" s="71">
        <v>14</v>
      </c>
      <c r="BB87" s="137" t="s">
        <v>84</v>
      </c>
      <c r="BM87" s="67">
        <f t="shared" si="8"/>
        <v>180.75120000000001</v>
      </c>
      <c r="BN87" s="67">
        <f t="shared" si="9"/>
        <v>180.75120000000001</v>
      </c>
      <c r="BO87" s="67">
        <f t="shared" si="10"/>
        <v>0.6</v>
      </c>
      <c r="BP87" s="67">
        <f t="shared" si="11"/>
        <v>0.6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9">
        <v>4607111033444</v>
      </c>
      <c r="E88" s="330"/>
      <c r="F88" s="315">
        <v>0.3</v>
      </c>
      <c r="G88" s="32">
        <v>12</v>
      </c>
      <c r="H88" s="315">
        <v>3.6</v>
      </c>
      <c r="I88" s="315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5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3"/>
      <c r="R88" s="323"/>
      <c r="S88" s="323"/>
      <c r="T88" s="324"/>
      <c r="U88" s="34"/>
      <c r="V88" s="34"/>
      <c r="W88" s="35" t="s">
        <v>70</v>
      </c>
      <c r="X88" s="316">
        <v>42</v>
      </c>
      <c r="Y88" s="317">
        <f t="shared" si="6"/>
        <v>42</v>
      </c>
      <c r="Z88" s="36">
        <f t="shared" si="7"/>
        <v>0.75095999999999996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84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hidden="1" customHeight="1" x14ac:dyDescent="0.25">
      <c r="A89" s="54" t="s">
        <v>180</v>
      </c>
      <c r="B89" s="54" t="s">
        <v>181</v>
      </c>
      <c r="C89" s="31">
        <v>4301135290</v>
      </c>
      <c r="D89" s="329">
        <v>4607111035028</v>
      </c>
      <c r="E89" s="330"/>
      <c r="F89" s="315">
        <v>0.48</v>
      </c>
      <c r="G89" s="32">
        <v>8</v>
      </c>
      <c r="H89" s="315">
        <v>3.84</v>
      </c>
      <c r="I89" s="315">
        <v>4.4488000000000003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3"/>
      <c r="R89" s="323"/>
      <c r="S89" s="323"/>
      <c r="T89" s="324"/>
      <c r="U89" s="34"/>
      <c r="V89" s="34"/>
      <c r="W89" s="35" t="s">
        <v>70</v>
      </c>
      <c r="X89" s="316">
        <v>0</v>
      </c>
      <c r="Y89" s="317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83</v>
      </c>
      <c r="AK89" s="71">
        <v>14</v>
      </c>
      <c r="BB89" s="141" t="s">
        <v>84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8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1"/>
      <c r="N90" s="321"/>
      <c r="O90" s="349"/>
      <c r="P90" s="333" t="s">
        <v>73</v>
      </c>
      <c r="Q90" s="334"/>
      <c r="R90" s="334"/>
      <c r="S90" s="334"/>
      <c r="T90" s="334"/>
      <c r="U90" s="334"/>
      <c r="V90" s="335"/>
      <c r="W90" s="37" t="s">
        <v>70</v>
      </c>
      <c r="X90" s="318">
        <f>IFERROR(SUM(X84:X89),"0")</f>
        <v>168</v>
      </c>
      <c r="Y90" s="318">
        <f>IFERROR(SUM(Y84:Y89),"0")</f>
        <v>168</v>
      </c>
      <c r="Z90" s="318">
        <f>IFERROR(IF(Z84="",0,Z84),"0")+IFERROR(IF(Z85="",0,Z85),"0")+IFERROR(IF(Z86="",0,Z86),"0")+IFERROR(IF(Z87="",0,Z87),"0")+IFERROR(IF(Z88="",0,Z88),"0")+IFERROR(IF(Z89="",0,Z89),"0")</f>
        <v>3.0038399999999998</v>
      </c>
      <c r="AA90" s="319"/>
      <c r="AB90" s="319"/>
      <c r="AC90" s="319"/>
    </row>
    <row r="91" spans="1:68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49"/>
      <c r="P91" s="333" t="s">
        <v>73</v>
      </c>
      <c r="Q91" s="334"/>
      <c r="R91" s="334"/>
      <c r="S91" s="334"/>
      <c r="T91" s="334"/>
      <c r="U91" s="334"/>
      <c r="V91" s="335"/>
      <c r="W91" s="37" t="s">
        <v>74</v>
      </c>
      <c r="X91" s="318">
        <f>IFERROR(SUMPRODUCT(X84:X89*H84:H89),"0")</f>
        <v>604.80000000000007</v>
      </c>
      <c r="Y91" s="318">
        <f>IFERROR(SUMPRODUCT(Y84:Y89*H84:H89),"0")</f>
        <v>604.80000000000007</v>
      </c>
      <c r="Z91" s="37"/>
      <c r="AA91" s="319"/>
      <c r="AB91" s="319"/>
      <c r="AC91" s="319"/>
    </row>
    <row r="92" spans="1:68" ht="16.5" hidden="1" customHeight="1" x14ac:dyDescent="0.25">
      <c r="A92" s="337" t="s">
        <v>182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21"/>
      <c r="Z92" s="321"/>
      <c r="AA92" s="311"/>
      <c r="AB92" s="311"/>
      <c r="AC92" s="311"/>
    </row>
    <row r="93" spans="1:68" ht="14.25" hidden="1" customHeight="1" x14ac:dyDescent="0.25">
      <c r="A93" s="340" t="s">
        <v>183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21"/>
      <c r="Z93" s="321"/>
      <c r="AA93" s="312"/>
      <c r="AB93" s="312"/>
      <c r="AC93" s="312"/>
    </row>
    <row r="94" spans="1:68" ht="27" hidden="1" customHeight="1" x14ac:dyDescent="0.25">
      <c r="A94" s="54" t="s">
        <v>184</v>
      </c>
      <c r="B94" s="54" t="s">
        <v>185</v>
      </c>
      <c r="C94" s="31">
        <v>4301136042</v>
      </c>
      <c r="D94" s="329">
        <v>4607025784012</v>
      </c>
      <c r="E94" s="330"/>
      <c r="F94" s="315">
        <v>0.09</v>
      </c>
      <c r="G94" s="32">
        <v>24</v>
      </c>
      <c r="H94" s="315">
        <v>2.16</v>
      </c>
      <c r="I94" s="315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6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70</v>
      </c>
      <c r="X94" s="316">
        <v>0</v>
      </c>
      <c r="Y94" s="317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83</v>
      </c>
      <c r="AK94" s="71">
        <v>14</v>
      </c>
      <c r="BB94" s="143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29">
        <v>4607025784319</v>
      </c>
      <c r="E95" s="330"/>
      <c r="F95" s="315">
        <v>0.36</v>
      </c>
      <c r="G95" s="32">
        <v>10</v>
      </c>
      <c r="H95" s="315">
        <v>3.6</v>
      </c>
      <c r="I95" s="315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6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70</v>
      </c>
      <c r="X95" s="316">
        <v>28</v>
      </c>
      <c r="Y95" s="317">
        <f>IFERROR(IF(X95="","",X95),"")</f>
        <v>28</v>
      </c>
      <c r="Z95" s="36">
        <f>IFERROR(IF(X95="","",X95*0.01788),"")</f>
        <v>0.50063999999999997</v>
      </c>
      <c r="AA95" s="56"/>
      <c r="AB95" s="57"/>
      <c r="AC95" s="144" t="s">
        <v>170</v>
      </c>
      <c r="AG95" s="67"/>
      <c r="AJ95" s="71" t="s">
        <v>83</v>
      </c>
      <c r="AK95" s="71">
        <v>14</v>
      </c>
      <c r="BB95" s="145" t="s">
        <v>84</v>
      </c>
      <c r="BM95" s="67">
        <f>IFERROR(X95*I95,"0")</f>
        <v>118.83199999999999</v>
      </c>
      <c r="BN95" s="67">
        <f>IFERROR(Y95*I95,"0")</f>
        <v>118.83199999999999</v>
      </c>
      <c r="BO95" s="67">
        <f>IFERROR(X95/J95,"0")</f>
        <v>0.4</v>
      </c>
      <c r="BP95" s="67">
        <f>IFERROR(Y95/J95,"0")</f>
        <v>0.4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4301136039</v>
      </c>
      <c r="D96" s="329">
        <v>4607111035370</v>
      </c>
      <c r="E96" s="330"/>
      <c r="F96" s="315">
        <v>0.14000000000000001</v>
      </c>
      <c r="G96" s="32">
        <v>22</v>
      </c>
      <c r="H96" s="315">
        <v>3.08</v>
      </c>
      <c r="I96" s="315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6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70</v>
      </c>
      <c r="X96" s="316">
        <v>0</v>
      </c>
      <c r="Y96" s="317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83</v>
      </c>
      <c r="AK96" s="71">
        <v>12</v>
      </c>
      <c r="BB96" s="147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8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1"/>
      <c r="M97" s="321"/>
      <c r="N97" s="321"/>
      <c r="O97" s="349"/>
      <c r="P97" s="333" t="s">
        <v>73</v>
      </c>
      <c r="Q97" s="334"/>
      <c r="R97" s="334"/>
      <c r="S97" s="334"/>
      <c r="T97" s="334"/>
      <c r="U97" s="334"/>
      <c r="V97" s="335"/>
      <c r="W97" s="37" t="s">
        <v>70</v>
      </c>
      <c r="X97" s="318">
        <f>IFERROR(SUM(X94:X96),"0")</f>
        <v>28</v>
      </c>
      <c r="Y97" s="318">
        <f>IFERROR(SUM(Y94:Y96),"0")</f>
        <v>28</v>
      </c>
      <c r="Z97" s="318">
        <f>IFERROR(IF(Z94="",0,Z94),"0")+IFERROR(IF(Z95="",0,Z95),"0")+IFERROR(IF(Z96="",0,Z96),"0")</f>
        <v>0.50063999999999997</v>
      </c>
      <c r="AA97" s="319"/>
      <c r="AB97" s="319"/>
      <c r="AC97" s="319"/>
    </row>
    <row r="98" spans="1:68" x14ac:dyDescent="0.2">
      <c r="A98" s="321"/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1"/>
      <c r="M98" s="321"/>
      <c r="N98" s="321"/>
      <c r="O98" s="349"/>
      <c r="P98" s="333" t="s">
        <v>73</v>
      </c>
      <c r="Q98" s="334"/>
      <c r="R98" s="334"/>
      <c r="S98" s="334"/>
      <c r="T98" s="334"/>
      <c r="U98" s="334"/>
      <c r="V98" s="335"/>
      <c r="W98" s="37" t="s">
        <v>74</v>
      </c>
      <c r="X98" s="318">
        <f>IFERROR(SUMPRODUCT(X94:X96*H94:H96),"0")</f>
        <v>100.8</v>
      </c>
      <c r="Y98" s="318">
        <f>IFERROR(SUMPRODUCT(Y94:Y96*H94:H96),"0")</f>
        <v>100.8</v>
      </c>
      <c r="Z98" s="37"/>
      <c r="AA98" s="319"/>
      <c r="AB98" s="319"/>
      <c r="AC98" s="319"/>
    </row>
    <row r="99" spans="1:68" ht="16.5" hidden="1" customHeight="1" x14ac:dyDescent="0.25">
      <c r="A99" s="337" t="s">
        <v>192</v>
      </c>
      <c r="B99" s="321"/>
      <c r="C99" s="321"/>
      <c r="D99" s="321"/>
      <c r="E99" s="321"/>
      <c r="F99" s="321"/>
      <c r="G99" s="321"/>
      <c r="H99" s="321"/>
      <c r="I99" s="321"/>
      <c r="J99" s="321"/>
      <c r="K99" s="321"/>
      <c r="L99" s="321"/>
      <c r="M99" s="321"/>
      <c r="N99" s="321"/>
      <c r="O99" s="321"/>
      <c r="P99" s="321"/>
      <c r="Q99" s="321"/>
      <c r="R99" s="321"/>
      <c r="S99" s="321"/>
      <c r="T99" s="321"/>
      <c r="U99" s="321"/>
      <c r="V99" s="321"/>
      <c r="W99" s="321"/>
      <c r="X99" s="321"/>
      <c r="Y99" s="321"/>
      <c r="Z99" s="321"/>
      <c r="AA99" s="311"/>
      <c r="AB99" s="311"/>
      <c r="AC99" s="311"/>
    </row>
    <row r="100" spans="1:68" ht="14.25" hidden="1" customHeight="1" x14ac:dyDescent="0.25">
      <c r="A100" s="340" t="s">
        <v>64</v>
      </c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1"/>
      <c r="N100" s="321"/>
      <c r="O100" s="321"/>
      <c r="P100" s="321"/>
      <c r="Q100" s="321"/>
      <c r="R100" s="321"/>
      <c r="S100" s="321"/>
      <c r="T100" s="321"/>
      <c r="U100" s="321"/>
      <c r="V100" s="321"/>
      <c r="W100" s="321"/>
      <c r="X100" s="321"/>
      <c r="Y100" s="321"/>
      <c r="Z100" s="321"/>
      <c r="AA100" s="312"/>
      <c r="AB100" s="312"/>
      <c r="AC100" s="312"/>
    </row>
    <row r="101" spans="1:68" ht="27" hidden="1" customHeight="1" x14ac:dyDescent="0.25">
      <c r="A101" s="54" t="s">
        <v>193</v>
      </c>
      <c r="B101" s="54" t="s">
        <v>194</v>
      </c>
      <c r="C101" s="31">
        <v>4301071051</v>
      </c>
      <c r="D101" s="329">
        <v>4607111039262</v>
      </c>
      <c r="E101" s="330"/>
      <c r="F101" s="315">
        <v>0.4</v>
      </c>
      <c r="G101" s="32">
        <v>16</v>
      </c>
      <c r="H101" s="315">
        <v>6.4</v>
      </c>
      <c r="I101" s="315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6">
        <v>0</v>
      </c>
      <c r="Y101" s="31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148" t="s">
        <v>148</v>
      </c>
      <c r="AG101" s="67"/>
      <c r="AJ101" s="71" t="s">
        <v>83</v>
      </c>
      <c r="AK101" s="71">
        <v>12</v>
      </c>
      <c r="BB101" s="149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9">
        <v>4607111033970</v>
      </c>
      <c r="E102" s="330"/>
      <c r="F102" s="315">
        <v>0.43</v>
      </c>
      <c r="G102" s="32">
        <v>16</v>
      </c>
      <c r="H102" s="315">
        <v>6.88</v>
      </c>
      <c r="I102" s="315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3"/>
      <c r="R102" s="323"/>
      <c r="S102" s="323"/>
      <c r="T102" s="324"/>
      <c r="U102" s="34"/>
      <c r="V102" s="34"/>
      <c r="W102" s="35" t="s">
        <v>70</v>
      </c>
      <c r="X102" s="316">
        <v>12</v>
      </c>
      <c r="Y102" s="317">
        <f t="shared" si="12"/>
        <v>12</v>
      </c>
      <c r="Z102" s="36">
        <f t="shared" si="13"/>
        <v>0.186</v>
      </c>
      <c r="AA102" s="56"/>
      <c r="AB102" s="57"/>
      <c r="AC102" s="150" t="s">
        <v>148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86.395200000000003</v>
      </c>
      <c r="BN102" s="67">
        <f t="shared" si="15"/>
        <v>86.395200000000003</v>
      </c>
      <c r="BO102" s="67">
        <f t="shared" si="16"/>
        <v>0.14285714285714285</v>
      </c>
      <c r="BP102" s="67">
        <f t="shared" si="17"/>
        <v>0.14285714285714285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4301071038</v>
      </c>
      <c r="D103" s="329">
        <v>4607111039248</v>
      </c>
      <c r="E103" s="330"/>
      <c r="F103" s="315">
        <v>0.7</v>
      </c>
      <c r="G103" s="32">
        <v>10</v>
      </c>
      <c r="H103" s="315">
        <v>7</v>
      </c>
      <c r="I103" s="315">
        <v>7.3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9">
        <v>4607111034144</v>
      </c>
      <c r="E104" s="330"/>
      <c r="F104" s="315">
        <v>0.9</v>
      </c>
      <c r="G104" s="32">
        <v>8</v>
      </c>
      <c r="H104" s="315">
        <v>7.2</v>
      </c>
      <c r="I104" s="315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3"/>
      <c r="R104" s="323"/>
      <c r="S104" s="323"/>
      <c r="T104" s="324"/>
      <c r="U104" s="34"/>
      <c r="V104" s="34"/>
      <c r="W104" s="35" t="s">
        <v>70</v>
      </c>
      <c r="X104" s="316">
        <v>24</v>
      </c>
      <c r="Y104" s="317">
        <f t="shared" si="12"/>
        <v>24</v>
      </c>
      <c r="Z104" s="36">
        <f t="shared" si="13"/>
        <v>0.372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4301071049</v>
      </c>
      <c r="D105" s="329">
        <v>4607111039293</v>
      </c>
      <c r="E105" s="330"/>
      <c r="F105" s="315">
        <v>0.4</v>
      </c>
      <c r="G105" s="32">
        <v>16</v>
      </c>
      <c r="H105" s="315">
        <v>6.4</v>
      </c>
      <c r="I105" s="315">
        <v>6.7195999999999998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3"/>
      <c r="R105" s="323"/>
      <c r="S105" s="323"/>
      <c r="T105" s="324"/>
      <c r="U105" s="34"/>
      <c r="V105" s="34"/>
      <c r="W105" s="35" t="s">
        <v>70</v>
      </c>
      <c r="X105" s="316">
        <v>0</v>
      </c>
      <c r="Y105" s="317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4301070973</v>
      </c>
      <c r="D106" s="329">
        <v>4607111033987</v>
      </c>
      <c r="E106" s="330"/>
      <c r="F106" s="315">
        <v>0.43</v>
      </c>
      <c r="G106" s="32">
        <v>16</v>
      </c>
      <c r="H106" s="315">
        <v>6.88</v>
      </c>
      <c r="I106" s="315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6">
        <v>0</v>
      </c>
      <c r="Y106" s="317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83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207</v>
      </c>
      <c r="B107" s="54" t="s">
        <v>208</v>
      </c>
      <c r="C107" s="31">
        <v>4301071039</v>
      </c>
      <c r="D107" s="329">
        <v>4607111039279</v>
      </c>
      <c r="E107" s="330"/>
      <c r="F107" s="315">
        <v>0.7</v>
      </c>
      <c r="G107" s="32">
        <v>10</v>
      </c>
      <c r="H107" s="315">
        <v>7</v>
      </c>
      <c r="I107" s="315">
        <v>7.3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1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6">
        <v>0</v>
      </c>
      <c r="Y107" s="317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90</v>
      </c>
      <c r="AK107" s="71">
        <v>84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209</v>
      </c>
      <c r="B108" s="54" t="s">
        <v>210</v>
      </c>
      <c r="C108" s="31">
        <v>4301070974</v>
      </c>
      <c r="D108" s="329">
        <v>4607111034151</v>
      </c>
      <c r="E108" s="330"/>
      <c r="F108" s="315">
        <v>0.9</v>
      </c>
      <c r="G108" s="32">
        <v>8</v>
      </c>
      <c r="H108" s="315">
        <v>7.2</v>
      </c>
      <c r="I108" s="315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7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3"/>
      <c r="R108" s="323"/>
      <c r="S108" s="323"/>
      <c r="T108" s="324"/>
      <c r="U108" s="34"/>
      <c r="V108" s="34"/>
      <c r="W108" s="35" t="s">
        <v>70</v>
      </c>
      <c r="X108" s="316">
        <v>0</v>
      </c>
      <c r="Y108" s="317">
        <f t="shared" si="12"/>
        <v>0</v>
      </c>
      <c r="Z108" s="36">
        <f t="shared" si="13"/>
        <v>0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348"/>
      <c r="B109" s="321"/>
      <c r="C109" s="321"/>
      <c r="D109" s="321"/>
      <c r="E109" s="321"/>
      <c r="F109" s="321"/>
      <c r="G109" s="321"/>
      <c r="H109" s="321"/>
      <c r="I109" s="321"/>
      <c r="J109" s="321"/>
      <c r="K109" s="321"/>
      <c r="L109" s="321"/>
      <c r="M109" s="321"/>
      <c r="N109" s="321"/>
      <c r="O109" s="349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18">
        <f>IFERROR(SUM(X101:X108),"0")</f>
        <v>36</v>
      </c>
      <c r="Y109" s="318">
        <f>IFERROR(SUM(Y101:Y108),"0")</f>
        <v>36</v>
      </c>
      <c r="Z109" s="31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0.55800000000000005</v>
      </c>
      <c r="AA109" s="319"/>
      <c r="AB109" s="319"/>
      <c r="AC109" s="319"/>
    </row>
    <row r="110" spans="1:68" x14ac:dyDescent="0.2">
      <c r="A110" s="321"/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49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18">
        <f>IFERROR(SUMPRODUCT(X101:X108*H101:H108),"0")</f>
        <v>255.36</v>
      </c>
      <c r="Y110" s="318">
        <f>IFERROR(SUMPRODUCT(Y101:Y108*H101:H108),"0")</f>
        <v>255.36</v>
      </c>
      <c r="Z110" s="37"/>
      <c r="AA110" s="319"/>
      <c r="AB110" s="319"/>
      <c r="AC110" s="319"/>
    </row>
    <row r="111" spans="1:68" ht="16.5" hidden="1" customHeight="1" x14ac:dyDescent="0.25">
      <c r="A111" s="337" t="s">
        <v>211</v>
      </c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  <c r="Q111" s="321"/>
      <c r="R111" s="321"/>
      <c r="S111" s="321"/>
      <c r="T111" s="321"/>
      <c r="U111" s="321"/>
      <c r="V111" s="321"/>
      <c r="W111" s="321"/>
      <c r="X111" s="321"/>
      <c r="Y111" s="321"/>
      <c r="Z111" s="321"/>
      <c r="AA111" s="311"/>
      <c r="AB111" s="311"/>
      <c r="AC111" s="311"/>
    </row>
    <row r="112" spans="1:68" ht="14.25" hidden="1" customHeight="1" x14ac:dyDescent="0.25">
      <c r="A112" s="340" t="s">
        <v>152</v>
      </c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21"/>
      <c r="P112" s="321"/>
      <c r="Q112" s="321"/>
      <c r="R112" s="321"/>
      <c r="S112" s="321"/>
      <c r="T112" s="321"/>
      <c r="U112" s="321"/>
      <c r="V112" s="321"/>
      <c r="W112" s="321"/>
      <c r="X112" s="321"/>
      <c r="Y112" s="321"/>
      <c r="Z112" s="321"/>
      <c r="AA112" s="312"/>
      <c r="AB112" s="312"/>
      <c r="AC112" s="312"/>
    </row>
    <row r="113" spans="1:68" ht="27" customHeight="1" x14ac:dyDescent="0.25">
      <c r="A113" s="54" t="s">
        <v>212</v>
      </c>
      <c r="B113" s="54" t="s">
        <v>213</v>
      </c>
      <c r="C113" s="31">
        <v>4301135289</v>
      </c>
      <c r="D113" s="329">
        <v>4607111034014</v>
      </c>
      <c r="E113" s="330"/>
      <c r="F113" s="315">
        <v>0.25</v>
      </c>
      <c r="G113" s="32">
        <v>12</v>
      </c>
      <c r="H113" s="315">
        <v>3</v>
      </c>
      <c r="I113" s="315">
        <v>3.7035999999999998</v>
      </c>
      <c r="J113" s="32">
        <v>70</v>
      </c>
      <c r="K113" s="32" t="s">
        <v>80</v>
      </c>
      <c r="L113" s="32" t="s">
        <v>89</v>
      </c>
      <c r="M113" s="33" t="s">
        <v>69</v>
      </c>
      <c r="N113" s="33"/>
      <c r="O113" s="32">
        <v>180</v>
      </c>
      <c r="P113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6">
        <v>140</v>
      </c>
      <c r="Y113" s="317">
        <f>IFERROR(IF(X113="","",X113),"")</f>
        <v>140</v>
      </c>
      <c r="Z113" s="36">
        <f>IFERROR(IF(X113="","",X113*0.01788),"")</f>
        <v>2.5032000000000001</v>
      </c>
      <c r="AA113" s="56"/>
      <c r="AB113" s="57"/>
      <c r="AC113" s="164" t="s">
        <v>214</v>
      </c>
      <c r="AG113" s="67"/>
      <c r="AJ113" s="71" t="s">
        <v>90</v>
      </c>
      <c r="AK113" s="71">
        <v>70</v>
      </c>
      <c r="BB113" s="165" t="s">
        <v>84</v>
      </c>
      <c r="BM113" s="67">
        <f>IFERROR(X113*I113,"0")</f>
        <v>518.50400000000002</v>
      </c>
      <c r="BN113" s="67">
        <f>IFERROR(Y113*I113,"0")</f>
        <v>518.50400000000002</v>
      </c>
      <c r="BO113" s="67">
        <f>IFERROR(X113/J113,"0")</f>
        <v>2</v>
      </c>
      <c r="BP113" s="67">
        <f>IFERROR(Y113/J113,"0")</f>
        <v>2</v>
      </c>
    </row>
    <row r="114" spans="1:68" ht="27" hidden="1" customHeight="1" x14ac:dyDescent="0.25">
      <c r="A114" s="54" t="s">
        <v>215</v>
      </c>
      <c r="B114" s="54" t="s">
        <v>216</v>
      </c>
      <c r="C114" s="31">
        <v>4301135299</v>
      </c>
      <c r="D114" s="329">
        <v>4607111033994</v>
      </c>
      <c r="E114" s="330"/>
      <c r="F114" s="315">
        <v>0.25</v>
      </c>
      <c r="G114" s="32">
        <v>12</v>
      </c>
      <c r="H114" s="315">
        <v>3</v>
      </c>
      <c r="I114" s="315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9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23"/>
      <c r="R114" s="323"/>
      <c r="S114" s="323"/>
      <c r="T114" s="324"/>
      <c r="U114" s="34"/>
      <c r="V114" s="34"/>
      <c r="W114" s="35" t="s">
        <v>70</v>
      </c>
      <c r="X114" s="316">
        <v>0</v>
      </c>
      <c r="Y114" s="317">
        <f>IFERROR(IF(X114="","",X114),"")</f>
        <v>0</v>
      </c>
      <c r="Z114" s="36">
        <f>IFERROR(IF(X114="","",X114*0.01788),"")</f>
        <v>0</v>
      </c>
      <c r="AA114" s="56"/>
      <c r="AB114" s="57"/>
      <c r="AC114" s="166" t="s">
        <v>174</v>
      </c>
      <c r="AG114" s="67"/>
      <c r="AJ114" s="71" t="s">
        <v>90</v>
      </c>
      <c r="AK114" s="71">
        <v>70</v>
      </c>
      <c r="BB114" s="167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48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49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18">
        <f>IFERROR(SUM(X113:X114),"0")</f>
        <v>140</v>
      </c>
      <c r="Y115" s="318">
        <f>IFERROR(SUM(Y113:Y114),"0")</f>
        <v>140</v>
      </c>
      <c r="Z115" s="318">
        <f>IFERROR(IF(Z113="",0,Z113),"0")+IFERROR(IF(Z114="",0,Z114),"0")</f>
        <v>2.5032000000000001</v>
      </c>
      <c r="AA115" s="319"/>
      <c r="AB115" s="319"/>
      <c r="AC115" s="319"/>
    </row>
    <row r="116" spans="1:68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49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18">
        <f>IFERROR(SUMPRODUCT(X113:X114*H113:H114),"0")</f>
        <v>420</v>
      </c>
      <c r="Y116" s="318">
        <f>IFERROR(SUMPRODUCT(Y113:Y114*H113:H114),"0")</f>
        <v>420</v>
      </c>
      <c r="Z116" s="37"/>
      <c r="AA116" s="319"/>
      <c r="AB116" s="319"/>
      <c r="AC116" s="319"/>
    </row>
    <row r="117" spans="1:68" ht="16.5" hidden="1" customHeight="1" x14ac:dyDescent="0.25">
      <c r="A117" s="337" t="s">
        <v>217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11"/>
      <c r="AB117" s="311"/>
      <c r="AC117" s="311"/>
    </row>
    <row r="118" spans="1:68" ht="14.25" hidden="1" customHeight="1" x14ac:dyDescent="0.25">
      <c r="A118" s="340" t="s">
        <v>152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21"/>
      <c r="Z118" s="321"/>
      <c r="AA118" s="312"/>
      <c r="AB118" s="312"/>
      <c r="AC118" s="312"/>
    </row>
    <row r="119" spans="1:68" ht="27" hidden="1" customHeight="1" x14ac:dyDescent="0.25">
      <c r="A119" s="54" t="s">
        <v>218</v>
      </c>
      <c r="B119" s="54" t="s">
        <v>219</v>
      </c>
      <c r="C119" s="31">
        <v>4301135311</v>
      </c>
      <c r="D119" s="329">
        <v>4607111039095</v>
      </c>
      <c r="E119" s="330"/>
      <c r="F119" s="315">
        <v>0.25</v>
      </c>
      <c r="G119" s="32">
        <v>12</v>
      </c>
      <c r="H119" s="315">
        <v>3</v>
      </c>
      <c r="I119" s="315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6">
        <v>0</v>
      </c>
      <c r="Y119" s="317">
        <f>IFERROR(IF(X119="","",X119),"")</f>
        <v>0</v>
      </c>
      <c r="Z119" s="36">
        <f>IFERROR(IF(X119="","",X119*0.01788),"")</f>
        <v>0</v>
      </c>
      <c r="AA119" s="56"/>
      <c r="AB119" s="57"/>
      <c r="AC119" s="168" t="s">
        <v>220</v>
      </c>
      <c r="AG119" s="67"/>
      <c r="AJ119" s="71" t="s">
        <v>83</v>
      </c>
      <c r="AK119" s="71">
        <v>14</v>
      </c>
      <c r="BB119" s="16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4301135282</v>
      </c>
      <c r="D120" s="329">
        <v>4607111034199</v>
      </c>
      <c r="E120" s="330"/>
      <c r="F120" s="315">
        <v>0.25</v>
      </c>
      <c r="G120" s="32">
        <v>12</v>
      </c>
      <c r="H120" s="315">
        <v>3</v>
      </c>
      <c r="I120" s="315">
        <v>3.7035999999999998</v>
      </c>
      <c r="J120" s="32">
        <v>70</v>
      </c>
      <c r="K120" s="32" t="s">
        <v>80</v>
      </c>
      <c r="L120" s="32" t="s">
        <v>89</v>
      </c>
      <c r="M120" s="33" t="s">
        <v>69</v>
      </c>
      <c r="N120" s="33"/>
      <c r="O120" s="32">
        <v>180</v>
      </c>
      <c r="P120" s="39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23"/>
      <c r="R120" s="323"/>
      <c r="S120" s="323"/>
      <c r="T120" s="324"/>
      <c r="U120" s="34"/>
      <c r="V120" s="34"/>
      <c r="W120" s="35" t="s">
        <v>70</v>
      </c>
      <c r="X120" s="316">
        <v>14</v>
      </c>
      <c r="Y120" s="317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70" t="s">
        <v>223</v>
      </c>
      <c r="AG120" s="67"/>
      <c r="AJ120" s="71" t="s">
        <v>90</v>
      </c>
      <c r="AK120" s="71">
        <v>70</v>
      </c>
      <c r="BB120" s="171" t="s">
        <v>84</v>
      </c>
      <c r="BM120" s="67">
        <f>IFERROR(X120*I120,"0")</f>
        <v>51.850399999999993</v>
      </c>
      <c r="BN120" s="67">
        <f>IFERROR(Y120*I120,"0")</f>
        <v>51.850399999999993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348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49"/>
      <c r="P121" s="333" t="s">
        <v>73</v>
      </c>
      <c r="Q121" s="334"/>
      <c r="R121" s="334"/>
      <c r="S121" s="334"/>
      <c r="T121" s="334"/>
      <c r="U121" s="334"/>
      <c r="V121" s="335"/>
      <c r="W121" s="37" t="s">
        <v>70</v>
      </c>
      <c r="X121" s="318">
        <f>IFERROR(SUM(X119:X120),"0")</f>
        <v>14</v>
      </c>
      <c r="Y121" s="318">
        <f>IFERROR(SUM(Y119:Y120),"0")</f>
        <v>14</v>
      </c>
      <c r="Z121" s="318">
        <f>IFERROR(IF(Z119="",0,Z119),"0")+IFERROR(IF(Z120="",0,Z120),"0")</f>
        <v>0.25031999999999999</v>
      </c>
      <c r="AA121" s="319"/>
      <c r="AB121" s="319"/>
      <c r="AC121" s="319"/>
    </row>
    <row r="122" spans="1:68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49"/>
      <c r="P122" s="333" t="s">
        <v>73</v>
      </c>
      <c r="Q122" s="334"/>
      <c r="R122" s="334"/>
      <c r="S122" s="334"/>
      <c r="T122" s="334"/>
      <c r="U122" s="334"/>
      <c r="V122" s="335"/>
      <c r="W122" s="37" t="s">
        <v>74</v>
      </c>
      <c r="X122" s="318">
        <f>IFERROR(SUMPRODUCT(X119:X120*H119:H120),"0")</f>
        <v>42</v>
      </c>
      <c r="Y122" s="318">
        <f>IFERROR(SUMPRODUCT(Y119:Y120*H119:H120),"0")</f>
        <v>42</v>
      </c>
      <c r="Z122" s="37"/>
      <c r="AA122" s="319"/>
      <c r="AB122" s="319"/>
      <c r="AC122" s="319"/>
    </row>
    <row r="123" spans="1:68" ht="16.5" hidden="1" customHeight="1" x14ac:dyDescent="0.25">
      <c r="A123" s="337" t="s">
        <v>224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21"/>
      <c r="Z123" s="321"/>
      <c r="AA123" s="311"/>
      <c r="AB123" s="311"/>
      <c r="AC123" s="311"/>
    </row>
    <row r="124" spans="1:68" ht="14.25" hidden="1" customHeight="1" x14ac:dyDescent="0.25">
      <c r="A124" s="340" t="s">
        <v>152</v>
      </c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1"/>
      <c r="N124" s="321"/>
      <c r="O124" s="321"/>
      <c r="P124" s="321"/>
      <c r="Q124" s="321"/>
      <c r="R124" s="321"/>
      <c r="S124" s="321"/>
      <c r="T124" s="321"/>
      <c r="U124" s="321"/>
      <c r="V124" s="321"/>
      <c r="W124" s="321"/>
      <c r="X124" s="321"/>
      <c r="Y124" s="321"/>
      <c r="Z124" s="321"/>
      <c r="AA124" s="312"/>
      <c r="AB124" s="312"/>
      <c r="AC124" s="312"/>
    </row>
    <row r="125" spans="1:68" ht="27" hidden="1" customHeight="1" x14ac:dyDescent="0.25">
      <c r="A125" s="54" t="s">
        <v>225</v>
      </c>
      <c r="B125" s="54" t="s">
        <v>226</v>
      </c>
      <c r="C125" s="31">
        <v>4301135178</v>
      </c>
      <c r="D125" s="329">
        <v>4607111034816</v>
      </c>
      <c r="E125" s="330"/>
      <c r="F125" s="315">
        <v>0.25</v>
      </c>
      <c r="G125" s="32">
        <v>6</v>
      </c>
      <c r="H125" s="315">
        <v>1.5</v>
      </c>
      <c r="I125" s="315">
        <v>1.9218</v>
      </c>
      <c r="J125" s="32">
        <v>140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23"/>
      <c r="R125" s="323"/>
      <c r="S125" s="323"/>
      <c r="T125" s="324"/>
      <c r="U125" s="34"/>
      <c r="V125" s="34"/>
      <c r="W125" s="35" t="s">
        <v>70</v>
      </c>
      <c r="X125" s="316">
        <v>0</v>
      </c>
      <c r="Y125" s="317">
        <f>IFERROR(IF(X125="","",X125),"")</f>
        <v>0</v>
      </c>
      <c r="Z125" s="36">
        <f>IFERROR(IF(X125="","",X125*0.00941),"")</f>
        <v>0</v>
      </c>
      <c r="AA125" s="56"/>
      <c r="AB125" s="57"/>
      <c r="AC125" s="172" t="s">
        <v>223</v>
      </c>
      <c r="AG125" s="67"/>
      <c r="AJ125" s="71" t="s">
        <v>72</v>
      </c>
      <c r="AK125" s="71">
        <v>1</v>
      </c>
      <c r="BB125" s="17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227</v>
      </c>
      <c r="B126" s="54" t="s">
        <v>228</v>
      </c>
      <c r="C126" s="31">
        <v>4301135275</v>
      </c>
      <c r="D126" s="329">
        <v>4607111034380</v>
      </c>
      <c r="E126" s="330"/>
      <c r="F126" s="315">
        <v>0.25</v>
      </c>
      <c r="G126" s="32">
        <v>12</v>
      </c>
      <c r="H126" s="315">
        <v>3</v>
      </c>
      <c r="I126" s="315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2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3"/>
      <c r="R126" s="323"/>
      <c r="S126" s="323"/>
      <c r="T126" s="324"/>
      <c r="U126" s="34"/>
      <c r="V126" s="34"/>
      <c r="W126" s="35" t="s">
        <v>70</v>
      </c>
      <c r="X126" s="316">
        <v>308</v>
      </c>
      <c r="Y126" s="317">
        <f>IFERROR(IF(X126="","",X126),"")</f>
        <v>308</v>
      </c>
      <c r="Z126" s="36">
        <f>IFERROR(IF(X126="","",X126*0.01788),"")</f>
        <v>5.5070399999999999</v>
      </c>
      <c r="AA126" s="56"/>
      <c r="AB126" s="57"/>
      <c r="AC126" s="174" t="s">
        <v>229</v>
      </c>
      <c r="AG126" s="67"/>
      <c r="AJ126" s="71" t="s">
        <v>83</v>
      </c>
      <c r="AK126" s="71">
        <v>14</v>
      </c>
      <c r="BB126" s="175" t="s">
        <v>84</v>
      </c>
      <c r="BM126" s="67">
        <f>IFERROR(X126*I126,"0")</f>
        <v>1010.2399999999999</v>
      </c>
      <c r="BN126" s="67">
        <f>IFERROR(Y126*I126,"0")</f>
        <v>1010.2399999999999</v>
      </c>
      <c r="BO126" s="67">
        <f>IFERROR(X126/J126,"0")</f>
        <v>4.4000000000000004</v>
      </c>
      <c r="BP126" s="67">
        <f>IFERROR(Y126/J126,"0")</f>
        <v>4.4000000000000004</v>
      </c>
    </row>
    <row r="127" spans="1:68" ht="27" customHeight="1" x14ac:dyDescent="0.25">
      <c r="A127" s="54" t="s">
        <v>230</v>
      </c>
      <c r="B127" s="54" t="s">
        <v>231</v>
      </c>
      <c r="C127" s="31">
        <v>4301135277</v>
      </c>
      <c r="D127" s="329">
        <v>4607111034397</v>
      </c>
      <c r="E127" s="330"/>
      <c r="F127" s="315">
        <v>0.25</v>
      </c>
      <c r="G127" s="32">
        <v>12</v>
      </c>
      <c r="H127" s="315">
        <v>3</v>
      </c>
      <c r="I127" s="315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4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3"/>
      <c r="R127" s="323"/>
      <c r="S127" s="323"/>
      <c r="T127" s="324"/>
      <c r="U127" s="34"/>
      <c r="V127" s="34"/>
      <c r="W127" s="35" t="s">
        <v>70</v>
      </c>
      <c r="X127" s="316">
        <v>42</v>
      </c>
      <c r="Y127" s="317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76" t="s">
        <v>214</v>
      </c>
      <c r="AG127" s="67"/>
      <c r="AJ127" s="71" t="s">
        <v>83</v>
      </c>
      <c r="AK127" s="71">
        <v>14</v>
      </c>
      <c r="BB127" s="177" t="s">
        <v>84</v>
      </c>
      <c r="BM127" s="67">
        <f>IFERROR(X127*I127,"0")</f>
        <v>137.76</v>
      </c>
      <c r="BN127" s="67">
        <f>IFERROR(Y127*I127,"0")</f>
        <v>137.76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48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49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18">
        <f>IFERROR(SUM(X125:X127),"0")</f>
        <v>350</v>
      </c>
      <c r="Y128" s="318">
        <f>IFERROR(SUM(Y125:Y127),"0")</f>
        <v>350</v>
      </c>
      <c r="Z128" s="318">
        <f>IFERROR(IF(Z125="",0,Z125),"0")+IFERROR(IF(Z126="",0,Z126),"0")+IFERROR(IF(Z127="",0,Z127),"0")</f>
        <v>6.258</v>
      </c>
      <c r="AA128" s="319"/>
      <c r="AB128" s="319"/>
      <c r="AC128" s="319"/>
    </row>
    <row r="129" spans="1:68" x14ac:dyDescent="0.2">
      <c r="A129" s="321"/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49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18">
        <f>IFERROR(SUMPRODUCT(X125:X127*H125:H127),"0")</f>
        <v>1050</v>
      </c>
      <c r="Y129" s="318">
        <f>IFERROR(SUMPRODUCT(Y125:Y127*H125:H127),"0")</f>
        <v>1050</v>
      </c>
      <c r="Z129" s="37"/>
      <c r="AA129" s="319"/>
      <c r="AB129" s="319"/>
      <c r="AC129" s="319"/>
    </row>
    <row r="130" spans="1:68" ht="16.5" hidden="1" customHeight="1" x14ac:dyDescent="0.25">
      <c r="A130" s="337" t="s">
        <v>232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21"/>
      <c r="Z130" s="321"/>
      <c r="AA130" s="311"/>
      <c r="AB130" s="311"/>
      <c r="AC130" s="311"/>
    </row>
    <row r="131" spans="1:68" ht="14.25" hidden="1" customHeight="1" x14ac:dyDescent="0.25">
      <c r="A131" s="340" t="s">
        <v>152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21"/>
      <c r="Z131" s="321"/>
      <c r="AA131" s="312"/>
      <c r="AB131" s="312"/>
      <c r="AC131" s="312"/>
    </row>
    <row r="132" spans="1:68" ht="27" hidden="1" customHeight="1" x14ac:dyDescent="0.25">
      <c r="A132" s="54" t="s">
        <v>233</v>
      </c>
      <c r="B132" s="54" t="s">
        <v>234</v>
      </c>
      <c r="C132" s="31">
        <v>4301135279</v>
      </c>
      <c r="D132" s="329">
        <v>4607111035806</v>
      </c>
      <c r="E132" s="330"/>
      <c r="F132" s="315">
        <v>0.25</v>
      </c>
      <c r="G132" s="32">
        <v>12</v>
      </c>
      <c r="H132" s="315">
        <v>3</v>
      </c>
      <c r="I132" s="315">
        <v>3.7035999999999998</v>
      </c>
      <c r="J132" s="32">
        <v>70</v>
      </c>
      <c r="K132" s="32" t="s">
        <v>80</v>
      </c>
      <c r="L132" s="32" t="s">
        <v>81</v>
      </c>
      <c r="M132" s="33" t="s">
        <v>69</v>
      </c>
      <c r="N132" s="33"/>
      <c r="O132" s="32">
        <v>180</v>
      </c>
      <c r="P132" s="41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23"/>
      <c r="R132" s="323"/>
      <c r="S132" s="323"/>
      <c r="T132" s="324"/>
      <c r="U132" s="34"/>
      <c r="V132" s="34"/>
      <c r="W132" s="35" t="s">
        <v>70</v>
      </c>
      <c r="X132" s="316">
        <v>0</v>
      </c>
      <c r="Y132" s="317">
        <f>IFERROR(IF(X132="","",X132),"")</f>
        <v>0</v>
      </c>
      <c r="Z132" s="36">
        <f>IFERROR(IF(X132="","",X132*0.01788),"")</f>
        <v>0</v>
      </c>
      <c r="AA132" s="56"/>
      <c r="AB132" s="57"/>
      <c r="AC132" s="178" t="s">
        <v>235</v>
      </c>
      <c r="AG132" s="67"/>
      <c r="AJ132" s="71" t="s">
        <v>83</v>
      </c>
      <c r="AK132" s="71">
        <v>14</v>
      </c>
      <c r="BB132" s="179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8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49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18">
        <f>IFERROR(SUM(X132:X132),"0")</f>
        <v>0</v>
      </c>
      <c r="Y133" s="318">
        <f>IFERROR(SUM(Y132:Y132),"0")</f>
        <v>0</v>
      </c>
      <c r="Z133" s="318">
        <f>IFERROR(IF(Z132="",0,Z132),"0")</f>
        <v>0</v>
      </c>
      <c r="AA133" s="319"/>
      <c r="AB133" s="319"/>
      <c r="AC133" s="319"/>
    </row>
    <row r="134" spans="1:68" hidden="1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49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18">
        <f>IFERROR(SUMPRODUCT(X132:X132*H132:H132),"0")</f>
        <v>0</v>
      </c>
      <c r="Y134" s="318">
        <f>IFERROR(SUMPRODUCT(Y132:Y132*H132:H132),"0")</f>
        <v>0</v>
      </c>
      <c r="Z134" s="37"/>
      <c r="AA134" s="319"/>
      <c r="AB134" s="319"/>
      <c r="AC134" s="319"/>
    </row>
    <row r="135" spans="1:68" ht="16.5" hidden="1" customHeight="1" x14ac:dyDescent="0.25">
      <c r="A135" s="337" t="s">
        <v>236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21"/>
      <c r="Z135" s="321"/>
      <c r="AA135" s="311"/>
      <c r="AB135" s="311"/>
      <c r="AC135" s="311"/>
    </row>
    <row r="136" spans="1:68" ht="14.25" hidden="1" customHeight="1" x14ac:dyDescent="0.25">
      <c r="A136" s="340" t="s">
        <v>237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21"/>
      <c r="Z136" s="321"/>
      <c r="AA136" s="312"/>
      <c r="AB136" s="312"/>
      <c r="AC136" s="312"/>
    </row>
    <row r="137" spans="1:68" ht="27" hidden="1" customHeight="1" x14ac:dyDescent="0.25">
      <c r="A137" s="54" t="s">
        <v>238</v>
      </c>
      <c r="B137" s="54" t="s">
        <v>239</v>
      </c>
      <c r="C137" s="31">
        <v>4301071054</v>
      </c>
      <c r="D137" s="329">
        <v>4607111035639</v>
      </c>
      <c r="E137" s="330"/>
      <c r="F137" s="315">
        <v>0.2</v>
      </c>
      <c r="G137" s="32">
        <v>8</v>
      </c>
      <c r="H137" s="315">
        <v>1.6</v>
      </c>
      <c r="I137" s="315">
        <v>2.12</v>
      </c>
      <c r="J137" s="32">
        <v>72</v>
      </c>
      <c r="K137" s="32" t="s">
        <v>240</v>
      </c>
      <c r="L137" s="32" t="s">
        <v>81</v>
      </c>
      <c r="M137" s="33" t="s">
        <v>69</v>
      </c>
      <c r="N137" s="33"/>
      <c r="O137" s="32">
        <v>180</v>
      </c>
      <c r="P137" s="396" t="s">
        <v>241</v>
      </c>
      <c r="Q137" s="323"/>
      <c r="R137" s="323"/>
      <c r="S137" s="323"/>
      <c r="T137" s="324"/>
      <c r="U137" s="34"/>
      <c r="V137" s="34"/>
      <c r="W137" s="35" t="s">
        <v>70</v>
      </c>
      <c r="X137" s="316">
        <v>0</v>
      </c>
      <c r="Y137" s="317">
        <f>IFERROR(IF(X137="","",X137),"")</f>
        <v>0</v>
      </c>
      <c r="Z137" s="36">
        <f>IFERROR(IF(X137="","",X137*0.01157),"")</f>
        <v>0</v>
      </c>
      <c r="AA137" s="56"/>
      <c r="AB137" s="57"/>
      <c r="AC137" s="180" t="s">
        <v>242</v>
      </c>
      <c r="AG137" s="67"/>
      <c r="AJ137" s="71" t="s">
        <v>83</v>
      </c>
      <c r="AK137" s="71">
        <v>6</v>
      </c>
      <c r="BB137" s="18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243</v>
      </c>
      <c r="B138" s="54" t="s">
        <v>244</v>
      </c>
      <c r="C138" s="31">
        <v>4301135540</v>
      </c>
      <c r="D138" s="329">
        <v>4607111035646</v>
      </c>
      <c r="E138" s="330"/>
      <c r="F138" s="315">
        <v>0.2</v>
      </c>
      <c r="G138" s="32">
        <v>8</v>
      </c>
      <c r="H138" s="315">
        <v>1.6</v>
      </c>
      <c r="I138" s="315">
        <v>2.12</v>
      </c>
      <c r="J138" s="32">
        <v>72</v>
      </c>
      <c r="K138" s="32" t="s">
        <v>240</v>
      </c>
      <c r="L138" s="32" t="s">
        <v>81</v>
      </c>
      <c r="M138" s="33" t="s">
        <v>69</v>
      </c>
      <c r="N138" s="33"/>
      <c r="O138" s="32">
        <v>180</v>
      </c>
      <c r="P138" s="4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23"/>
      <c r="R138" s="323"/>
      <c r="S138" s="323"/>
      <c r="T138" s="324"/>
      <c r="U138" s="34"/>
      <c r="V138" s="34"/>
      <c r="W138" s="35" t="s">
        <v>70</v>
      </c>
      <c r="X138" s="316">
        <v>0</v>
      </c>
      <c r="Y138" s="317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242</v>
      </c>
      <c r="AG138" s="67"/>
      <c r="AJ138" s="71" t="s">
        <v>83</v>
      </c>
      <c r="AK138" s="71">
        <v>6</v>
      </c>
      <c r="BB138" s="183" t="s">
        <v>84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48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49"/>
      <c r="P139" s="333" t="s">
        <v>73</v>
      </c>
      <c r="Q139" s="334"/>
      <c r="R139" s="334"/>
      <c r="S139" s="334"/>
      <c r="T139" s="334"/>
      <c r="U139" s="334"/>
      <c r="V139" s="335"/>
      <c r="W139" s="37" t="s">
        <v>70</v>
      </c>
      <c r="X139" s="318">
        <f>IFERROR(SUM(X137:X138),"0")</f>
        <v>0</v>
      </c>
      <c r="Y139" s="318">
        <f>IFERROR(SUM(Y137:Y138),"0")</f>
        <v>0</v>
      </c>
      <c r="Z139" s="318">
        <f>IFERROR(IF(Z137="",0,Z137),"0")+IFERROR(IF(Z138="",0,Z138),"0")</f>
        <v>0</v>
      </c>
      <c r="AA139" s="319"/>
      <c r="AB139" s="319"/>
      <c r="AC139" s="319"/>
    </row>
    <row r="140" spans="1:68" hidden="1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1"/>
      <c r="N140" s="321"/>
      <c r="O140" s="349"/>
      <c r="P140" s="333" t="s">
        <v>73</v>
      </c>
      <c r="Q140" s="334"/>
      <c r="R140" s="334"/>
      <c r="S140" s="334"/>
      <c r="T140" s="334"/>
      <c r="U140" s="334"/>
      <c r="V140" s="335"/>
      <c r="W140" s="37" t="s">
        <v>74</v>
      </c>
      <c r="X140" s="318">
        <f>IFERROR(SUMPRODUCT(X137:X138*H137:H138),"0")</f>
        <v>0</v>
      </c>
      <c r="Y140" s="318">
        <f>IFERROR(SUMPRODUCT(Y137:Y138*H137:H138),"0")</f>
        <v>0</v>
      </c>
      <c r="Z140" s="37"/>
      <c r="AA140" s="319"/>
      <c r="AB140" s="319"/>
      <c r="AC140" s="319"/>
    </row>
    <row r="141" spans="1:68" ht="16.5" hidden="1" customHeight="1" x14ac:dyDescent="0.25">
      <c r="A141" s="337" t="s">
        <v>245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21"/>
      <c r="Z141" s="321"/>
      <c r="AA141" s="311"/>
      <c r="AB141" s="311"/>
      <c r="AC141" s="311"/>
    </row>
    <row r="142" spans="1:68" ht="14.25" hidden="1" customHeight="1" x14ac:dyDescent="0.25">
      <c r="A142" s="340" t="s">
        <v>152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21"/>
      <c r="Z142" s="321"/>
      <c r="AA142" s="312"/>
      <c r="AB142" s="312"/>
      <c r="AC142" s="312"/>
    </row>
    <row r="143" spans="1:68" ht="27" hidden="1" customHeight="1" x14ac:dyDescent="0.25">
      <c r="A143" s="54" t="s">
        <v>246</v>
      </c>
      <c r="B143" s="54" t="s">
        <v>247</v>
      </c>
      <c r="C143" s="31">
        <v>4301135281</v>
      </c>
      <c r="D143" s="329">
        <v>4607111036568</v>
      </c>
      <c r="E143" s="330"/>
      <c r="F143" s="315">
        <v>0.28000000000000003</v>
      </c>
      <c r="G143" s="32">
        <v>6</v>
      </c>
      <c r="H143" s="315">
        <v>1.68</v>
      </c>
      <c r="I143" s="315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23"/>
      <c r="R143" s="323"/>
      <c r="S143" s="323"/>
      <c r="T143" s="324"/>
      <c r="U143" s="34"/>
      <c r="V143" s="34"/>
      <c r="W143" s="35" t="s">
        <v>70</v>
      </c>
      <c r="X143" s="316">
        <v>0</v>
      </c>
      <c r="Y143" s="317">
        <f>IFERROR(IF(X143="","",X143),"")</f>
        <v>0</v>
      </c>
      <c r="Z143" s="36">
        <f>IFERROR(IF(X143="","",X143*0.00941),"")</f>
        <v>0</v>
      </c>
      <c r="AA143" s="56"/>
      <c r="AB143" s="57"/>
      <c r="AC143" s="184" t="s">
        <v>248</v>
      </c>
      <c r="AG143" s="67"/>
      <c r="AJ143" s="71" t="s">
        <v>72</v>
      </c>
      <c r="AK143" s="71">
        <v>1</v>
      </c>
      <c r="BB143" s="185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8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49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18">
        <f>IFERROR(SUM(X143:X143),"0")</f>
        <v>0</v>
      </c>
      <c r="Y144" s="318">
        <f>IFERROR(SUM(Y143:Y143),"0")</f>
        <v>0</v>
      </c>
      <c r="Z144" s="318">
        <f>IFERROR(IF(Z143="",0,Z143),"0")</f>
        <v>0</v>
      </c>
      <c r="AA144" s="319"/>
      <c r="AB144" s="319"/>
      <c r="AC144" s="319"/>
    </row>
    <row r="145" spans="1:68" hidden="1" x14ac:dyDescent="0.2">
      <c r="A145" s="321"/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49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18">
        <f>IFERROR(SUMPRODUCT(X143:X143*H143:H143),"0")</f>
        <v>0</v>
      </c>
      <c r="Y145" s="318">
        <f>IFERROR(SUMPRODUCT(Y143:Y143*H143:H143),"0")</f>
        <v>0</v>
      </c>
      <c r="Z145" s="37"/>
      <c r="AA145" s="319"/>
      <c r="AB145" s="319"/>
      <c r="AC145" s="319"/>
    </row>
    <row r="146" spans="1:68" ht="27.75" hidden="1" customHeight="1" x14ac:dyDescent="0.2">
      <c r="A146" s="381" t="s">
        <v>249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48"/>
      <c r="AB146" s="48"/>
      <c r="AC146" s="48"/>
    </row>
    <row r="147" spans="1:68" ht="16.5" hidden="1" customHeight="1" x14ac:dyDescent="0.25">
      <c r="A147" s="337" t="s">
        <v>250</v>
      </c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21"/>
      <c r="P147" s="321"/>
      <c r="Q147" s="321"/>
      <c r="R147" s="321"/>
      <c r="S147" s="321"/>
      <c r="T147" s="321"/>
      <c r="U147" s="321"/>
      <c r="V147" s="321"/>
      <c r="W147" s="321"/>
      <c r="X147" s="321"/>
      <c r="Y147" s="321"/>
      <c r="Z147" s="321"/>
      <c r="AA147" s="311"/>
      <c r="AB147" s="311"/>
      <c r="AC147" s="311"/>
    </row>
    <row r="148" spans="1:68" ht="14.25" hidden="1" customHeight="1" x14ac:dyDescent="0.25">
      <c r="A148" s="340" t="s">
        <v>152</v>
      </c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21"/>
      <c r="P148" s="321"/>
      <c r="Q148" s="321"/>
      <c r="R148" s="321"/>
      <c r="S148" s="321"/>
      <c r="T148" s="321"/>
      <c r="U148" s="321"/>
      <c r="V148" s="321"/>
      <c r="W148" s="321"/>
      <c r="X148" s="321"/>
      <c r="Y148" s="321"/>
      <c r="Z148" s="321"/>
      <c r="AA148" s="312"/>
      <c r="AB148" s="312"/>
      <c r="AC148" s="312"/>
    </row>
    <row r="149" spans="1:68" ht="27" hidden="1" customHeight="1" x14ac:dyDescent="0.25">
      <c r="A149" s="54" t="s">
        <v>251</v>
      </c>
      <c r="B149" s="54" t="s">
        <v>252</v>
      </c>
      <c r="C149" s="31">
        <v>4301135317</v>
      </c>
      <c r="D149" s="329">
        <v>4607111039057</v>
      </c>
      <c r="E149" s="330"/>
      <c r="F149" s="315">
        <v>1.8</v>
      </c>
      <c r="G149" s="32">
        <v>1</v>
      </c>
      <c r="H149" s="315">
        <v>1.8</v>
      </c>
      <c r="I149" s="315">
        <v>1.9</v>
      </c>
      <c r="J149" s="32">
        <v>234</v>
      </c>
      <c r="K149" s="32" t="s">
        <v>147</v>
      </c>
      <c r="L149" s="32" t="s">
        <v>68</v>
      </c>
      <c r="M149" s="33" t="s">
        <v>69</v>
      </c>
      <c r="N149" s="33"/>
      <c r="O149" s="32">
        <v>180</v>
      </c>
      <c r="P149" s="519" t="s">
        <v>253</v>
      </c>
      <c r="Q149" s="323"/>
      <c r="R149" s="323"/>
      <c r="S149" s="323"/>
      <c r="T149" s="324"/>
      <c r="U149" s="34"/>
      <c r="V149" s="34"/>
      <c r="W149" s="35" t="s">
        <v>70</v>
      </c>
      <c r="X149" s="316">
        <v>0</v>
      </c>
      <c r="Y149" s="317">
        <f>IFERROR(IF(X149="","",X149),"")</f>
        <v>0</v>
      </c>
      <c r="Z149" s="36">
        <f>IFERROR(IF(X149="","",X149*0.00502),"")</f>
        <v>0</v>
      </c>
      <c r="AA149" s="56"/>
      <c r="AB149" s="57"/>
      <c r="AC149" s="186" t="s">
        <v>220</v>
      </c>
      <c r="AG149" s="67"/>
      <c r="AJ149" s="71" t="s">
        <v>72</v>
      </c>
      <c r="AK149" s="71">
        <v>1</v>
      </c>
      <c r="BB149" s="18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48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49"/>
      <c r="P150" s="333" t="s">
        <v>73</v>
      </c>
      <c r="Q150" s="334"/>
      <c r="R150" s="334"/>
      <c r="S150" s="334"/>
      <c r="T150" s="334"/>
      <c r="U150" s="334"/>
      <c r="V150" s="335"/>
      <c r="W150" s="37" t="s">
        <v>70</v>
      </c>
      <c r="X150" s="318">
        <f>IFERROR(SUM(X149:X149),"0")</f>
        <v>0</v>
      </c>
      <c r="Y150" s="318">
        <f>IFERROR(SUM(Y149:Y149),"0")</f>
        <v>0</v>
      </c>
      <c r="Z150" s="318">
        <f>IFERROR(IF(Z149="",0,Z149),"0")</f>
        <v>0</v>
      </c>
      <c r="AA150" s="319"/>
      <c r="AB150" s="319"/>
      <c r="AC150" s="319"/>
    </row>
    <row r="151" spans="1:68" hidden="1" x14ac:dyDescent="0.2">
      <c r="A151" s="321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49"/>
      <c r="P151" s="333" t="s">
        <v>73</v>
      </c>
      <c r="Q151" s="334"/>
      <c r="R151" s="334"/>
      <c r="S151" s="334"/>
      <c r="T151" s="334"/>
      <c r="U151" s="334"/>
      <c r="V151" s="335"/>
      <c r="W151" s="37" t="s">
        <v>74</v>
      </c>
      <c r="X151" s="318">
        <f>IFERROR(SUMPRODUCT(X149:X149*H149:H149),"0")</f>
        <v>0</v>
      </c>
      <c r="Y151" s="318">
        <f>IFERROR(SUMPRODUCT(Y149:Y149*H149:H149),"0")</f>
        <v>0</v>
      </c>
      <c r="Z151" s="37"/>
      <c r="AA151" s="319"/>
      <c r="AB151" s="319"/>
      <c r="AC151" s="319"/>
    </row>
    <row r="152" spans="1:68" ht="16.5" hidden="1" customHeight="1" x14ac:dyDescent="0.25">
      <c r="A152" s="337" t="s">
        <v>254</v>
      </c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  <c r="Y152" s="321"/>
      <c r="Z152" s="321"/>
      <c r="AA152" s="311"/>
      <c r="AB152" s="311"/>
      <c r="AC152" s="311"/>
    </row>
    <row r="153" spans="1:68" ht="14.25" hidden="1" customHeight="1" x14ac:dyDescent="0.25">
      <c r="A153" s="340" t="s">
        <v>64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21"/>
      <c r="Z153" s="321"/>
      <c r="AA153" s="312"/>
      <c r="AB153" s="312"/>
      <c r="AC153" s="312"/>
    </row>
    <row r="154" spans="1:68" ht="16.5" hidden="1" customHeight="1" x14ac:dyDescent="0.25">
      <c r="A154" s="54" t="s">
        <v>255</v>
      </c>
      <c r="B154" s="54" t="s">
        <v>256</v>
      </c>
      <c r="C154" s="31">
        <v>4301071062</v>
      </c>
      <c r="D154" s="329">
        <v>4607111036384</v>
      </c>
      <c r="E154" s="330"/>
      <c r="F154" s="315">
        <v>5</v>
      </c>
      <c r="G154" s="32">
        <v>1</v>
      </c>
      <c r="H154" s="315">
        <v>5</v>
      </c>
      <c r="I154" s="31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2" t="s">
        <v>257</v>
      </c>
      <c r="Q154" s="323"/>
      <c r="R154" s="323"/>
      <c r="S154" s="323"/>
      <c r="T154" s="324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258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259</v>
      </c>
      <c r="B155" s="54" t="s">
        <v>260</v>
      </c>
      <c r="C155" s="31">
        <v>4301071056</v>
      </c>
      <c r="D155" s="329">
        <v>4640242180250</v>
      </c>
      <c r="E155" s="330"/>
      <c r="F155" s="315">
        <v>5</v>
      </c>
      <c r="G155" s="32">
        <v>1</v>
      </c>
      <c r="H155" s="315">
        <v>5</v>
      </c>
      <c r="I155" s="31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6" t="s">
        <v>261</v>
      </c>
      <c r="Q155" s="323"/>
      <c r="R155" s="323"/>
      <c r="S155" s="323"/>
      <c r="T155" s="324"/>
      <c r="U155" s="34"/>
      <c r="V155" s="34"/>
      <c r="W155" s="35" t="s">
        <v>70</v>
      </c>
      <c r="X155" s="316">
        <v>0</v>
      </c>
      <c r="Y155" s="317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262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263</v>
      </c>
      <c r="B156" s="54" t="s">
        <v>264</v>
      </c>
      <c r="C156" s="31">
        <v>4301071050</v>
      </c>
      <c r="D156" s="329">
        <v>4607111036216</v>
      </c>
      <c r="E156" s="330"/>
      <c r="F156" s="315">
        <v>5</v>
      </c>
      <c r="G156" s="32">
        <v>1</v>
      </c>
      <c r="H156" s="315">
        <v>5</v>
      </c>
      <c r="I156" s="315">
        <v>5.2131999999999996</v>
      </c>
      <c r="J156" s="32">
        <v>144</v>
      </c>
      <c r="K156" s="32" t="s">
        <v>67</v>
      </c>
      <c r="L156" s="32" t="s">
        <v>89</v>
      </c>
      <c r="M156" s="33" t="s">
        <v>69</v>
      </c>
      <c r="N156" s="33"/>
      <c r="O156" s="32">
        <v>180</v>
      </c>
      <c r="P156" s="455" t="s">
        <v>265</v>
      </c>
      <c r="Q156" s="323"/>
      <c r="R156" s="323"/>
      <c r="S156" s="323"/>
      <c r="T156" s="324"/>
      <c r="U156" s="34"/>
      <c r="V156" s="34"/>
      <c r="W156" s="35" t="s">
        <v>70</v>
      </c>
      <c r="X156" s="316">
        <v>48</v>
      </c>
      <c r="Y156" s="317">
        <f>IFERROR(IF(X156="","",X156),"")</f>
        <v>48</v>
      </c>
      <c r="Z156" s="36">
        <f>IFERROR(IF(X156="","",X156*0.00866),"")</f>
        <v>0.41567999999999994</v>
      </c>
      <c r="AA156" s="56"/>
      <c r="AB156" s="57"/>
      <c r="AC156" s="192" t="s">
        <v>266</v>
      </c>
      <c r="AG156" s="67"/>
      <c r="AJ156" s="71" t="s">
        <v>90</v>
      </c>
      <c r="AK156" s="71">
        <v>144</v>
      </c>
      <c r="BB156" s="193" t="s">
        <v>1</v>
      </c>
      <c r="BM156" s="67">
        <f>IFERROR(X156*I156,"0")</f>
        <v>250.23359999999997</v>
      </c>
      <c r="BN156" s="67">
        <f>IFERROR(Y156*I156,"0")</f>
        <v>250.23359999999997</v>
      </c>
      <c r="BO156" s="67">
        <f>IFERROR(X156/J156,"0")</f>
        <v>0.33333333333333331</v>
      </c>
      <c r="BP156" s="67">
        <f>IFERROR(Y156/J156,"0")</f>
        <v>0.33333333333333331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4301071061</v>
      </c>
      <c r="D157" s="329">
        <v>4607111036278</v>
      </c>
      <c r="E157" s="330"/>
      <c r="F157" s="315">
        <v>5</v>
      </c>
      <c r="G157" s="32">
        <v>1</v>
      </c>
      <c r="H157" s="315">
        <v>5</v>
      </c>
      <c r="I157" s="31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9" t="s">
        <v>269</v>
      </c>
      <c r="Q157" s="323"/>
      <c r="R157" s="323"/>
      <c r="S157" s="323"/>
      <c r="T157" s="324"/>
      <c r="U157" s="34"/>
      <c r="V157" s="34"/>
      <c r="W157" s="35" t="s">
        <v>70</v>
      </c>
      <c r="X157" s="316">
        <v>0</v>
      </c>
      <c r="Y157" s="317">
        <f>IFERROR(IF(X157="","",X157),"")</f>
        <v>0</v>
      </c>
      <c r="Z157" s="36">
        <f>IFERROR(IF(X157="","",X157*0.0155),"")</f>
        <v>0</v>
      </c>
      <c r="AA157" s="56"/>
      <c r="AB157" s="57"/>
      <c r="AC157" s="194" t="s">
        <v>270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8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1"/>
      <c r="N158" s="321"/>
      <c r="O158" s="349"/>
      <c r="P158" s="333" t="s">
        <v>73</v>
      </c>
      <c r="Q158" s="334"/>
      <c r="R158" s="334"/>
      <c r="S158" s="334"/>
      <c r="T158" s="334"/>
      <c r="U158" s="334"/>
      <c r="V158" s="335"/>
      <c r="W158" s="37" t="s">
        <v>70</v>
      </c>
      <c r="X158" s="318">
        <f>IFERROR(SUM(X154:X157),"0")</f>
        <v>48</v>
      </c>
      <c r="Y158" s="318">
        <f>IFERROR(SUM(Y154:Y157),"0")</f>
        <v>48</v>
      </c>
      <c r="Z158" s="318">
        <f>IFERROR(IF(Z154="",0,Z154),"0")+IFERROR(IF(Z155="",0,Z155),"0")+IFERROR(IF(Z156="",0,Z156),"0")+IFERROR(IF(Z157="",0,Z157),"0")</f>
        <v>0.41567999999999994</v>
      </c>
      <c r="AA158" s="319"/>
      <c r="AB158" s="319"/>
      <c r="AC158" s="319"/>
    </row>
    <row r="159" spans="1:68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49"/>
      <c r="P159" s="333" t="s">
        <v>73</v>
      </c>
      <c r="Q159" s="334"/>
      <c r="R159" s="334"/>
      <c r="S159" s="334"/>
      <c r="T159" s="334"/>
      <c r="U159" s="334"/>
      <c r="V159" s="335"/>
      <c r="W159" s="37" t="s">
        <v>74</v>
      </c>
      <c r="X159" s="318">
        <f>IFERROR(SUMPRODUCT(X154:X157*H154:H157),"0")</f>
        <v>240</v>
      </c>
      <c r="Y159" s="318">
        <f>IFERROR(SUMPRODUCT(Y154:Y157*H154:H157),"0")</f>
        <v>240</v>
      </c>
      <c r="Z159" s="37"/>
      <c r="AA159" s="319"/>
      <c r="AB159" s="319"/>
      <c r="AC159" s="319"/>
    </row>
    <row r="160" spans="1:68" ht="14.25" hidden="1" customHeight="1" x14ac:dyDescent="0.25">
      <c r="A160" s="340" t="s">
        <v>271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21"/>
      <c r="Z160" s="321"/>
      <c r="AA160" s="312"/>
      <c r="AB160" s="312"/>
      <c r="AC160" s="312"/>
    </row>
    <row r="161" spans="1:68" ht="27" hidden="1" customHeight="1" x14ac:dyDescent="0.25">
      <c r="A161" s="54" t="s">
        <v>272</v>
      </c>
      <c r="B161" s="54" t="s">
        <v>273</v>
      </c>
      <c r="C161" s="31">
        <v>4301080153</v>
      </c>
      <c r="D161" s="329">
        <v>4607111036827</v>
      </c>
      <c r="E161" s="330"/>
      <c r="F161" s="315">
        <v>1</v>
      </c>
      <c r="G161" s="32">
        <v>5</v>
      </c>
      <c r="H161" s="315">
        <v>5</v>
      </c>
      <c r="I161" s="31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23"/>
      <c r="R161" s="323"/>
      <c r="S161" s="323"/>
      <c r="T161" s="324"/>
      <c r="U161" s="34"/>
      <c r="V161" s="34"/>
      <c r="W161" s="35" t="s">
        <v>70</v>
      </c>
      <c r="X161" s="316">
        <v>0</v>
      </c>
      <c r="Y161" s="317">
        <f>IFERROR(IF(X161="","",X161),"")</f>
        <v>0</v>
      </c>
      <c r="Z161" s="36">
        <f>IFERROR(IF(X161="","",X161*0.00866),"")</f>
        <v>0</v>
      </c>
      <c r="AA161" s="56"/>
      <c r="AB161" s="57"/>
      <c r="AC161" s="196" t="s">
        <v>274</v>
      </c>
      <c r="AG161" s="67"/>
      <c r="AJ161" s="71" t="s">
        <v>72</v>
      </c>
      <c r="AK161" s="71">
        <v>1</v>
      </c>
      <c r="BB161" s="19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4301080154</v>
      </c>
      <c r="D162" s="329">
        <v>4607111036834</v>
      </c>
      <c r="E162" s="330"/>
      <c r="F162" s="315">
        <v>1</v>
      </c>
      <c r="G162" s="32">
        <v>5</v>
      </c>
      <c r="H162" s="315">
        <v>5</v>
      </c>
      <c r="I162" s="31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23"/>
      <c r="R162" s="323"/>
      <c r="S162" s="323"/>
      <c r="T162" s="324"/>
      <c r="U162" s="34"/>
      <c r="V162" s="34"/>
      <c r="W162" s="35" t="s">
        <v>70</v>
      </c>
      <c r="X162" s="316">
        <v>12</v>
      </c>
      <c r="Y162" s="317">
        <f>IFERROR(IF(X162="","",X162),"")</f>
        <v>12</v>
      </c>
      <c r="Z162" s="36">
        <f>IFERROR(IF(X162="","",X162*0.00866),"")</f>
        <v>0.10391999999999998</v>
      </c>
      <c r="AA162" s="56"/>
      <c r="AB162" s="57"/>
      <c r="AC162" s="198" t="s">
        <v>274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63.036000000000001</v>
      </c>
      <c r="BN162" s="67">
        <f>IFERROR(Y162*I162,"0")</f>
        <v>63.036000000000001</v>
      </c>
      <c r="BO162" s="67">
        <f>IFERROR(X162/J162,"0")</f>
        <v>8.3333333333333329E-2</v>
      </c>
      <c r="BP162" s="67">
        <f>IFERROR(Y162/J162,"0")</f>
        <v>8.3333333333333329E-2</v>
      </c>
    </row>
    <row r="163" spans="1:68" x14ac:dyDescent="0.2">
      <c r="A163" s="348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49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18">
        <f>IFERROR(SUM(X161:X162),"0")</f>
        <v>12</v>
      </c>
      <c r="Y163" s="318">
        <f>IFERROR(SUM(Y161:Y162),"0")</f>
        <v>12</v>
      </c>
      <c r="Z163" s="318">
        <f>IFERROR(IF(Z161="",0,Z161),"0")+IFERROR(IF(Z162="",0,Z162),"0")</f>
        <v>0.10391999999999998</v>
      </c>
      <c r="AA163" s="319"/>
      <c r="AB163" s="319"/>
      <c r="AC163" s="319"/>
    </row>
    <row r="164" spans="1:68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49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18">
        <f>IFERROR(SUMPRODUCT(X161:X162*H161:H162),"0")</f>
        <v>60</v>
      </c>
      <c r="Y164" s="318">
        <f>IFERROR(SUMPRODUCT(Y161:Y162*H161:H162),"0")</f>
        <v>60</v>
      </c>
      <c r="Z164" s="37"/>
      <c r="AA164" s="319"/>
      <c r="AB164" s="319"/>
      <c r="AC164" s="319"/>
    </row>
    <row r="165" spans="1:68" ht="27.75" hidden="1" customHeight="1" x14ac:dyDescent="0.2">
      <c r="A165" s="381" t="s">
        <v>277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48"/>
      <c r="AB165" s="48"/>
      <c r="AC165" s="48"/>
    </row>
    <row r="166" spans="1:68" ht="16.5" hidden="1" customHeight="1" x14ac:dyDescent="0.25">
      <c r="A166" s="337" t="s">
        <v>278</v>
      </c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1"/>
      <c r="N166" s="321"/>
      <c r="O166" s="321"/>
      <c r="P166" s="321"/>
      <c r="Q166" s="321"/>
      <c r="R166" s="321"/>
      <c r="S166" s="321"/>
      <c r="T166" s="321"/>
      <c r="U166" s="321"/>
      <c r="V166" s="321"/>
      <c r="W166" s="321"/>
      <c r="X166" s="321"/>
      <c r="Y166" s="321"/>
      <c r="Z166" s="321"/>
      <c r="AA166" s="311"/>
      <c r="AB166" s="311"/>
      <c r="AC166" s="311"/>
    </row>
    <row r="167" spans="1:68" ht="14.25" hidden="1" customHeight="1" x14ac:dyDescent="0.25">
      <c r="A167" s="340" t="s">
        <v>77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21"/>
      <c r="Z167" s="321"/>
      <c r="AA167" s="312"/>
      <c r="AB167" s="312"/>
      <c r="AC167" s="312"/>
    </row>
    <row r="168" spans="1:68" ht="27" customHeight="1" x14ac:dyDescent="0.25">
      <c r="A168" s="54" t="s">
        <v>279</v>
      </c>
      <c r="B168" s="54" t="s">
        <v>280</v>
      </c>
      <c r="C168" s="31">
        <v>4301132097</v>
      </c>
      <c r="D168" s="329">
        <v>4607111035721</v>
      </c>
      <c r="E168" s="330"/>
      <c r="F168" s="315">
        <v>0.25</v>
      </c>
      <c r="G168" s="32">
        <v>12</v>
      </c>
      <c r="H168" s="315">
        <v>3</v>
      </c>
      <c r="I168" s="315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23"/>
      <c r="R168" s="323"/>
      <c r="S168" s="323"/>
      <c r="T168" s="324"/>
      <c r="U168" s="34"/>
      <c r="V168" s="34"/>
      <c r="W168" s="35" t="s">
        <v>70</v>
      </c>
      <c r="X168" s="316">
        <v>28</v>
      </c>
      <c r="Y168" s="317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281</v>
      </c>
      <c r="AG168" s="67"/>
      <c r="AJ168" s="71" t="s">
        <v>90</v>
      </c>
      <c r="AK168" s="71">
        <v>70</v>
      </c>
      <c r="BB168" s="201" t="s">
        <v>84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customHeight="1" x14ac:dyDescent="0.25">
      <c r="A169" s="54" t="s">
        <v>282</v>
      </c>
      <c r="B169" s="54" t="s">
        <v>283</v>
      </c>
      <c r="C169" s="31">
        <v>4301132100</v>
      </c>
      <c r="D169" s="329">
        <v>4607111035691</v>
      </c>
      <c r="E169" s="330"/>
      <c r="F169" s="315">
        <v>0.25</v>
      </c>
      <c r="G169" s="32">
        <v>12</v>
      </c>
      <c r="H169" s="315">
        <v>3</v>
      </c>
      <c r="I169" s="315">
        <v>3.3879999999999999</v>
      </c>
      <c r="J169" s="32">
        <v>70</v>
      </c>
      <c r="K169" s="32" t="s">
        <v>80</v>
      </c>
      <c r="L169" s="32" t="s">
        <v>89</v>
      </c>
      <c r="M169" s="33" t="s">
        <v>69</v>
      </c>
      <c r="N169" s="33"/>
      <c r="O169" s="32">
        <v>365</v>
      </c>
      <c r="P169" s="41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23"/>
      <c r="R169" s="323"/>
      <c r="S169" s="323"/>
      <c r="T169" s="324"/>
      <c r="U169" s="34"/>
      <c r="V169" s="34"/>
      <c r="W169" s="35" t="s">
        <v>70</v>
      </c>
      <c r="X169" s="316">
        <v>28</v>
      </c>
      <c r="Y169" s="317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202" t="s">
        <v>284</v>
      </c>
      <c r="AG169" s="67"/>
      <c r="AJ169" s="71" t="s">
        <v>90</v>
      </c>
      <c r="AK169" s="71">
        <v>70</v>
      </c>
      <c r="BB169" s="20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285</v>
      </c>
      <c r="B170" s="54" t="s">
        <v>286</v>
      </c>
      <c r="C170" s="31">
        <v>4301132079</v>
      </c>
      <c r="D170" s="329">
        <v>4607111038487</v>
      </c>
      <c r="E170" s="330"/>
      <c r="F170" s="315">
        <v>0.25</v>
      </c>
      <c r="G170" s="32">
        <v>12</v>
      </c>
      <c r="H170" s="315">
        <v>3</v>
      </c>
      <c r="I170" s="315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23"/>
      <c r="R170" s="323"/>
      <c r="S170" s="323"/>
      <c r="T170" s="324"/>
      <c r="U170" s="34"/>
      <c r="V170" s="34"/>
      <c r="W170" s="35" t="s">
        <v>70</v>
      </c>
      <c r="X170" s="316">
        <v>42</v>
      </c>
      <c r="Y170" s="317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204" t="s">
        <v>287</v>
      </c>
      <c r="AG170" s="67"/>
      <c r="AJ170" s="71" t="s">
        <v>83</v>
      </c>
      <c r="AK170" s="71">
        <v>14</v>
      </c>
      <c r="BB170" s="205" t="s">
        <v>84</v>
      </c>
      <c r="BM170" s="67">
        <f>IFERROR(X170*I170,"0")</f>
        <v>156.91200000000001</v>
      </c>
      <c r="BN170" s="67">
        <f>IFERROR(Y170*I170,"0")</f>
        <v>156.91200000000001</v>
      </c>
      <c r="BO170" s="67">
        <f>IFERROR(X170/J170,"0")</f>
        <v>0.6</v>
      </c>
      <c r="BP170" s="67">
        <f>IFERROR(Y170/J170,"0")</f>
        <v>0.6</v>
      </c>
    </row>
    <row r="171" spans="1:68" x14ac:dyDescent="0.2">
      <c r="A171" s="348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49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18">
        <f>IFERROR(SUM(X168:X170),"0")</f>
        <v>98</v>
      </c>
      <c r="Y171" s="318">
        <f>IFERROR(SUM(Y168:Y170),"0")</f>
        <v>98</v>
      </c>
      <c r="Z171" s="318">
        <f>IFERROR(IF(Z168="",0,Z168),"0")+IFERROR(IF(Z169="",0,Z169),"0")+IFERROR(IF(Z170="",0,Z170),"0")</f>
        <v>1.75224</v>
      </c>
      <c r="AA171" s="319"/>
      <c r="AB171" s="319"/>
      <c r="AC171" s="319"/>
    </row>
    <row r="172" spans="1:68" x14ac:dyDescent="0.2">
      <c r="A172" s="321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49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18">
        <f>IFERROR(SUMPRODUCT(X168:X170*H168:H170),"0")</f>
        <v>294</v>
      </c>
      <c r="Y172" s="318">
        <f>IFERROR(SUMPRODUCT(Y168:Y170*H168:H170),"0")</f>
        <v>294</v>
      </c>
      <c r="Z172" s="37"/>
      <c r="AA172" s="319"/>
      <c r="AB172" s="319"/>
      <c r="AC172" s="319"/>
    </row>
    <row r="173" spans="1:68" ht="14.25" hidden="1" customHeight="1" x14ac:dyDescent="0.25">
      <c r="A173" s="340" t="s">
        <v>288</v>
      </c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21"/>
      <c r="P173" s="321"/>
      <c r="Q173" s="321"/>
      <c r="R173" s="321"/>
      <c r="S173" s="321"/>
      <c r="T173" s="321"/>
      <c r="U173" s="321"/>
      <c r="V173" s="321"/>
      <c r="W173" s="321"/>
      <c r="X173" s="321"/>
      <c r="Y173" s="321"/>
      <c r="Z173" s="321"/>
      <c r="AA173" s="312"/>
      <c r="AB173" s="312"/>
      <c r="AC173" s="312"/>
    </row>
    <row r="174" spans="1:68" ht="27" hidden="1" customHeight="1" x14ac:dyDescent="0.25">
      <c r="A174" s="54" t="s">
        <v>289</v>
      </c>
      <c r="B174" s="54" t="s">
        <v>290</v>
      </c>
      <c r="C174" s="31">
        <v>4301051855</v>
      </c>
      <c r="D174" s="329">
        <v>4680115885875</v>
      </c>
      <c r="E174" s="330"/>
      <c r="F174" s="315">
        <v>1</v>
      </c>
      <c r="G174" s="32">
        <v>9</v>
      </c>
      <c r="H174" s="315">
        <v>9</v>
      </c>
      <c r="I174" s="315">
        <v>9.48</v>
      </c>
      <c r="J174" s="32">
        <v>56</v>
      </c>
      <c r="K174" s="32" t="s">
        <v>291</v>
      </c>
      <c r="L174" s="32" t="s">
        <v>68</v>
      </c>
      <c r="M174" s="33" t="s">
        <v>292</v>
      </c>
      <c r="N174" s="33"/>
      <c r="O174" s="32">
        <v>365</v>
      </c>
      <c r="P174" s="518" t="s">
        <v>293</v>
      </c>
      <c r="Q174" s="323"/>
      <c r="R174" s="323"/>
      <c r="S174" s="323"/>
      <c r="T174" s="324"/>
      <c r="U174" s="34"/>
      <c r="V174" s="34"/>
      <c r="W174" s="35" t="s">
        <v>70</v>
      </c>
      <c r="X174" s="316">
        <v>0</v>
      </c>
      <c r="Y174" s="317">
        <f>IFERROR(IF(X174="","",X174),"")</f>
        <v>0</v>
      </c>
      <c r="Z174" s="36">
        <f>IFERROR(IF(X174="","",X174*0.02175),"")</f>
        <v>0</v>
      </c>
      <c r="AA174" s="56"/>
      <c r="AB174" s="57"/>
      <c r="AC174" s="206" t="s">
        <v>294</v>
      </c>
      <c r="AG174" s="67"/>
      <c r="AJ174" s="71" t="s">
        <v>72</v>
      </c>
      <c r="AK174" s="71">
        <v>1</v>
      </c>
      <c r="BB174" s="207" t="s">
        <v>295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8"/>
      <c r="B175" s="321"/>
      <c r="C175" s="321"/>
      <c r="D175" s="321"/>
      <c r="E175" s="321"/>
      <c r="F175" s="321"/>
      <c r="G175" s="321"/>
      <c r="H175" s="321"/>
      <c r="I175" s="321"/>
      <c r="J175" s="321"/>
      <c r="K175" s="321"/>
      <c r="L175" s="321"/>
      <c r="M175" s="321"/>
      <c r="N175" s="321"/>
      <c r="O175" s="349"/>
      <c r="P175" s="333" t="s">
        <v>73</v>
      </c>
      <c r="Q175" s="334"/>
      <c r="R175" s="334"/>
      <c r="S175" s="334"/>
      <c r="T175" s="334"/>
      <c r="U175" s="334"/>
      <c r="V175" s="335"/>
      <c r="W175" s="37" t="s">
        <v>70</v>
      </c>
      <c r="X175" s="318">
        <f>IFERROR(SUM(X174:X174),"0")</f>
        <v>0</v>
      </c>
      <c r="Y175" s="318">
        <f>IFERROR(SUM(Y174:Y174),"0")</f>
        <v>0</v>
      </c>
      <c r="Z175" s="318">
        <f>IFERROR(IF(Z174="",0,Z174),"0")</f>
        <v>0</v>
      </c>
      <c r="AA175" s="319"/>
      <c r="AB175" s="319"/>
      <c r="AC175" s="319"/>
    </row>
    <row r="176" spans="1:68" hidden="1" x14ac:dyDescent="0.2">
      <c r="A176" s="321"/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49"/>
      <c r="P176" s="333" t="s">
        <v>73</v>
      </c>
      <c r="Q176" s="334"/>
      <c r="R176" s="334"/>
      <c r="S176" s="334"/>
      <c r="T176" s="334"/>
      <c r="U176" s="334"/>
      <c r="V176" s="335"/>
      <c r="W176" s="37" t="s">
        <v>74</v>
      </c>
      <c r="X176" s="318">
        <f>IFERROR(SUMPRODUCT(X174:X174*H174:H174),"0")</f>
        <v>0</v>
      </c>
      <c r="Y176" s="318">
        <f>IFERROR(SUMPRODUCT(Y174:Y174*H174:H174),"0")</f>
        <v>0</v>
      </c>
      <c r="Z176" s="37"/>
      <c r="AA176" s="319"/>
      <c r="AB176" s="319"/>
      <c r="AC176" s="319"/>
    </row>
    <row r="177" spans="1:68" ht="16.5" hidden="1" customHeight="1" x14ac:dyDescent="0.25">
      <c r="A177" s="337" t="s">
        <v>296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11"/>
      <c r="AB177" s="311"/>
      <c r="AC177" s="311"/>
    </row>
    <row r="178" spans="1:68" ht="14.25" hidden="1" customHeight="1" x14ac:dyDescent="0.25">
      <c r="A178" s="340" t="s">
        <v>288</v>
      </c>
      <c r="B178" s="321"/>
      <c r="C178" s="321"/>
      <c r="D178" s="321"/>
      <c r="E178" s="321"/>
      <c r="F178" s="321"/>
      <c r="G178" s="321"/>
      <c r="H178" s="321"/>
      <c r="I178" s="321"/>
      <c r="J178" s="321"/>
      <c r="K178" s="321"/>
      <c r="L178" s="321"/>
      <c r="M178" s="321"/>
      <c r="N178" s="321"/>
      <c r="O178" s="321"/>
      <c r="P178" s="321"/>
      <c r="Q178" s="321"/>
      <c r="R178" s="321"/>
      <c r="S178" s="321"/>
      <c r="T178" s="321"/>
      <c r="U178" s="321"/>
      <c r="V178" s="321"/>
      <c r="W178" s="321"/>
      <c r="X178" s="321"/>
      <c r="Y178" s="321"/>
      <c r="Z178" s="321"/>
      <c r="AA178" s="312"/>
      <c r="AB178" s="312"/>
      <c r="AC178" s="312"/>
    </row>
    <row r="179" spans="1:68" ht="27" hidden="1" customHeight="1" x14ac:dyDescent="0.25">
      <c r="A179" s="54" t="s">
        <v>297</v>
      </c>
      <c r="B179" s="54" t="s">
        <v>298</v>
      </c>
      <c r="C179" s="31">
        <v>4301051319</v>
      </c>
      <c r="D179" s="329">
        <v>4680115881204</v>
      </c>
      <c r="E179" s="330"/>
      <c r="F179" s="315">
        <v>0.33</v>
      </c>
      <c r="G179" s="32">
        <v>6</v>
      </c>
      <c r="H179" s="315">
        <v>1.98</v>
      </c>
      <c r="I179" s="315">
        <v>2.246</v>
      </c>
      <c r="J179" s="32">
        <v>156</v>
      </c>
      <c r="K179" s="32" t="s">
        <v>67</v>
      </c>
      <c r="L179" s="32" t="s">
        <v>68</v>
      </c>
      <c r="M179" s="33" t="s">
        <v>292</v>
      </c>
      <c r="N179" s="33"/>
      <c r="O179" s="32">
        <v>365</v>
      </c>
      <c r="P179" s="43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23"/>
      <c r="R179" s="323"/>
      <c r="S179" s="323"/>
      <c r="T179" s="324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IFERROR(IF(X179="","",X179*0.00753),"")</f>
        <v>0</v>
      </c>
      <c r="AA179" s="56"/>
      <c r="AB179" s="57"/>
      <c r="AC179" s="208" t="s">
        <v>299</v>
      </c>
      <c r="AG179" s="67"/>
      <c r="AJ179" s="71" t="s">
        <v>72</v>
      </c>
      <c r="AK179" s="71">
        <v>1</v>
      </c>
      <c r="BB179" s="209" t="s">
        <v>295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8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49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18">
        <f>IFERROR(SUM(X179:X179),"0")</f>
        <v>0</v>
      </c>
      <c r="Y180" s="318">
        <f>IFERROR(SUM(Y179:Y179),"0")</f>
        <v>0</v>
      </c>
      <c r="Z180" s="318">
        <f>IFERROR(IF(Z179="",0,Z179),"0")</f>
        <v>0</v>
      </c>
      <c r="AA180" s="319"/>
      <c r="AB180" s="319"/>
      <c r="AC180" s="319"/>
    </row>
    <row r="181" spans="1:68" hidden="1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49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18">
        <f>IFERROR(SUMPRODUCT(X179:X179*H179:H179),"0")</f>
        <v>0</v>
      </c>
      <c r="Y181" s="318">
        <f>IFERROR(SUMPRODUCT(Y179:Y179*H179:H179),"0")</f>
        <v>0</v>
      </c>
      <c r="Z181" s="37"/>
      <c r="AA181" s="319"/>
      <c r="AB181" s="319"/>
      <c r="AC181" s="319"/>
    </row>
    <row r="182" spans="1:68" ht="27.75" hidden="1" customHeight="1" x14ac:dyDescent="0.2">
      <c r="A182" s="381" t="s">
        <v>300</v>
      </c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  <c r="AA182" s="48"/>
      <c r="AB182" s="48"/>
      <c r="AC182" s="48"/>
    </row>
    <row r="183" spans="1:68" ht="16.5" hidden="1" customHeight="1" x14ac:dyDescent="0.25">
      <c r="A183" s="337" t="s">
        <v>301</v>
      </c>
      <c r="B183" s="321"/>
      <c r="C183" s="321"/>
      <c r="D183" s="321"/>
      <c r="E183" s="321"/>
      <c r="F183" s="321"/>
      <c r="G183" s="321"/>
      <c r="H183" s="321"/>
      <c r="I183" s="321"/>
      <c r="J183" s="321"/>
      <c r="K183" s="321"/>
      <c r="L183" s="321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  <c r="Y183" s="321"/>
      <c r="Z183" s="321"/>
      <c r="AA183" s="311"/>
      <c r="AB183" s="311"/>
      <c r="AC183" s="311"/>
    </row>
    <row r="184" spans="1:68" ht="14.25" hidden="1" customHeight="1" x14ac:dyDescent="0.25">
      <c r="A184" s="340" t="s">
        <v>64</v>
      </c>
      <c r="B184" s="321"/>
      <c r="C184" s="321"/>
      <c r="D184" s="321"/>
      <c r="E184" s="321"/>
      <c r="F184" s="321"/>
      <c r="G184" s="321"/>
      <c r="H184" s="321"/>
      <c r="I184" s="321"/>
      <c r="J184" s="321"/>
      <c r="K184" s="321"/>
      <c r="L184" s="321"/>
      <c r="M184" s="321"/>
      <c r="N184" s="321"/>
      <c r="O184" s="321"/>
      <c r="P184" s="321"/>
      <c r="Q184" s="321"/>
      <c r="R184" s="321"/>
      <c r="S184" s="321"/>
      <c r="T184" s="321"/>
      <c r="U184" s="321"/>
      <c r="V184" s="321"/>
      <c r="W184" s="321"/>
      <c r="X184" s="321"/>
      <c r="Y184" s="321"/>
      <c r="Z184" s="321"/>
      <c r="AA184" s="312"/>
      <c r="AB184" s="312"/>
      <c r="AC184" s="312"/>
    </row>
    <row r="185" spans="1:68" ht="16.5" customHeight="1" x14ac:dyDescent="0.25">
      <c r="A185" s="54" t="s">
        <v>302</v>
      </c>
      <c r="B185" s="54" t="s">
        <v>303</v>
      </c>
      <c r="C185" s="31">
        <v>4301070948</v>
      </c>
      <c r="D185" s="329">
        <v>4607111037022</v>
      </c>
      <c r="E185" s="330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81</v>
      </c>
      <c r="M185" s="33" t="s">
        <v>69</v>
      </c>
      <c r="N185" s="33"/>
      <c r="O185" s="32">
        <v>180</v>
      </c>
      <c r="P185" s="4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23"/>
      <c r="R185" s="323"/>
      <c r="S185" s="323"/>
      <c r="T185" s="324"/>
      <c r="U185" s="34"/>
      <c r="V185" s="34"/>
      <c r="W185" s="35" t="s">
        <v>70</v>
      </c>
      <c r="X185" s="316">
        <v>24</v>
      </c>
      <c r="Y185" s="317">
        <f>IFERROR(IF(X185="","",X185),"")</f>
        <v>24</v>
      </c>
      <c r="Z185" s="36">
        <f>IFERROR(IF(X185="","",X185*0.0155),"")</f>
        <v>0.372</v>
      </c>
      <c r="AA185" s="56"/>
      <c r="AB185" s="57"/>
      <c r="AC185" s="210" t="s">
        <v>304</v>
      </c>
      <c r="AG185" s="67"/>
      <c r="AJ185" s="71" t="s">
        <v>83</v>
      </c>
      <c r="AK185" s="71">
        <v>12</v>
      </c>
      <c r="BB185" s="211" t="s">
        <v>1</v>
      </c>
      <c r="BM185" s="67">
        <f>IFERROR(X185*I185,"0")</f>
        <v>140.88</v>
      </c>
      <c r="BN185" s="67">
        <f>IFERROR(Y185*I185,"0")</f>
        <v>140.88</v>
      </c>
      <c r="BO185" s="67">
        <f>IFERROR(X185/J185,"0")</f>
        <v>0.2857142857142857</v>
      </c>
      <c r="BP185" s="67">
        <f>IFERROR(Y185/J185,"0")</f>
        <v>0.2857142857142857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4301070990</v>
      </c>
      <c r="D186" s="329">
        <v>4607111038494</v>
      </c>
      <c r="E186" s="330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23"/>
      <c r="R186" s="323"/>
      <c r="S186" s="323"/>
      <c r="T186" s="324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72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308</v>
      </c>
      <c r="B187" s="54" t="s">
        <v>309</v>
      </c>
      <c r="C187" s="31">
        <v>4301070966</v>
      </c>
      <c r="D187" s="329">
        <v>4607111038135</v>
      </c>
      <c r="E187" s="330"/>
      <c r="F187" s="315">
        <v>0.7</v>
      </c>
      <c r="G187" s="32">
        <v>8</v>
      </c>
      <c r="H187" s="315">
        <v>5.6</v>
      </c>
      <c r="I187" s="315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4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23"/>
      <c r="R187" s="323"/>
      <c r="S187" s="323"/>
      <c r="T187" s="324"/>
      <c r="U187" s="34"/>
      <c r="V187" s="34"/>
      <c r="W187" s="35" t="s">
        <v>70</v>
      </c>
      <c r="X187" s="316">
        <v>0</v>
      </c>
      <c r="Y187" s="317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8"/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49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18">
        <f>IFERROR(SUM(X185:X187),"0")</f>
        <v>24</v>
      </c>
      <c r="Y188" s="318">
        <f>IFERROR(SUM(Y185:Y187),"0")</f>
        <v>24</v>
      </c>
      <c r="Z188" s="318">
        <f>IFERROR(IF(Z185="",0,Z185),"0")+IFERROR(IF(Z186="",0,Z186),"0")+IFERROR(IF(Z187="",0,Z187),"0")</f>
        <v>0.372</v>
      </c>
      <c r="AA188" s="319"/>
      <c r="AB188" s="319"/>
      <c r="AC188" s="319"/>
    </row>
    <row r="189" spans="1:68" x14ac:dyDescent="0.2">
      <c r="A189" s="321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49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18">
        <f>IFERROR(SUMPRODUCT(X185:X187*H185:H187),"0")</f>
        <v>134.39999999999998</v>
      </c>
      <c r="Y189" s="318">
        <f>IFERROR(SUMPRODUCT(Y185:Y187*H185:H187),"0")</f>
        <v>134.39999999999998</v>
      </c>
      <c r="Z189" s="37"/>
      <c r="AA189" s="319"/>
      <c r="AB189" s="319"/>
      <c r="AC189" s="319"/>
    </row>
    <row r="190" spans="1:68" ht="16.5" hidden="1" customHeight="1" x14ac:dyDescent="0.25">
      <c r="A190" s="337" t="s">
        <v>311</v>
      </c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  <c r="Y190" s="321"/>
      <c r="Z190" s="321"/>
      <c r="AA190" s="311"/>
      <c r="AB190" s="311"/>
      <c r="AC190" s="311"/>
    </row>
    <row r="191" spans="1:68" ht="14.25" hidden="1" customHeight="1" x14ac:dyDescent="0.25">
      <c r="A191" s="340" t="s">
        <v>64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21"/>
      <c r="Z191" s="321"/>
      <c r="AA191" s="312"/>
      <c r="AB191" s="312"/>
      <c r="AC191" s="312"/>
    </row>
    <row r="192" spans="1:68" ht="27" hidden="1" customHeight="1" x14ac:dyDescent="0.25">
      <c r="A192" s="54" t="s">
        <v>312</v>
      </c>
      <c r="B192" s="54" t="s">
        <v>313</v>
      </c>
      <c r="C192" s="31">
        <v>4301070996</v>
      </c>
      <c r="D192" s="329">
        <v>4607111038654</v>
      </c>
      <c r="E192" s="330"/>
      <c r="F192" s="315">
        <v>0.4</v>
      </c>
      <c r="G192" s="32">
        <v>16</v>
      </c>
      <c r="H192" s="315">
        <v>6.4</v>
      </c>
      <c r="I192" s="315">
        <v>6.63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6">
        <v>0</v>
      </c>
      <c r="Y192" s="317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314</v>
      </c>
      <c r="AG192" s="67"/>
      <c r="AJ192" s="71" t="s">
        <v>72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4301070997</v>
      </c>
      <c r="D193" s="329">
        <v>4607111038586</v>
      </c>
      <c r="E193" s="330"/>
      <c r="F193" s="315">
        <v>0.7</v>
      </c>
      <c r="G193" s="32">
        <v>8</v>
      </c>
      <c r="H193" s="315">
        <v>5.6</v>
      </c>
      <c r="I193" s="315">
        <v>5.83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23"/>
      <c r="R193" s="323"/>
      <c r="S193" s="323"/>
      <c r="T193" s="324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314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317</v>
      </c>
      <c r="B194" s="54" t="s">
        <v>318</v>
      </c>
      <c r="C194" s="31">
        <v>4301070962</v>
      </c>
      <c r="D194" s="329">
        <v>4607111038609</v>
      </c>
      <c r="E194" s="330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23"/>
      <c r="R194" s="323"/>
      <c r="S194" s="323"/>
      <c r="T194" s="324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319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320</v>
      </c>
      <c r="B195" s="54" t="s">
        <v>321</v>
      </c>
      <c r="C195" s="31">
        <v>4301070963</v>
      </c>
      <c r="D195" s="329">
        <v>4607111038630</v>
      </c>
      <c r="E195" s="330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3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23"/>
      <c r="R195" s="323"/>
      <c r="S195" s="323"/>
      <c r="T195" s="324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319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322</v>
      </c>
      <c r="B196" s="54" t="s">
        <v>323</v>
      </c>
      <c r="C196" s="31">
        <v>4301070959</v>
      </c>
      <c r="D196" s="329">
        <v>4607111038616</v>
      </c>
      <c r="E196" s="330"/>
      <c r="F196" s="315">
        <v>0.4</v>
      </c>
      <c r="G196" s="32">
        <v>16</v>
      </c>
      <c r="H196" s="315">
        <v>6.4</v>
      </c>
      <c r="I196" s="315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2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23"/>
      <c r="R196" s="323"/>
      <c r="S196" s="323"/>
      <c r="T196" s="324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24" t="s">
        <v>314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324</v>
      </c>
      <c r="B197" s="54" t="s">
        <v>325</v>
      </c>
      <c r="C197" s="31">
        <v>4301070960</v>
      </c>
      <c r="D197" s="329">
        <v>4607111038623</v>
      </c>
      <c r="E197" s="330"/>
      <c r="F197" s="315">
        <v>0.7</v>
      </c>
      <c r="G197" s="32">
        <v>8</v>
      </c>
      <c r="H197" s="315">
        <v>5.6</v>
      </c>
      <c r="I197" s="315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3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6">
        <v>0</v>
      </c>
      <c r="Y197" s="317">
        <f t="shared" si="18"/>
        <v>0</v>
      </c>
      <c r="Z197" s="36">
        <f t="shared" si="19"/>
        <v>0</v>
      </c>
      <c r="AA197" s="56"/>
      <c r="AB197" s="57"/>
      <c r="AC197" s="226" t="s">
        <v>314</v>
      </c>
      <c r="AG197" s="67"/>
      <c r="AJ197" s="71" t="s">
        <v>83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348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49"/>
      <c r="P198" s="333" t="s">
        <v>73</v>
      </c>
      <c r="Q198" s="334"/>
      <c r="R198" s="334"/>
      <c r="S198" s="334"/>
      <c r="T198" s="334"/>
      <c r="U198" s="334"/>
      <c r="V198" s="335"/>
      <c r="W198" s="37" t="s">
        <v>70</v>
      </c>
      <c r="X198" s="318">
        <f>IFERROR(SUM(X192:X197),"0")</f>
        <v>0</v>
      </c>
      <c r="Y198" s="318">
        <f>IFERROR(SUM(Y192:Y197),"0")</f>
        <v>0</v>
      </c>
      <c r="Z198" s="318">
        <f>IFERROR(IF(Z192="",0,Z192),"0")+IFERROR(IF(Z193="",0,Z193),"0")+IFERROR(IF(Z194="",0,Z194),"0")+IFERROR(IF(Z195="",0,Z195),"0")+IFERROR(IF(Z196="",0,Z196),"0")+IFERROR(IF(Z197="",0,Z197),"0")</f>
        <v>0</v>
      </c>
      <c r="AA198" s="319"/>
      <c r="AB198" s="319"/>
      <c r="AC198" s="319"/>
    </row>
    <row r="199" spans="1:68" hidden="1" x14ac:dyDescent="0.2">
      <c r="A199" s="321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49"/>
      <c r="P199" s="333" t="s">
        <v>73</v>
      </c>
      <c r="Q199" s="334"/>
      <c r="R199" s="334"/>
      <c r="S199" s="334"/>
      <c r="T199" s="334"/>
      <c r="U199" s="334"/>
      <c r="V199" s="335"/>
      <c r="W199" s="37" t="s">
        <v>74</v>
      </c>
      <c r="X199" s="318">
        <f>IFERROR(SUMPRODUCT(X192:X197*H192:H197),"0")</f>
        <v>0</v>
      </c>
      <c r="Y199" s="318">
        <f>IFERROR(SUMPRODUCT(Y192:Y197*H192:H197),"0")</f>
        <v>0</v>
      </c>
      <c r="Z199" s="37"/>
      <c r="AA199" s="319"/>
      <c r="AB199" s="319"/>
      <c r="AC199" s="319"/>
    </row>
    <row r="200" spans="1:68" ht="16.5" hidden="1" customHeight="1" x14ac:dyDescent="0.25">
      <c r="A200" s="337" t="s">
        <v>326</v>
      </c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1"/>
      <c r="N200" s="321"/>
      <c r="O200" s="321"/>
      <c r="P200" s="321"/>
      <c r="Q200" s="321"/>
      <c r="R200" s="321"/>
      <c r="S200" s="321"/>
      <c r="T200" s="321"/>
      <c r="U200" s="321"/>
      <c r="V200" s="321"/>
      <c r="W200" s="321"/>
      <c r="X200" s="321"/>
      <c r="Y200" s="321"/>
      <c r="Z200" s="321"/>
      <c r="AA200" s="311"/>
      <c r="AB200" s="311"/>
      <c r="AC200" s="311"/>
    </row>
    <row r="201" spans="1:68" ht="14.25" hidden="1" customHeight="1" x14ac:dyDescent="0.25">
      <c r="A201" s="340" t="s">
        <v>64</v>
      </c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21"/>
      <c r="Z201" s="321"/>
      <c r="AA201" s="312"/>
      <c r="AB201" s="312"/>
      <c r="AC201" s="312"/>
    </row>
    <row r="202" spans="1:68" ht="27" hidden="1" customHeight="1" x14ac:dyDescent="0.25">
      <c r="A202" s="54" t="s">
        <v>327</v>
      </c>
      <c r="B202" s="54" t="s">
        <v>328</v>
      </c>
      <c r="C202" s="31">
        <v>4301070915</v>
      </c>
      <c r="D202" s="329">
        <v>4607111035882</v>
      </c>
      <c r="E202" s="330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23"/>
      <c r="R202" s="323"/>
      <c r="S202" s="323"/>
      <c r="T202" s="324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329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4301070921</v>
      </c>
      <c r="D203" s="329">
        <v>4607111035905</v>
      </c>
      <c r="E203" s="330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23"/>
      <c r="R203" s="323"/>
      <c r="S203" s="323"/>
      <c r="T203" s="324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329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4301070917</v>
      </c>
      <c r="D204" s="329">
        <v>4607111035912</v>
      </c>
      <c r="E204" s="330"/>
      <c r="F204" s="315">
        <v>0.43</v>
      </c>
      <c r="G204" s="32">
        <v>16</v>
      </c>
      <c r="H204" s="315">
        <v>6.88</v>
      </c>
      <c r="I204" s="315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23"/>
      <c r="R204" s="323"/>
      <c r="S204" s="323"/>
      <c r="T204" s="324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334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4301070920</v>
      </c>
      <c r="D205" s="329">
        <v>4607111035929</v>
      </c>
      <c r="E205" s="330"/>
      <c r="F205" s="315">
        <v>0.9</v>
      </c>
      <c r="G205" s="32">
        <v>8</v>
      </c>
      <c r="H205" s="315">
        <v>7.2</v>
      </c>
      <c r="I205" s="315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23"/>
      <c r="R205" s="323"/>
      <c r="S205" s="323"/>
      <c r="T205" s="324"/>
      <c r="U205" s="34"/>
      <c r="V205" s="34"/>
      <c r="W205" s="35" t="s">
        <v>70</v>
      </c>
      <c r="X205" s="316">
        <v>24</v>
      </c>
      <c r="Y205" s="317">
        <f>IFERROR(IF(X205="","",X205),"")</f>
        <v>24</v>
      </c>
      <c r="Z205" s="36">
        <f>IFERROR(IF(X205="","",X205*0.0155),"")</f>
        <v>0.372</v>
      </c>
      <c r="AA205" s="56"/>
      <c r="AB205" s="57"/>
      <c r="AC205" s="234" t="s">
        <v>334</v>
      </c>
      <c r="AG205" s="67"/>
      <c r="AJ205" s="71" t="s">
        <v>83</v>
      </c>
      <c r="AK205" s="71">
        <v>12</v>
      </c>
      <c r="BB205" s="235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x14ac:dyDescent="0.2">
      <c r="A206" s="348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49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18">
        <f>IFERROR(SUM(X202:X205),"0")</f>
        <v>24</v>
      </c>
      <c r="Y206" s="318">
        <f>IFERROR(SUM(Y202:Y205),"0")</f>
        <v>24</v>
      </c>
      <c r="Z206" s="318">
        <f>IFERROR(IF(Z202="",0,Z202),"0")+IFERROR(IF(Z203="",0,Z203),"0")+IFERROR(IF(Z204="",0,Z204),"0")+IFERROR(IF(Z205="",0,Z205),"0")</f>
        <v>0.372</v>
      </c>
      <c r="AA206" s="319"/>
      <c r="AB206" s="319"/>
      <c r="AC206" s="319"/>
    </row>
    <row r="207" spans="1:68" x14ac:dyDescent="0.2">
      <c r="A207" s="321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49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18">
        <f>IFERROR(SUMPRODUCT(X202:X205*H202:H205),"0")</f>
        <v>172.8</v>
      </c>
      <c r="Y207" s="318">
        <f>IFERROR(SUMPRODUCT(Y202:Y205*H202:H205),"0")</f>
        <v>172.8</v>
      </c>
      <c r="Z207" s="37"/>
      <c r="AA207" s="319"/>
      <c r="AB207" s="319"/>
      <c r="AC207" s="319"/>
    </row>
    <row r="208" spans="1:68" ht="16.5" hidden="1" customHeight="1" x14ac:dyDescent="0.25">
      <c r="A208" s="337" t="s">
        <v>337</v>
      </c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1"/>
      <c r="N208" s="321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  <c r="Y208" s="321"/>
      <c r="Z208" s="321"/>
      <c r="AA208" s="311"/>
      <c r="AB208" s="311"/>
      <c r="AC208" s="311"/>
    </row>
    <row r="209" spans="1:68" ht="14.25" hidden="1" customHeight="1" x14ac:dyDescent="0.25">
      <c r="A209" s="340" t="s">
        <v>288</v>
      </c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21"/>
      <c r="P209" s="321"/>
      <c r="Q209" s="321"/>
      <c r="R209" s="321"/>
      <c r="S209" s="321"/>
      <c r="T209" s="321"/>
      <c r="U209" s="321"/>
      <c r="V209" s="321"/>
      <c r="W209" s="321"/>
      <c r="X209" s="321"/>
      <c r="Y209" s="321"/>
      <c r="Z209" s="321"/>
      <c r="AA209" s="312"/>
      <c r="AB209" s="312"/>
      <c r="AC209" s="312"/>
    </row>
    <row r="210" spans="1:68" ht="27" hidden="1" customHeight="1" x14ac:dyDescent="0.25">
      <c r="A210" s="54" t="s">
        <v>338</v>
      </c>
      <c r="B210" s="54" t="s">
        <v>339</v>
      </c>
      <c r="C210" s="31">
        <v>4301051320</v>
      </c>
      <c r="D210" s="329">
        <v>4680115881334</v>
      </c>
      <c r="E210" s="330"/>
      <c r="F210" s="315">
        <v>0.33</v>
      </c>
      <c r="G210" s="32">
        <v>6</v>
      </c>
      <c r="H210" s="315">
        <v>1.98</v>
      </c>
      <c r="I210" s="315">
        <v>2.27</v>
      </c>
      <c r="J210" s="32">
        <v>156</v>
      </c>
      <c r="K210" s="32" t="s">
        <v>67</v>
      </c>
      <c r="L210" s="32" t="s">
        <v>68</v>
      </c>
      <c r="M210" s="33" t="s">
        <v>292</v>
      </c>
      <c r="N210" s="33"/>
      <c r="O210" s="32">
        <v>365</v>
      </c>
      <c r="P210" s="4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23"/>
      <c r="R210" s="323"/>
      <c r="S210" s="323"/>
      <c r="T210" s="324"/>
      <c r="U210" s="34"/>
      <c r="V210" s="34"/>
      <c r="W210" s="35" t="s">
        <v>70</v>
      </c>
      <c r="X210" s="316">
        <v>0</v>
      </c>
      <c r="Y210" s="317">
        <f>IFERROR(IF(X210="","",X210),"")</f>
        <v>0</v>
      </c>
      <c r="Z210" s="36">
        <f>IFERROR(IF(X210="","",X210*0.00753),"")</f>
        <v>0</v>
      </c>
      <c r="AA210" s="56"/>
      <c r="AB210" s="57"/>
      <c r="AC210" s="236" t="s">
        <v>340</v>
      </c>
      <c r="AG210" s="67"/>
      <c r="AJ210" s="71" t="s">
        <v>72</v>
      </c>
      <c r="AK210" s="71">
        <v>1</v>
      </c>
      <c r="BB210" s="237" t="s">
        <v>295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48"/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49"/>
      <c r="P211" s="333" t="s">
        <v>73</v>
      </c>
      <c r="Q211" s="334"/>
      <c r="R211" s="334"/>
      <c r="S211" s="334"/>
      <c r="T211" s="334"/>
      <c r="U211" s="334"/>
      <c r="V211" s="335"/>
      <c r="W211" s="37" t="s">
        <v>70</v>
      </c>
      <c r="X211" s="318">
        <f>IFERROR(SUM(X210:X210),"0")</f>
        <v>0</v>
      </c>
      <c r="Y211" s="318">
        <f>IFERROR(SUM(Y210:Y210),"0")</f>
        <v>0</v>
      </c>
      <c r="Z211" s="318">
        <f>IFERROR(IF(Z210="",0,Z210),"0")</f>
        <v>0</v>
      </c>
      <c r="AA211" s="319"/>
      <c r="AB211" s="319"/>
      <c r="AC211" s="319"/>
    </row>
    <row r="212" spans="1:68" hidden="1" x14ac:dyDescent="0.2">
      <c r="A212" s="321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49"/>
      <c r="P212" s="333" t="s">
        <v>73</v>
      </c>
      <c r="Q212" s="334"/>
      <c r="R212" s="334"/>
      <c r="S212" s="334"/>
      <c r="T212" s="334"/>
      <c r="U212" s="334"/>
      <c r="V212" s="335"/>
      <c r="W212" s="37" t="s">
        <v>74</v>
      </c>
      <c r="X212" s="318">
        <f>IFERROR(SUMPRODUCT(X210:X210*H210:H210),"0")</f>
        <v>0</v>
      </c>
      <c r="Y212" s="318">
        <f>IFERROR(SUMPRODUCT(Y210:Y210*H210:H210),"0")</f>
        <v>0</v>
      </c>
      <c r="Z212" s="37"/>
      <c r="AA212" s="319"/>
      <c r="AB212" s="319"/>
      <c r="AC212" s="319"/>
    </row>
    <row r="213" spans="1:68" ht="16.5" hidden="1" customHeight="1" x14ac:dyDescent="0.25">
      <c r="A213" s="337" t="s">
        <v>341</v>
      </c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1"/>
      <c r="N213" s="321"/>
      <c r="O213" s="321"/>
      <c r="P213" s="321"/>
      <c r="Q213" s="321"/>
      <c r="R213" s="321"/>
      <c r="S213" s="321"/>
      <c r="T213" s="321"/>
      <c r="U213" s="321"/>
      <c r="V213" s="321"/>
      <c r="W213" s="321"/>
      <c r="X213" s="321"/>
      <c r="Y213" s="321"/>
      <c r="Z213" s="321"/>
      <c r="AA213" s="311"/>
      <c r="AB213" s="311"/>
      <c r="AC213" s="311"/>
    </row>
    <row r="214" spans="1:68" ht="14.25" hidden="1" customHeight="1" x14ac:dyDescent="0.25">
      <c r="A214" s="340" t="s">
        <v>64</v>
      </c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  <c r="Y214" s="321"/>
      <c r="Z214" s="321"/>
      <c r="AA214" s="312"/>
      <c r="AB214" s="312"/>
      <c r="AC214" s="312"/>
    </row>
    <row r="215" spans="1:68" ht="16.5" hidden="1" customHeight="1" x14ac:dyDescent="0.25">
      <c r="A215" s="54" t="s">
        <v>342</v>
      </c>
      <c r="B215" s="54" t="s">
        <v>343</v>
      </c>
      <c r="C215" s="31">
        <v>4301071063</v>
      </c>
      <c r="D215" s="329">
        <v>4607111039019</v>
      </c>
      <c r="E215" s="330"/>
      <c r="F215" s="315">
        <v>0.43</v>
      </c>
      <c r="G215" s="32">
        <v>16</v>
      </c>
      <c r="H215" s="315">
        <v>6.88</v>
      </c>
      <c r="I215" s="315">
        <v>7.2060000000000004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">
        <v>344</v>
      </c>
      <c r="Q215" s="323"/>
      <c r="R215" s="323"/>
      <c r="S215" s="323"/>
      <c r="T215" s="324"/>
      <c r="U215" s="34"/>
      <c r="V215" s="34"/>
      <c r="W215" s="35" t="s">
        <v>70</v>
      </c>
      <c r="X215" s="316">
        <v>0</v>
      </c>
      <c r="Y215" s="317">
        <f>IFERROR(IF(X215="","",X215),"")</f>
        <v>0</v>
      </c>
      <c r="Z215" s="36">
        <f>IFERROR(IF(X215="","",X215*0.0155),"")</f>
        <v>0</v>
      </c>
      <c r="AA215" s="56"/>
      <c r="AB215" s="57"/>
      <c r="AC215" s="238" t="s">
        <v>345</v>
      </c>
      <c r="AG215" s="67"/>
      <c r="AJ215" s="71" t="s">
        <v>72</v>
      </c>
      <c r="AK215" s="71">
        <v>1</v>
      </c>
      <c r="BB215" s="23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hidden="1" customHeight="1" x14ac:dyDescent="0.25">
      <c r="A216" s="54" t="s">
        <v>346</v>
      </c>
      <c r="B216" s="54" t="s">
        <v>347</v>
      </c>
      <c r="C216" s="31">
        <v>4301071000</v>
      </c>
      <c r="D216" s="329">
        <v>4607111038708</v>
      </c>
      <c r="E216" s="330"/>
      <c r="F216" s="315">
        <v>0.8</v>
      </c>
      <c r="G216" s="32">
        <v>8</v>
      </c>
      <c r="H216" s="315">
        <v>6.4</v>
      </c>
      <c r="I216" s="315">
        <v>6.67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23"/>
      <c r="R216" s="323"/>
      <c r="S216" s="323"/>
      <c r="T216" s="324"/>
      <c r="U216" s="34"/>
      <c r="V216" s="34"/>
      <c r="W216" s="35" t="s">
        <v>70</v>
      </c>
      <c r="X216" s="316">
        <v>0</v>
      </c>
      <c r="Y216" s="31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345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48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49"/>
      <c r="P217" s="333" t="s">
        <v>73</v>
      </c>
      <c r="Q217" s="334"/>
      <c r="R217" s="334"/>
      <c r="S217" s="334"/>
      <c r="T217" s="334"/>
      <c r="U217" s="334"/>
      <c r="V217" s="335"/>
      <c r="W217" s="37" t="s">
        <v>70</v>
      </c>
      <c r="X217" s="318">
        <f>IFERROR(SUM(X215:X216),"0")</f>
        <v>0</v>
      </c>
      <c r="Y217" s="318">
        <f>IFERROR(SUM(Y215:Y216),"0")</f>
        <v>0</v>
      </c>
      <c r="Z217" s="318">
        <f>IFERROR(IF(Z215="",0,Z215),"0")+IFERROR(IF(Z216="",0,Z216),"0")</f>
        <v>0</v>
      </c>
      <c r="AA217" s="319"/>
      <c r="AB217" s="319"/>
      <c r="AC217" s="319"/>
    </row>
    <row r="218" spans="1:68" hidden="1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1"/>
      <c r="N218" s="321"/>
      <c r="O218" s="349"/>
      <c r="P218" s="333" t="s">
        <v>73</v>
      </c>
      <c r="Q218" s="334"/>
      <c r="R218" s="334"/>
      <c r="S218" s="334"/>
      <c r="T218" s="334"/>
      <c r="U218" s="334"/>
      <c r="V218" s="335"/>
      <c r="W218" s="37" t="s">
        <v>74</v>
      </c>
      <c r="X218" s="318">
        <f>IFERROR(SUMPRODUCT(X215:X216*H215:H216),"0")</f>
        <v>0</v>
      </c>
      <c r="Y218" s="318">
        <f>IFERROR(SUMPRODUCT(Y215:Y216*H215:H216),"0")</f>
        <v>0</v>
      </c>
      <c r="Z218" s="37"/>
      <c r="AA218" s="319"/>
      <c r="AB218" s="319"/>
      <c r="AC218" s="319"/>
    </row>
    <row r="219" spans="1:68" ht="27.75" hidden="1" customHeight="1" x14ac:dyDescent="0.2">
      <c r="A219" s="381" t="s">
        <v>348</v>
      </c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82"/>
      <c r="V219" s="382"/>
      <c r="W219" s="382"/>
      <c r="X219" s="382"/>
      <c r="Y219" s="382"/>
      <c r="Z219" s="382"/>
      <c r="AA219" s="48"/>
      <c r="AB219" s="48"/>
      <c r="AC219" s="48"/>
    </row>
    <row r="220" spans="1:68" ht="16.5" hidden="1" customHeight="1" x14ac:dyDescent="0.25">
      <c r="A220" s="337" t="s">
        <v>349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311"/>
      <c r="AB220" s="311"/>
      <c r="AC220" s="311"/>
    </row>
    <row r="221" spans="1:68" ht="14.25" hidden="1" customHeight="1" x14ac:dyDescent="0.25">
      <c r="A221" s="340" t="s">
        <v>64</v>
      </c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21"/>
      <c r="Z221" s="321"/>
      <c r="AA221" s="312"/>
      <c r="AB221" s="312"/>
      <c r="AC221" s="312"/>
    </row>
    <row r="222" spans="1:68" ht="27" hidden="1" customHeight="1" x14ac:dyDescent="0.25">
      <c r="A222" s="54" t="s">
        <v>350</v>
      </c>
      <c r="B222" s="54" t="s">
        <v>351</v>
      </c>
      <c r="C222" s="31">
        <v>4301071036</v>
      </c>
      <c r="D222" s="329">
        <v>4607111036162</v>
      </c>
      <c r="E222" s="330"/>
      <c r="F222" s="315">
        <v>0.8</v>
      </c>
      <c r="G222" s="32">
        <v>8</v>
      </c>
      <c r="H222" s="315">
        <v>6.4</v>
      </c>
      <c r="I222" s="315">
        <v>6.6811999999999996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90</v>
      </c>
      <c r="P222" s="477" t="s">
        <v>352</v>
      </c>
      <c r="Q222" s="323"/>
      <c r="R222" s="323"/>
      <c r="S222" s="323"/>
      <c r="T222" s="324"/>
      <c r="U222" s="34"/>
      <c r="V222" s="34"/>
      <c r="W222" s="35" t="s">
        <v>70</v>
      </c>
      <c r="X222" s="316">
        <v>0</v>
      </c>
      <c r="Y222" s="317">
        <f>IFERROR(IF(X222="","",X222),"")</f>
        <v>0</v>
      </c>
      <c r="Z222" s="36">
        <f>IFERROR(IF(X222="","",X222*0.0155),"")</f>
        <v>0</v>
      </c>
      <c r="AA222" s="56"/>
      <c r="AB222" s="57"/>
      <c r="AC222" s="242" t="s">
        <v>353</v>
      </c>
      <c r="AG222" s="67"/>
      <c r="AJ222" s="71" t="s">
        <v>72</v>
      </c>
      <c r="AK222" s="71">
        <v>1</v>
      </c>
      <c r="BB222" s="24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48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49"/>
      <c r="P223" s="333" t="s">
        <v>73</v>
      </c>
      <c r="Q223" s="334"/>
      <c r="R223" s="334"/>
      <c r="S223" s="334"/>
      <c r="T223" s="334"/>
      <c r="U223" s="334"/>
      <c r="V223" s="335"/>
      <c r="W223" s="37" t="s">
        <v>70</v>
      </c>
      <c r="X223" s="318">
        <f>IFERROR(SUM(X222:X222),"0")</f>
        <v>0</v>
      </c>
      <c r="Y223" s="318">
        <f>IFERROR(SUM(Y222:Y222),"0")</f>
        <v>0</v>
      </c>
      <c r="Z223" s="318">
        <f>IFERROR(IF(Z222="",0,Z222),"0")</f>
        <v>0</v>
      </c>
      <c r="AA223" s="319"/>
      <c r="AB223" s="319"/>
      <c r="AC223" s="319"/>
    </row>
    <row r="224" spans="1:68" hidden="1" x14ac:dyDescent="0.2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49"/>
      <c r="P224" s="333" t="s">
        <v>73</v>
      </c>
      <c r="Q224" s="334"/>
      <c r="R224" s="334"/>
      <c r="S224" s="334"/>
      <c r="T224" s="334"/>
      <c r="U224" s="334"/>
      <c r="V224" s="335"/>
      <c r="W224" s="37" t="s">
        <v>74</v>
      </c>
      <c r="X224" s="318">
        <f>IFERROR(SUMPRODUCT(X222:X222*H222:H222),"0")</f>
        <v>0</v>
      </c>
      <c r="Y224" s="318">
        <f>IFERROR(SUMPRODUCT(Y222:Y222*H222:H222),"0")</f>
        <v>0</v>
      </c>
      <c r="Z224" s="37"/>
      <c r="AA224" s="319"/>
      <c r="AB224" s="319"/>
      <c r="AC224" s="319"/>
    </row>
    <row r="225" spans="1:68" ht="27.75" hidden="1" customHeight="1" x14ac:dyDescent="0.2">
      <c r="A225" s="381" t="s">
        <v>354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  <c r="AA225" s="48"/>
      <c r="AB225" s="48"/>
      <c r="AC225" s="48"/>
    </row>
    <row r="226" spans="1:68" ht="16.5" hidden="1" customHeight="1" x14ac:dyDescent="0.25">
      <c r="A226" s="337" t="s">
        <v>355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311"/>
      <c r="AB226" s="311"/>
      <c r="AC226" s="311"/>
    </row>
    <row r="227" spans="1:68" ht="14.25" hidden="1" customHeight="1" x14ac:dyDescent="0.25">
      <c r="A227" s="340" t="s">
        <v>64</v>
      </c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  <c r="Y227" s="321"/>
      <c r="Z227" s="321"/>
      <c r="AA227" s="312"/>
      <c r="AB227" s="312"/>
      <c r="AC227" s="312"/>
    </row>
    <row r="228" spans="1:68" ht="27" hidden="1" customHeight="1" x14ac:dyDescent="0.25">
      <c r="A228" s="54" t="s">
        <v>356</v>
      </c>
      <c r="B228" s="54" t="s">
        <v>357</v>
      </c>
      <c r="C228" s="31">
        <v>4301071029</v>
      </c>
      <c r="D228" s="329">
        <v>4607111035899</v>
      </c>
      <c r="E228" s="330"/>
      <c r="F228" s="315">
        <v>1</v>
      </c>
      <c r="G228" s="32">
        <v>5</v>
      </c>
      <c r="H228" s="315">
        <v>5</v>
      </c>
      <c r="I228" s="315">
        <v>5.2619999999999996</v>
      </c>
      <c r="J228" s="32">
        <v>84</v>
      </c>
      <c r="K228" s="32" t="s">
        <v>67</v>
      </c>
      <c r="L228" s="32" t="s">
        <v>89</v>
      </c>
      <c r="M228" s="33" t="s">
        <v>69</v>
      </c>
      <c r="N228" s="33"/>
      <c r="O228" s="32">
        <v>180</v>
      </c>
      <c r="P228" s="5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23"/>
      <c r="R228" s="323"/>
      <c r="S228" s="323"/>
      <c r="T228" s="324"/>
      <c r="U228" s="34"/>
      <c r="V228" s="34"/>
      <c r="W228" s="35" t="s">
        <v>70</v>
      </c>
      <c r="X228" s="316">
        <v>0</v>
      </c>
      <c r="Y228" s="317">
        <f>IFERROR(IF(X228="","",X228),"")</f>
        <v>0</v>
      </c>
      <c r="Z228" s="36">
        <f>IFERROR(IF(X228="","",X228*0.0155),"")</f>
        <v>0</v>
      </c>
      <c r="AA228" s="56"/>
      <c r="AB228" s="57"/>
      <c r="AC228" s="244" t="s">
        <v>266</v>
      </c>
      <c r="AG228" s="67"/>
      <c r="AJ228" s="71" t="s">
        <v>90</v>
      </c>
      <c r="AK228" s="71">
        <v>84</v>
      </c>
      <c r="BB228" s="245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358</v>
      </c>
      <c r="B229" s="54" t="s">
        <v>359</v>
      </c>
      <c r="C229" s="31">
        <v>4301070991</v>
      </c>
      <c r="D229" s="329">
        <v>4607111038180</v>
      </c>
      <c r="E229" s="330"/>
      <c r="F229" s="315">
        <v>0.4</v>
      </c>
      <c r="G229" s="32">
        <v>16</v>
      </c>
      <c r="H229" s="315">
        <v>6.4</v>
      </c>
      <c r="I229" s="315">
        <v>6.71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3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23"/>
      <c r="R229" s="323"/>
      <c r="S229" s="323"/>
      <c r="T229" s="324"/>
      <c r="U229" s="34"/>
      <c r="V229" s="34"/>
      <c r="W229" s="35" t="s">
        <v>70</v>
      </c>
      <c r="X229" s="316">
        <v>0</v>
      </c>
      <c r="Y229" s="317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360</v>
      </c>
      <c r="AG229" s="67"/>
      <c r="AJ229" s="71" t="s">
        <v>72</v>
      </c>
      <c r="AK229" s="71">
        <v>1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8"/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49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18">
        <f>IFERROR(SUM(X228:X229),"0")</f>
        <v>0</v>
      </c>
      <c r="Y230" s="318">
        <f>IFERROR(SUM(Y228:Y229),"0")</f>
        <v>0</v>
      </c>
      <c r="Z230" s="318">
        <f>IFERROR(IF(Z228="",0,Z228),"0")+IFERROR(IF(Z229="",0,Z229),"0")</f>
        <v>0</v>
      </c>
      <c r="AA230" s="319"/>
      <c r="AB230" s="319"/>
      <c r="AC230" s="319"/>
    </row>
    <row r="231" spans="1:68" hidden="1" x14ac:dyDescent="0.2">
      <c r="A231" s="321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1"/>
      <c r="N231" s="321"/>
      <c r="O231" s="349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18">
        <f>IFERROR(SUMPRODUCT(X228:X229*H228:H229),"0")</f>
        <v>0</v>
      </c>
      <c r="Y231" s="318">
        <f>IFERROR(SUMPRODUCT(Y228:Y229*H228:H229),"0")</f>
        <v>0</v>
      </c>
      <c r="Z231" s="37"/>
      <c r="AA231" s="319"/>
      <c r="AB231" s="319"/>
      <c r="AC231" s="319"/>
    </row>
    <row r="232" spans="1:68" ht="27.75" hidden="1" customHeight="1" x14ac:dyDescent="0.2">
      <c r="A232" s="381" t="s">
        <v>361</v>
      </c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  <c r="AA232" s="48"/>
      <c r="AB232" s="48"/>
      <c r="AC232" s="48"/>
    </row>
    <row r="233" spans="1:68" ht="16.5" hidden="1" customHeight="1" x14ac:dyDescent="0.25">
      <c r="A233" s="337" t="s">
        <v>362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1"/>
      <c r="AA233" s="311"/>
      <c r="AB233" s="311"/>
      <c r="AC233" s="311"/>
    </row>
    <row r="234" spans="1:68" ht="14.25" hidden="1" customHeight="1" x14ac:dyDescent="0.25">
      <c r="A234" s="340" t="s">
        <v>152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21"/>
      <c r="Z234" s="321"/>
      <c r="AA234" s="312"/>
      <c r="AB234" s="312"/>
      <c r="AC234" s="312"/>
    </row>
    <row r="235" spans="1:68" ht="37.5" hidden="1" customHeight="1" x14ac:dyDescent="0.25">
      <c r="A235" s="54" t="s">
        <v>363</v>
      </c>
      <c r="B235" s="54" t="s">
        <v>364</v>
      </c>
      <c r="C235" s="31">
        <v>4301135400</v>
      </c>
      <c r="D235" s="329">
        <v>4607111039361</v>
      </c>
      <c r="E235" s="330"/>
      <c r="F235" s="315">
        <v>0.25</v>
      </c>
      <c r="G235" s="32">
        <v>12</v>
      </c>
      <c r="H235" s="315">
        <v>3</v>
      </c>
      <c r="I235" s="315">
        <v>3.7035999999999998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40" t="s">
        <v>365</v>
      </c>
      <c r="Q235" s="323"/>
      <c r="R235" s="323"/>
      <c r="S235" s="323"/>
      <c r="T235" s="324"/>
      <c r="U235" s="34"/>
      <c r="V235" s="34"/>
      <c r="W235" s="35" t="s">
        <v>70</v>
      </c>
      <c r="X235" s="316">
        <v>0</v>
      </c>
      <c r="Y235" s="317">
        <f>IFERROR(IF(X235="","",X235),"")</f>
        <v>0</v>
      </c>
      <c r="Z235" s="36">
        <f>IFERROR(IF(X235="","",X235*0.01788),"")</f>
        <v>0</v>
      </c>
      <c r="AA235" s="56"/>
      <c r="AB235" s="57"/>
      <c r="AC235" s="248" t="s">
        <v>366</v>
      </c>
      <c r="AG235" s="67"/>
      <c r="AJ235" s="71" t="s">
        <v>72</v>
      </c>
      <c r="AK235" s="71">
        <v>1</v>
      </c>
      <c r="BB235" s="249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8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49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18">
        <f>IFERROR(SUM(X235:X235),"0")</f>
        <v>0</v>
      </c>
      <c r="Y236" s="318">
        <f>IFERROR(SUM(Y235:Y235),"0")</f>
        <v>0</v>
      </c>
      <c r="Z236" s="318">
        <f>IFERROR(IF(Z235="",0,Z235),"0")</f>
        <v>0</v>
      </c>
      <c r="AA236" s="319"/>
      <c r="AB236" s="319"/>
      <c r="AC236" s="319"/>
    </row>
    <row r="237" spans="1:68" hidden="1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1"/>
      <c r="N237" s="321"/>
      <c r="O237" s="349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18">
        <f>IFERROR(SUMPRODUCT(X235:X235*H235:H235),"0")</f>
        <v>0</v>
      </c>
      <c r="Y237" s="318">
        <f>IFERROR(SUMPRODUCT(Y235:Y235*H235:H235),"0")</f>
        <v>0</v>
      </c>
      <c r="Z237" s="37"/>
      <c r="AA237" s="319"/>
      <c r="AB237" s="319"/>
      <c r="AC237" s="319"/>
    </row>
    <row r="238" spans="1:68" ht="27.75" hidden="1" customHeight="1" x14ac:dyDescent="0.2">
      <c r="A238" s="381" t="s">
        <v>250</v>
      </c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2"/>
      <c r="N238" s="382"/>
      <c r="O238" s="382"/>
      <c r="P238" s="382"/>
      <c r="Q238" s="382"/>
      <c r="R238" s="382"/>
      <c r="S238" s="382"/>
      <c r="T238" s="382"/>
      <c r="U238" s="382"/>
      <c r="V238" s="382"/>
      <c r="W238" s="382"/>
      <c r="X238" s="382"/>
      <c r="Y238" s="382"/>
      <c r="Z238" s="382"/>
      <c r="AA238" s="48"/>
      <c r="AB238" s="48"/>
      <c r="AC238" s="48"/>
    </row>
    <row r="239" spans="1:68" ht="16.5" hidden="1" customHeight="1" x14ac:dyDescent="0.25">
      <c r="A239" s="337" t="s">
        <v>250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21"/>
      <c r="Z239" s="321"/>
      <c r="AA239" s="311"/>
      <c r="AB239" s="311"/>
      <c r="AC239" s="311"/>
    </row>
    <row r="240" spans="1:68" ht="14.25" hidden="1" customHeight="1" x14ac:dyDescent="0.25">
      <c r="A240" s="340" t="s">
        <v>64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21"/>
      <c r="Z240" s="321"/>
      <c r="AA240" s="312"/>
      <c r="AB240" s="312"/>
      <c r="AC240" s="312"/>
    </row>
    <row r="241" spans="1:68" ht="27" hidden="1" customHeight="1" x14ac:dyDescent="0.25">
      <c r="A241" s="54" t="s">
        <v>367</v>
      </c>
      <c r="B241" s="54" t="s">
        <v>368</v>
      </c>
      <c r="C241" s="31">
        <v>4301071014</v>
      </c>
      <c r="D241" s="329">
        <v>4640242181264</v>
      </c>
      <c r="E241" s="330"/>
      <c r="F241" s="315">
        <v>0.7</v>
      </c>
      <c r="G241" s="32">
        <v>10</v>
      </c>
      <c r="H241" s="315">
        <v>7</v>
      </c>
      <c r="I241" s="315">
        <v>7.28</v>
      </c>
      <c r="J241" s="32">
        <v>84</v>
      </c>
      <c r="K241" s="32" t="s">
        <v>67</v>
      </c>
      <c r="L241" s="32" t="s">
        <v>81</v>
      </c>
      <c r="M241" s="33" t="s">
        <v>69</v>
      </c>
      <c r="N241" s="33"/>
      <c r="O241" s="32">
        <v>180</v>
      </c>
      <c r="P241" s="493" t="s">
        <v>369</v>
      </c>
      <c r="Q241" s="323"/>
      <c r="R241" s="323"/>
      <c r="S241" s="323"/>
      <c r="T241" s="324"/>
      <c r="U241" s="34"/>
      <c r="V241" s="34"/>
      <c r="W241" s="35" t="s">
        <v>70</v>
      </c>
      <c r="X241" s="316">
        <v>0</v>
      </c>
      <c r="Y241" s="317">
        <f>IFERROR(IF(X241="","",X241),"")</f>
        <v>0</v>
      </c>
      <c r="Z241" s="36">
        <f>IFERROR(IF(X241="","",X241*0.0155),"")</f>
        <v>0</v>
      </c>
      <c r="AA241" s="56"/>
      <c r="AB241" s="57"/>
      <c r="AC241" s="250" t="s">
        <v>370</v>
      </c>
      <c r="AG241" s="67"/>
      <c r="AJ241" s="71" t="s">
        <v>83</v>
      </c>
      <c r="AK241" s="71">
        <v>12</v>
      </c>
      <c r="BB241" s="251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371</v>
      </c>
      <c r="B242" s="54" t="s">
        <v>372</v>
      </c>
      <c r="C242" s="31">
        <v>4301071021</v>
      </c>
      <c r="D242" s="329">
        <v>4640242181325</v>
      </c>
      <c r="E242" s="330"/>
      <c r="F242" s="315">
        <v>0.7</v>
      </c>
      <c r="G242" s="32">
        <v>10</v>
      </c>
      <c r="H242" s="315">
        <v>7</v>
      </c>
      <c r="I242" s="315">
        <v>7.28</v>
      </c>
      <c r="J242" s="32">
        <v>84</v>
      </c>
      <c r="K242" s="32" t="s">
        <v>67</v>
      </c>
      <c r="L242" s="32" t="s">
        <v>81</v>
      </c>
      <c r="M242" s="33" t="s">
        <v>69</v>
      </c>
      <c r="N242" s="33"/>
      <c r="O242" s="32">
        <v>180</v>
      </c>
      <c r="P242" s="401" t="s">
        <v>373</v>
      </c>
      <c r="Q242" s="323"/>
      <c r="R242" s="323"/>
      <c r="S242" s="323"/>
      <c r="T242" s="324"/>
      <c r="U242" s="34"/>
      <c r="V242" s="34"/>
      <c r="W242" s="35" t="s">
        <v>70</v>
      </c>
      <c r="X242" s="316">
        <v>0</v>
      </c>
      <c r="Y242" s="317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370</v>
      </c>
      <c r="AG242" s="67"/>
      <c r="AJ242" s="71" t="s">
        <v>83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374</v>
      </c>
      <c r="B243" s="54" t="s">
        <v>375</v>
      </c>
      <c r="C243" s="31">
        <v>4301070993</v>
      </c>
      <c r="D243" s="329">
        <v>4640242180670</v>
      </c>
      <c r="E243" s="330"/>
      <c r="F243" s="315">
        <v>1</v>
      </c>
      <c r="G243" s="32">
        <v>6</v>
      </c>
      <c r="H243" s="315">
        <v>6</v>
      </c>
      <c r="I243" s="315">
        <v>6.23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441" t="s">
        <v>376</v>
      </c>
      <c r="Q243" s="323"/>
      <c r="R243" s="323"/>
      <c r="S243" s="323"/>
      <c r="T243" s="324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377</v>
      </c>
      <c r="AG243" s="67"/>
      <c r="AJ243" s="71" t="s">
        <v>83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48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49"/>
      <c r="P244" s="333" t="s">
        <v>73</v>
      </c>
      <c r="Q244" s="334"/>
      <c r="R244" s="334"/>
      <c r="S244" s="334"/>
      <c r="T244" s="334"/>
      <c r="U244" s="334"/>
      <c r="V244" s="335"/>
      <c r="W244" s="37" t="s">
        <v>70</v>
      </c>
      <c r="X244" s="318">
        <f>IFERROR(SUM(X241:X243),"0")</f>
        <v>0</v>
      </c>
      <c r="Y244" s="318">
        <f>IFERROR(SUM(Y241:Y243),"0")</f>
        <v>0</v>
      </c>
      <c r="Z244" s="318">
        <f>IFERROR(IF(Z241="",0,Z241),"0")+IFERROR(IF(Z242="",0,Z242),"0")+IFERROR(IF(Z243="",0,Z243),"0")</f>
        <v>0</v>
      </c>
      <c r="AA244" s="319"/>
      <c r="AB244" s="319"/>
      <c r="AC244" s="319"/>
    </row>
    <row r="245" spans="1:68" hidden="1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49"/>
      <c r="P245" s="333" t="s">
        <v>73</v>
      </c>
      <c r="Q245" s="334"/>
      <c r="R245" s="334"/>
      <c r="S245" s="334"/>
      <c r="T245" s="334"/>
      <c r="U245" s="334"/>
      <c r="V245" s="335"/>
      <c r="W245" s="37" t="s">
        <v>74</v>
      </c>
      <c r="X245" s="318">
        <f>IFERROR(SUMPRODUCT(X241:X243*H241:H243),"0")</f>
        <v>0</v>
      </c>
      <c r="Y245" s="318">
        <f>IFERROR(SUMPRODUCT(Y241:Y243*H241:H243),"0")</f>
        <v>0</v>
      </c>
      <c r="Z245" s="37"/>
      <c r="AA245" s="319"/>
      <c r="AB245" s="319"/>
      <c r="AC245" s="319"/>
    </row>
    <row r="246" spans="1:68" ht="14.25" hidden="1" customHeight="1" x14ac:dyDescent="0.25">
      <c r="A246" s="340" t="s">
        <v>157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21"/>
      <c r="Z246" s="321"/>
      <c r="AA246" s="312"/>
      <c r="AB246" s="312"/>
      <c r="AC246" s="312"/>
    </row>
    <row r="247" spans="1:68" ht="27" hidden="1" customHeight="1" x14ac:dyDescent="0.25">
      <c r="A247" s="54" t="s">
        <v>378</v>
      </c>
      <c r="B247" s="54" t="s">
        <v>379</v>
      </c>
      <c r="C247" s="31">
        <v>4301131019</v>
      </c>
      <c r="D247" s="329">
        <v>4640242180427</v>
      </c>
      <c r="E247" s="330"/>
      <c r="F247" s="315">
        <v>1.8</v>
      </c>
      <c r="G247" s="32">
        <v>1</v>
      </c>
      <c r="H247" s="315">
        <v>1.8</v>
      </c>
      <c r="I247" s="315">
        <v>1.915</v>
      </c>
      <c r="J247" s="32">
        <v>234</v>
      </c>
      <c r="K247" s="32" t="s">
        <v>147</v>
      </c>
      <c r="L247" s="32" t="s">
        <v>81</v>
      </c>
      <c r="M247" s="33" t="s">
        <v>69</v>
      </c>
      <c r="N247" s="33"/>
      <c r="O247" s="32">
        <v>180</v>
      </c>
      <c r="P247" s="491" t="s">
        <v>380</v>
      </c>
      <c r="Q247" s="323"/>
      <c r="R247" s="323"/>
      <c r="S247" s="323"/>
      <c r="T247" s="324"/>
      <c r="U247" s="34"/>
      <c r="V247" s="34"/>
      <c r="W247" s="35" t="s">
        <v>70</v>
      </c>
      <c r="X247" s="316">
        <v>0</v>
      </c>
      <c r="Y247" s="317">
        <f>IFERROR(IF(X247="","",X247),"")</f>
        <v>0</v>
      </c>
      <c r="Z247" s="36">
        <f>IFERROR(IF(X247="","",X247*0.00502),"")</f>
        <v>0</v>
      </c>
      <c r="AA247" s="56"/>
      <c r="AB247" s="57"/>
      <c r="AC247" s="256" t="s">
        <v>381</v>
      </c>
      <c r="AG247" s="67"/>
      <c r="AJ247" s="71" t="s">
        <v>83</v>
      </c>
      <c r="AK247" s="71">
        <v>18</v>
      </c>
      <c r="BB247" s="257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8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49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18">
        <f>IFERROR(SUM(X247:X247),"0")</f>
        <v>0</v>
      </c>
      <c r="Y248" s="318">
        <f>IFERROR(SUM(Y247:Y247),"0")</f>
        <v>0</v>
      </c>
      <c r="Z248" s="318">
        <f>IFERROR(IF(Z247="",0,Z247),"0")</f>
        <v>0</v>
      </c>
      <c r="AA248" s="319"/>
      <c r="AB248" s="319"/>
      <c r="AC248" s="319"/>
    </row>
    <row r="249" spans="1:68" hidden="1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1"/>
      <c r="N249" s="321"/>
      <c r="O249" s="349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18">
        <f>IFERROR(SUMPRODUCT(X247:X247*H247:H247),"0")</f>
        <v>0</v>
      </c>
      <c r="Y249" s="318">
        <f>IFERROR(SUMPRODUCT(Y247:Y247*H247:H247),"0")</f>
        <v>0</v>
      </c>
      <c r="Z249" s="37"/>
      <c r="AA249" s="319"/>
      <c r="AB249" s="319"/>
      <c r="AC249" s="319"/>
    </row>
    <row r="250" spans="1:68" ht="14.25" hidden="1" customHeight="1" x14ac:dyDescent="0.25">
      <c r="A250" s="340" t="s">
        <v>77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21"/>
      <c r="Z250" s="321"/>
      <c r="AA250" s="312"/>
      <c r="AB250" s="312"/>
      <c r="AC250" s="312"/>
    </row>
    <row r="251" spans="1:68" ht="27" customHeight="1" x14ac:dyDescent="0.25">
      <c r="A251" s="54" t="s">
        <v>382</v>
      </c>
      <c r="B251" s="54" t="s">
        <v>383</v>
      </c>
      <c r="C251" s="31">
        <v>4301132080</v>
      </c>
      <c r="D251" s="329">
        <v>4640242180397</v>
      </c>
      <c r="E251" s="330"/>
      <c r="F251" s="315">
        <v>1</v>
      </c>
      <c r="G251" s="32">
        <v>6</v>
      </c>
      <c r="H251" s="315">
        <v>6</v>
      </c>
      <c r="I251" s="315">
        <v>6.26</v>
      </c>
      <c r="J251" s="32">
        <v>84</v>
      </c>
      <c r="K251" s="32" t="s">
        <v>67</v>
      </c>
      <c r="L251" s="32" t="s">
        <v>89</v>
      </c>
      <c r="M251" s="33" t="s">
        <v>69</v>
      </c>
      <c r="N251" s="33"/>
      <c r="O251" s="32">
        <v>180</v>
      </c>
      <c r="P251" s="471" t="s">
        <v>384</v>
      </c>
      <c r="Q251" s="323"/>
      <c r="R251" s="323"/>
      <c r="S251" s="323"/>
      <c r="T251" s="324"/>
      <c r="U251" s="34"/>
      <c r="V251" s="34"/>
      <c r="W251" s="35" t="s">
        <v>70</v>
      </c>
      <c r="X251" s="316">
        <v>84</v>
      </c>
      <c r="Y251" s="317">
        <f>IFERROR(IF(X251="","",X251),"")</f>
        <v>84</v>
      </c>
      <c r="Z251" s="36">
        <f>IFERROR(IF(X251="","",X251*0.0155),"")</f>
        <v>1.302</v>
      </c>
      <c r="AA251" s="56"/>
      <c r="AB251" s="57"/>
      <c r="AC251" s="258" t="s">
        <v>385</v>
      </c>
      <c r="AG251" s="67"/>
      <c r="AJ251" s="71" t="s">
        <v>90</v>
      </c>
      <c r="AK251" s="71">
        <v>84</v>
      </c>
      <c r="BB251" s="259" t="s">
        <v>84</v>
      </c>
      <c r="BM251" s="67">
        <f>IFERROR(X251*I251,"0")</f>
        <v>525.84</v>
      </c>
      <c r="BN251" s="67">
        <f>IFERROR(Y251*I251,"0")</f>
        <v>525.84</v>
      </c>
      <c r="BO251" s="67">
        <f>IFERROR(X251/J251,"0")</f>
        <v>1</v>
      </c>
      <c r="BP251" s="67">
        <f>IFERROR(Y251/J251,"0")</f>
        <v>1</v>
      </c>
    </row>
    <row r="252" spans="1:68" ht="27" hidden="1" customHeight="1" x14ac:dyDescent="0.25">
      <c r="A252" s="54" t="s">
        <v>386</v>
      </c>
      <c r="B252" s="54" t="s">
        <v>387</v>
      </c>
      <c r="C252" s="31">
        <v>4301132104</v>
      </c>
      <c r="D252" s="329">
        <v>4640242181219</v>
      </c>
      <c r="E252" s="330"/>
      <c r="F252" s="315">
        <v>0.3</v>
      </c>
      <c r="G252" s="32">
        <v>9</v>
      </c>
      <c r="H252" s="315">
        <v>2.7</v>
      </c>
      <c r="I252" s="315">
        <v>2.8450000000000002</v>
      </c>
      <c r="J252" s="32">
        <v>234</v>
      </c>
      <c r="K252" s="32" t="s">
        <v>147</v>
      </c>
      <c r="L252" s="32" t="s">
        <v>68</v>
      </c>
      <c r="M252" s="33" t="s">
        <v>69</v>
      </c>
      <c r="N252" s="33"/>
      <c r="O252" s="32">
        <v>180</v>
      </c>
      <c r="P252" s="357" t="s">
        <v>388</v>
      </c>
      <c r="Q252" s="323"/>
      <c r="R252" s="323"/>
      <c r="S252" s="323"/>
      <c r="T252" s="324"/>
      <c r="U252" s="34"/>
      <c r="V252" s="34"/>
      <c r="W252" s="35" t="s">
        <v>70</v>
      </c>
      <c r="X252" s="316">
        <v>0</v>
      </c>
      <c r="Y252" s="317">
        <f>IFERROR(IF(X252="","",X252),"")</f>
        <v>0</v>
      </c>
      <c r="Z252" s="36">
        <f>IFERROR(IF(X252="","",X252*0.00502),"")</f>
        <v>0</v>
      </c>
      <c r="AA252" s="56"/>
      <c r="AB252" s="57"/>
      <c r="AC252" s="260" t="s">
        <v>385</v>
      </c>
      <c r="AG252" s="67"/>
      <c r="AJ252" s="71" t="s">
        <v>72</v>
      </c>
      <c r="AK252" s="71">
        <v>1</v>
      </c>
      <c r="BB252" s="261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8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49"/>
      <c r="P253" s="333" t="s">
        <v>73</v>
      </c>
      <c r="Q253" s="334"/>
      <c r="R253" s="334"/>
      <c r="S253" s="334"/>
      <c r="T253" s="334"/>
      <c r="U253" s="334"/>
      <c r="V253" s="335"/>
      <c r="W253" s="37" t="s">
        <v>70</v>
      </c>
      <c r="X253" s="318">
        <f>IFERROR(SUM(X251:X252),"0")</f>
        <v>84</v>
      </c>
      <c r="Y253" s="318">
        <f>IFERROR(SUM(Y251:Y252),"0")</f>
        <v>84</v>
      </c>
      <c r="Z253" s="318">
        <f>IFERROR(IF(Z251="",0,Z251),"0")+IFERROR(IF(Z252="",0,Z252),"0")</f>
        <v>1.302</v>
      </c>
      <c r="AA253" s="319"/>
      <c r="AB253" s="319"/>
      <c r="AC253" s="319"/>
    </row>
    <row r="254" spans="1:68" x14ac:dyDescent="0.2">
      <c r="A254" s="321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49"/>
      <c r="P254" s="333" t="s">
        <v>73</v>
      </c>
      <c r="Q254" s="334"/>
      <c r="R254" s="334"/>
      <c r="S254" s="334"/>
      <c r="T254" s="334"/>
      <c r="U254" s="334"/>
      <c r="V254" s="335"/>
      <c r="W254" s="37" t="s">
        <v>74</v>
      </c>
      <c r="X254" s="318">
        <f>IFERROR(SUMPRODUCT(X251:X252*H251:H252),"0")</f>
        <v>504</v>
      </c>
      <c r="Y254" s="318">
        <f>IFERROR(SUMPRODUCT(Y251:Y252*H251:H252),"0")</f>
        <v>504</v>
      </c>
      <c r="Z254" s="37"/>
      <c r="AA254" s="319"/>
      <c r="AB254" s="319"/>
      <c r="AC254" s="319"/>
    </row>
    <row r="255" spans="1:68" ht="14.25" hidden="1" customHeight="1" x14ac:dyDescent="0.25">
      <c r="A255" s="340" t="s">
        <v>183</v>
      </c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1"/>
      <c r="N255" s="321"/>
      <c r="O255" s="321"/>
      <c r="P255" s="321"/>
      <c r="Q255" s="321"/>
      <c r="R255" s="321"/>
      <c r="S255" s="321"/>
      <c r="T255" s="321"/>
      <c r="U255" s="321"/>
      <c r="V255" s="321"/>
      <c r="W255" s="321"/>
      <c r="X255" s="321"/>
      <c r="Y255" s="321"/>
      <c r="Z255" s="321"/>
      <c r="AA255" s="312"/>
      <c r="AB255" s="312"/>
      <c r="AC255" s="312"/>
    </row>
    <row r="256" spans="1:68" ht="27" hidden="1" customHeight="1" x14ac:dyDescent="0.25">
      <c r="A256" s="54" t="s">
        <v>389</v>
      </c>
      <c r="B256" s="54" t="s">
        <v>390</v>
      </c>
      <c r="C256" s="31">
        <v>4301136028</v>
      </c>
      <c r="D256" s="329">
        <v>4640242180304</v>
      </c>
      <c r="E256" s="330"/>
      <c r="F256" s="315">
        <v>2.7</v>
      </c>
      <c r="G256" s="32">
        <v>1</v>
      </c>
      <c r="H256" s="315">
        <v>2.7</v>
      </c>
      <c r="I256" s="315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73" t="s">
        <v>391</v>
      </c>
      <c r="Q256" s="323"/>
      <c r="R256" s="323"/>
      <c r="S256" s="323"/>
      <c r="T256" s="324"/>
      <c r="U256" s="34"/>
      <c r="V256" s="34"/>
      <c r="W256" s="35" t="s">
        <v>70</v>
      </c>
      <c r="X256" s="316">
        <v>0</v>
      </c>
      <c r="Y256" s="317">
        <f>IFERROR(IF(X256="","",X256),"")</f>
        <v>0</v>
      </c>
      <c r="Z256" s="36">
        <f>IFERROR(IF(X256="","",X256*0.00936),"")</f>
        <v>0</v>
      </c>
      <c r="AA256" s="56"/>
      <c r="AB256" s="57"/>
      <c r="AC256" s="262" t="s">
        <v>392</v>
      </c>
      <c r="AG256" s="67"/>
      <c r="AJ256" s="71" t="s">
        <v>83</v>
      </c>
      <c r="AK256" s="71">
        <v>14</v>
      </c>
      <c r="BB256" s="263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393</v>
      </c>
      <c r="B257" s="54" t="s">
        <v>394</v>
      </c>
      <c r="C257" s="31">
        <v>4301136026</v>
      </c>
      <c r="D257" s="329">
        <v>4640242180236</v>
      </c>
      <c r="E257" s="330"/>
      <c r="F257" s="315">
        <v>5</v>
      </c>
      <c r="G257" s="32">
        <v>1</v>
      </c>
      <c r="H257" s="315">
        <v>5</v>
      </c>
      <c r="I257" s="315">
        <v>5.2350000000000003</v>
      </c>
      <c r="J257" s="32">
        <v>84</v>
      </c>
      <c r="K257" s="32" t="s">
        <v>67</v>
      </c>
      <c r="L257" s="32" t="s">
        <v>89</v>
      </c>
      <c r="M257" s="33" t="s">
        <v>69</v>
      </c>
      <c r="N257" s="33"/>
      <c r="O257" s="32">
        <v>180</v>
      </c>
      <c r="P257" s="480" t="s">
        <v>395</v>
      </c>
      <c r="Q257" s="323"/>
      <c r="R257" s="323"/>
      <c r="S257" s="323"/>
      <c r="T257" s="324"/>
      <c r="U257" s="34"/>
      <c r="V257" s="34"/>
      <c r="W257" s="35" t="s">
        <v>70</v>
      </c>
      <c r="X257" s="316">
        <v>108</v>
      </c>
      <c r="Y257" s="317">
        <f>IFERROR(IF(X257="","",X257),"")</f>
        <v>108</v>
      </c>
      <c r="Z257" s="36">
        <f>IFERROR(IF(X257="","",X257*0.0155),"")</f>
        <v>1.6739999999999999</v>
      </c>
      <c r="AA257" s="56"/>
      <c r="AB257" s="57"/>
      <c r="AC257" s="264" t="s">
        <v>392</v>
      </c>
      <c r="AG257" s="67"/>
      <c r="AJ257" s="71" t="s">
        <v>90</v>
      </c>
      <c r="AK257" s="71">
        <v>84</v>
      </c>
      <c r="BB257" s="265" t="s">
        <v>84</v>
      </c>
      <c r="BM257" s="67">
        <f>IFERROR(X257*I257,"0")</f>
        <v>565.38</v>
      </c>
      <c r="BN257" s="67">
        <f>IFERROR(Y257*I257,"0")</f>
        <v>565.38</v>
      </c>
      <c r="BO257" s="67">
        <f>IFERROR(X257/J257,"0")</f>
        <v>1.2857142857142858</v>
      </c>
      <c r="BP257" s="67">
        <f>IFERROR(Y257/J257,"0")</f>
        <v>1.2857142857142858</v>
      </c>
    </row>
    <row r="258" spans="1:68" ht="27" hidden="1" customHeight="1" x14ac:dyDescent="0.25">
      <c r="A258" s="54" t="s">
        <v>396</v>
      </c>
      <c r="B258" s="54" t="s">
        <v>397</v>
      </c>
      <c r="C258" s="31">
        <v>4301136029</v>
      </c>
      <c r="D258" s="329">
        <v>4640242180410</v>
      </c>
      <c r="E258" s="330"/>
      <c r="F258" s="315">
        <v>2.2400000000000002</v>
      </c>
      <c r="G258" s="32">
        <v>1</v>
      </c>
      <c r="H258" s="315">
        <v>2.2400000000000002</v>
      </c>
      <c r="I258" s="315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23"/>
      <c r="R258" s="323"/>
      <c r="S258" s="323"/>
      <c r="T258" s="324"/>
      <c r="U258" s="34"/>
      <c r="V258" s="34"/>
      <c r="W258" s="35" t="s">
        <v>70</v>
      </c>
      <c r="X258" s="316">
        <v>0</v>
      </c>
      <c r="Y258" s="317">
        <f>IFERROR(IF(X258="","",X258),"")</f>
        <v>0</v>
      </c>
      <c r="Z258" s="36">
        <f>IFERROR(IF(X258="","",X258*0.00936),"")</f>
        <v>0</v>
      </c>
      <c r="AA258" s="56"/>
      <c r="AB258" s="57"/>
      <c r="AC258" s="266" t="s">
        <v>392</v>
      </c>
      <c r="AG258" s="67"/>
      <c r="AJ258" s="71" t="s">
        <v>72</v>
      </c>
      <c r="AK258" s="71">
        <v>1</v>
      </c>
      <c r="BB258" s="267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8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1"/>
      <c r="M259" s="321"/>
      <c r="N259" s="321"/>
      <c r="O259" s="349"/>
      <c r="P259" s="333" t="s">
        <v>73</v>
      </c>
      <c r="Q259" s="334"/>
      <c r="R259" s="334"/>
      <c r="S259" s="334"/>
      <c r="T259" s="334"/>
      <c r="U259" s="334"/>
      <c r="V259" s="335"/>
      <c r="W259" s="37" t="s">
        <v>70</v>
      </c>
      <c r="X259" s="318">
        <f>IFERROR(SUM(X256:X258),"0")</f>
        <v>108</v>
      </c>
      <c r="Y259" s="318">
        <f>IFERROR(SUM(Y256:Y258),"0")</f>
        <v>108</v>
      </c>
      <c r="Z259" s="318">
        <f>IFERROR(IF(Z256="",0,Z256),"0")+IFERROR(IF(Z257="",0,Z257),"0")+IFERROR(IF(Z258="",0,Z258),"0")</f>
        <v>1.6739999999999999</v>
      </c>
      <c r="AA259" s="319"/>
      <c r="AB259" s="319"/>
      <c r="AC259" s="319"/>
    </row>
    <row r="260" spans="1:68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1"/>
      <c r="M260" s="321"/>
      <c r="N260" s="321"/>
      <c r="O260" s="349"/>
      <c r="P260" s="333" t="s">
        <v>73</v>
      </c>
      <c r="Q260" s="334"/>
      <c r="R260" s="334"/>
      <c r="S260" s="334"/>
      <c r="T260" s="334"/>
      <c r="U260" s="334"/>
      <c r="V260" s="335"/>
      <c r="W260" s="37" t="s">
        <v>74</v>
      </c>
      <c r="X260" s="318">
        <f>IFERROR(SUMPRODUCT(X256:X258*H256:H258),"0")</f>
        <v>540</v>
      </c>
      <c r="Y260" s="318">
        <f>IFERROR(SUMPRODUCT(Y256:Y258*H256:H258),"0")</f>
        <v>540</v>
      </c>
      <c r="Z260" s="37"/>
      <c r="AA260" s="319"/>
      <c r="AB260" s="319"/>
      <c r="AC260" s="319"/>
    </row>
    <row r="261" spans="1:68" ht="14.25" hidden="1" customHeight="1" x14ac:dyDescent="0.25">
      <c r="A261" s="340" t="s">
        <v>152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321"/>
      <c r="Y261" s="321"/>
      <c r="Z261" s="321"/>
      <c r="AA261" s="312"/>
      <c r="AB261" s="312"/>
      <c r="AC261" s="312"/>
    </row>
    <row r="262" spans="1:68" ht="37.5" hidden="1" customHeight="1" x14ac:dyDescent="0.25">
      <c r="A262" s="54" t="s">
        <v>398</v>
      </c>
      <c r="B262" s="54" t="s">
        <v>399</v>
      </c>
      <c r="C262" s="31">
        <v>4301135552</v>
      </c>
      <c r="D262" s="329">
        <v>4640242181431</v>
      </c>
      <c r="E262" s="330"/>
      <c r="F262" s="315">
        <v>3.5</v>
      </c>
      <c r="G262" s="32">
        <v>1</v>
      </c>
      <c r="H262" s="315">
        <v>3.5</v>
      </c>
      <c r="I262" s="315">
        <v>3.6920000000000002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1" t="s">
        <v>400</v>
      </c>
      <c r="Q262" s="323"/>
      <c r="R262" s="323"/>
      <c r="S262" s="323"/>
      <c r="T262" s="324"/>
      <c r="U262" s="34"/>
      <c r="V262" s="34"/>
      <c r="W262" s="35" t="s">
        <v>70</v>
      </c>
      <c r="X262" s="316">
        <v>0</v>
      </c>
      <c r="Y262" s="317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268" t="s">
        <v>401</v>
      </c>
      <c r="AG262" s="67"/>
      <c r="AJ262" s="71" t="s">
        <v>72</v>
      </c>
      <c r="AK262" s="71">
        <v>1</v>
      </c>
      <c r="BB262" s="269" t="s">
        <v>84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customHeight="1" x14ac:dyDescent="0.25">
      <c r="A263" s="54" t="s">
        <v>402</v>
      </c>
      <c r="B263" s="54" t="s">
        <v>403</v>
      </c>
      <c r="C263" s="31">
        <v>4301135504</v>
      </c>
      <c r="D263" s="329">
        <v>4640242181554</v>
      </c>
      <c r="E263" s="330"/>
      <c r="F263" s="315">
        <v>3</v>
      </c>
      <c r="G263" s="32">
        <v>1</v>
      </c>
      <c r="H263" s="315">
        <v>3</v>
      </c>
      <c r="I263" s="315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22" t="s">
        <v>404</v>
      </c>
      <c r="Q263" s="323"/>
      <c r="R263" s="323"/>
      <c r="S263" s="323"/>
      <c r="T263" s="324"/>
      <c r="U263" s="34"/>
      <c r="V263" s="34"/>
      <c r="W263" s="35" t="s">
        <v>70</v>
      </c>
      <c r="X263" s="316">
        <v>14</v>
      </c>
      <c r="Y263" s="317">
        <f t="shared" si="24"/>
        <v>14</v>
      </c>
      <c r="Z263" s="36">
        <f>IFERROR(IF(X263="","",X263*0.00936),"")</f>
        <v>0.13103999999999999</v>
      </c>
      <c r="AA263" s="56"/>
      <c r="AB263" s="57"/>
      <c r="AC263" s="270" t="s">
        <v>405</v>
      </c>
      <c r="AG263" s="67"/>
      <c r="AJ263" s="71" t="s">
        <v>72</v>
      </c>
      <c r="AK263" s="71">
        <v>1</v>
      </c>
      <c r="BB263" s="271" t="s">
        <v>84</v>
      </c>
      <c r="BM263" s="67">
        <f t="shared" si="25"/>
        <v>44.688000000000002</v>
      </c>
      <c r="BN263" s="67">
        <f t="shared" si="26"/>
        <v>44.688000000000002</v>
      </c>
      <c r="BO263" s="67">
        <f t="shared" si="27"/>
        <v>0.1111111111111111</v>
      </c>
      <c r="BP263" s="67">
        <f t="shared" si="28"/>
        <v>0.1111111111111111</v>
      </c>
    </row>
    <row r="264" spans="1:68" ht="27" customHeight="1" x14ac:dyDescent="0.25">
      <c r="A264" s="54" t="s">
        <v>406</v>
      </c>
      <c r="B264" s="54" t="s">
        <v>407</v>
      </c>
      <c r="C264" s="31">
        <v>4301135394</v>
      </c>
      <c r="D264" s="329">
        <v>4640242181561</v>
      </c>
      <c r="E264" s="330"/>
      <c r="F264" s="315">
        <v>3.7</v>
      </c>
      <c r="G264" s="32">
        <v>1</v>
      </c>
      <c r="H264" s="315">
        <v>3.7</v>
      </c>
      <c r="I264" s="315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4" t="s">
        <v>408</v>
      </c>
      <c r="Q264" s="323"/>
      <c r="R264" s="323"/>
      <c r="S264" s="323"/>
      <c r="T264" s="324"/>
      <c r="U264" s="34"/>
      <c r="V264" s="34"/>
      <c r="W264" s="35" t="s">
        <v>70</v>
      </c>
      <c r="X264" s="316">
        <v>28</v>
      </c>
      <c r="Y264" s="317">
        <f t="shared" si="24"/>
        <v>28</v>
      </c>
      <c r="Z264" s="36">
        <f>IFERROR(IF(X264="","",X264*0.00936),"")</f>
        <v>0.26207999999999998</v>
      </c>
      <c r="AA264" s="56"/>
      <c r="AB264" s="57"/>
      <c r="AC264" s="272" t="s">
        <v>409</v>
      </c>
      <c r="AG264" s="67"/>
      <c r="AJ264" s="71" t="s">
        <v>83</v>
      </c>
      <c r="AK264" s="71">
        <v>14</v>
      </c>
      <c r="BB264" s="273" t="s">
        <v>84</v>
      </c>
      <c r="BM264" s="67">
        <f t="shared" si="25"/>
        <v>108.976</v>
      </c>
      <c r="BN264" s="67">
        <f t="shared" si="26"/>
        <v>108.976</v>
      </c>
      <c r="BO264" s="67">
        <f t="shared" si="27"/>
        <v>0.22222222222222221</v>
      </c>
      <c r="BP264" s="67">
        <f t="shared" si="28"/>
        <v>0.22222222222222221</v>
      </c>
    </row>
    <row r="265" spans="1:68" ht="27" customHeight="1" x14ac:dyDescent="0.25">
      <c r="A265" s="54" t="s">
        <v>410</v>
      </c>
      <c r="B265" s="54" t="s">
        <v>411</v>
      </c>
      <c r="C265" s="31">
        <v>4301135374</v>
      </c>
      <c r="D265" s="329">
        <v>4640242181424</v>
      </c>
      <c r="E265" s="330"/>
      <c r="F265" s="315">
        <v>5.5</v>
      </c>
      <c r="G265" s="32">
        <v>1</v>
      </c>
      <c r="H265" s="315">
        <v>5.5</v>
      </c>
      <c r="I265" s="315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1" t="s">
        <v>412</v>
      </c>
      <c r="Q265" s="323"/>
      <c r="R265" s="323"/>
      <c r="S265" s="323"/>
      <c r="T265" s="324"/>
      <c r="U265" s="34"/>
      <c r="V265" s="34"/>
      <c r="W265" s="35" t="s">
        <v>70</v>
      </c>
      <c r="X265" s="316">
        <v>12</v>
      </c>
      <c r="Y265" s="317">
        <f t="shared" si="24"/>
        <v>12</v>
      </c>
      <c r="Z265" s="36">
        <f>IFERROR(IF(X265="","",X265*0.0155),"")</f>
        <v>0.186</v>
      </c>
      <c r="AA265" s="56"/>
      <c r="AB265" s="57"/>
      <c r="AC265" s="274" t="s">
        <v>405</v>
      </c>
      <c r="AG265" s="67"/>
      <c r="AJ265" s="71" t="s">
        <v>83</v>
      </c>
      <c r="AK265" s="71">
        <v>12</v>
      </c>
      <c r="BB265" s="275" t="s">
        <v>84</v>
      </c>
      <c r="BM265" s="67">
        <f t="shared" si="25"/>
        <v>68.820000000000007</v>
      </c>
      <c r="BN265" s="67">
        <f t="shared" si="26"/>
        <v>68.820000000000007</v>
      </c>
      <c r="BO265" s="67">
        <f t="shared" si="27"/>
        <v>0.14285714285714285</v>
      </c>
      <c r="BP265" s="67">
        <f t="shared" si="28"/>
        <v>0.14285714285714285</v>
      </c>
    </row>
    <row r="266" spans="1:68" ht="27" hidden="1" customHeight="1" x14ac:dyDescent="0.25">
      <c r="A266" s="54" t="s">
        <v>413</v>
      </c>
      <c r="B266" s="54" t="s">
        <v>414</v>
      </c>
      <c r="C266" s="31">
        <v>4301135320</v>
      </c>
      <c r="D266" s="329">
        <v>4640242181592</v>
      </c>
      <c r="E266" s="330"/>
      <c r="F266" s="315">
        <v>3.5</v>
      </c>
      <c r="G266" s="32">
        <v>1</v>
      </c>
      <c r="H266" s="315">
        <v>3.5</v>
      </c>
      <c r="I266" s="315">
        <v>3.6850000000000001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5" t="s">
        <v>415</v>
      </c>
      <c r="Q266" s="323"/>
      <c r="R266" s="323"/>
      <c r="S266" s="323"/>
      <c r="T266" s="324"/>
      <c r="U266" s="34"/>
      <c r="V266" s="34"/>
      <c r="W266" s="35" t="s">
        <v>70</v>
      </c>
      <c r="X266" s="316">
        <v>0</v>
      </c>
      <c r="Y266" s="317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276" t="s">
        <v>416</v>
      </c>
      <c r="AG266" s="67"/>
      <c r="AJ266" s="71" t="s">
        <v>72</v>
      </c>
      <c r="AK266" s="71">
        <v>1</v>
      </c>
      <c r="BB266" s="277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417</v>
      </c>
      <c r="B267" s="54" t="s">
        <v>418</v>
      </c>
      <c r="C267" s="31">
        <v>4301135405</v>
      </c>
      <c r="D267" s="329">
        <v>4640242181523</v>
      </c>
      <c r="E267" s="330"/>
      <c r="F267" s="315">
        <v>3</v>
      </c>
      <c r="G267" s="32">
        <v>1</v>
      </c>
      <c r="H267" s="315">
        <v>3</v>
      </c>
      <c r="I267" s="315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30" t="s">
        <v>419</v>
      </c>
      <c r="Q267" s="323"/>
      <c r="R267" s="323"/>
      <c r="S267" s="323"/>
      <c r="T267" s="324"/>
      <c r="U267" s="34"/>
      <c r="V267" s="34"/>
      <c r="W267" s="35" t="s">
        <v>70</v>
      </c>
      <c r="X267" s="316">
        <v>0</v>
      </c>
      <c r="Y267" s="317">
        <f t="shared" si="24"/>
        <v>0</v>
      </c>
      <c r="Z267" s="36">
        <f t="shared" si="29"/>
        <v>0</v>
      </c>
      <c r="AA267" s="56"/>
      <c r="AB267" s="57"/>
      <c r="AC267" s="278" t="s">
        <v>409</v>
      </c>
      <c r="AG267" s="67"/>
      <c r="AJ267" s="71" t="s">
        <v>83</v>
      </c>
      <c r="AK267" s="71">
        <v>14</v>
      </c>
      <c r="BB267" s="279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420</v>
      </c>
      <c r="B268" s="54" t="s">
        <v>421</v>
      </c>
      <c r="C268" s="31">
        <v>4301135404</v>
      </c>
      <c r="D268" s="329">
        <v>4640242181516</v>
      </c>
      <c r="E268" s="330"/>
      <c r="F268" s="315">
        <v>3.7</v>
      </c>
      <c r="G268" s="32">
        <v>1</v>
      </c>
      <c r="H268" s="315">
        <v>3.7</v>
      </c>
      <c r="I268" s="315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97" t="s">
        <v>422</v>
      </c>
      <c r="Q268" s="323"/>
      <c r="R268" s="323"/>
      <c r="S268" s="323"/>
      <c r="T268" s="324"/>
      <c r="U268" s="34"/>
      <c r="V268" s="34"/>
      <c r="W268" s="35" t="s">
        <v>70</v>
      </c>
      <c r="X268" s="316">
        <v>0</v>
      </c>
      <c r="Y268" s="317">
        <f t="shared" si="24"/>
        <v>0</v>
      </c>
      <c r="Z268" s="36">
        <f t="shared" si="29"/>
        <v>0</v>
      </c>
      <c r="AA268" s="56"/>
      <c r="AB268" s="57"/>
      <c r="AC268" s="280" t="s">
        <v>401</v>
      </c>
      <c r="AG268" s="67"/>
      <c r="AJ268" s="71" t="s">
        <v>72</v>
      </c>
      <c r="AK268" s="71">
        <v>1</v>
      </c>
      <c r="BB268" s="281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37.5" hidden="1" customHeight="1" x14ac:dyDescent="0.25">
      <c r="A269" s="54" t="s">
        <v>423</v>
      </c>
      <c r="B269" s="54" t="s">
        <v>424</v>
      </c>
      <c r="C269" s="31">
        <v>4301135402</v>
      </c>
      <c r="D269" s="329">
        <v>4640242181493</v>
      </c>
      <c r="E269" s="330"/>
      <c r="F269" s="315">
        <v>3.7</v>
      </c>
      <c r="G269" s="32">
        <v>1</v>
      </c>
      <c r="H269" s="315">
        <v>3.7</v>
      </c>
      <c r="I269" s="315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8" t="s">
        <v>425</v>
      </c>
      <c r="Q269" s="323"/>
      <c r="R269" s="323"/>
      <c r="S269" s="323"/>
      <c r="T269" s="324"/>
      <c r="U269" s="34"/>
      <c r="V269" s="34"/>
      <c r="W269" s="35" t="s">
        <v>70</v>
      </c>
      <c r="X269" s="316">
        <v>0</v>
      </c>
      <c r="Y269" s="317">
        <f t="shared" si="24"/>
        <v>0</v>
      </c>
      <c r="Z269" s="36">
        <f t="shared" si="29"/>
        <v>0</v>
      </c>
      <c r="AA269" s="56"/>
      <c r="AB269" s="57"/>
      <c r="AC269" s="282" t="s">
        <v>405</v>
      </c>
      <c r="AG269" s="67"/>
      <c r="AJ269" s="71" t="s">
        <v>72</v>
      </c>
      <c r="AK269" s="71">
        <v>1</v>
      </c>
      <c r="BB269" s="283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426</v>
      </c>
      <c r="B270" s="54" t="s">
        <v>427</v>
      </c>
      <c r="C270" s="31">
        <v>4301135375</v>
      </c>
      <c r="D270" s="329">
        <v>4640242181486</v>
      </c>
      <c r="E270" s="330"/>
      <c r="F270" s="315">
        <v>3.7</v>
      </c>
      <c r="G270" s="32">
        <v>1</v>
      </c>
      <c r="H270" s="315">
        <v>3.7</v>
      </c>
      <c r="I270" s="315">
        <v>3.8919999999999999</v>
      </c>
      <c r="J270" s="32">
        <v>126</v>
      </c>
      <c r="K270" s="32" t="s">
        <v>80</v>
      </c>
      <c r="L270" s="32" t="s">
        <v>89</v>
      </c>
      <c r="M270" s="33" t="s">
        <v>69</v>
      </c>
      <c r="N270" s="33"/>
      <c r="O270" s="32">
        <v>180</v>
      </c>
      <c r="P270" s="496" t="s">
        <v>428</v>
      </c>
      <c r="Q270" s="323"/>
      <c r="R270" s="323"/>
      <c r="S270" s="323"/>
      <c r="T270" s="324"/>
      <c r="U270" s="34"/>
      <c r="V270" s="34"/>
      <c r="W270" s="35" t="s">
        <v>70</v>
      </c>
      <c r="X270" s="316">
        <v>84</v>
      </c>
      <c r="Y270" s="317">
        <f t="shared" si="24"/>
        <v>84</v>
      </c>
      <c r="Z270" s="36">
        <f t="shared" si="29"/>
        <v>0.78624000000000005</v>
      </c>
      <c r="AA270" s="56"/>
      <c r="AB270" s="57"/>
      <c r="AC270" s="284" t="s">
        <v>405</v>
      </c>
      <c r="AG270" s="67"/>
      <c r="AJ270" s="71" t="s">
        <v>90</v>
      </c>
      <c r="AK270" s="71">
        <v>126</v>
      </c>
      <c r="BB270" s="285" t="s">
        <v>84</v>
      </c>
      <c r="BM270" s="67">
        <f t="shared" si="25"/>
        <v>326.928</v>
      </c>
      <c r="BN270" s="67">
        <f t="shared" si="26"/>
        <v>326.928</v>
      </c>
      <c r="BO270" s="67">
        <f t="shared" si="27"/>
        <v>0.66666666666666663</v>
      </c>
      <c r="BP270" s="67">
        <f t="shared" si="28"/>
        <v>0.66666666666666663</v>
      </c>
    </row>
    <row r="271" spans="1:68" ht="27" hidden="1" customHeight="1" x14ac:dyDescent="0.25">
      <c r="A271" s="54" t="s">
        <v>429</v>
      </c>
      <c r="B271" s="54" t="s">
        <v>430</v>
      </c>
      <c r="C271" s="31">
        <v>4301135403</v>
      </c>
      <c r="D271" s="329">
        <v>4640242181509</v>
      </c>
      <c r="E271" s="330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0" t="s">
        <v>431</v>
      </c>
      <c r="Q271" s="323"/>
      <c r="R271" s="323"/>
      <c r="S271" s="323"/>
      <c r="T271" s="324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 t="shared" si="29"/>
        <v>0</v>
      </c>
      <c r="AA271" s="56"/>
      <c r="AB271" s="57"/>
      <c r="AC271" s="286" t="s">
        <v>405</v>
      </c>
      <c r="AG271" s="67"/>
      <c r="AJ271" s="71" t="s">
        <v>72</v>
      </c>
      <c r="AK271" s="71">
        <v>1</v>
      </c>
      <c r="BB271" s="287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432</v>
      </c>
      <c r="B272" s="54" t="s">
        <v>433</v>
      </c>
      <c r="C272" s="31">
        <v>4301135304</v>
      </c>
      <c r="D272" s="329">
        <v>4640242181240</v>
      </c>
      <c r="E272" s="330"/>
      <c r="F272" s="315">
        <v>0.3</v>
      </c>
      <c r="G272" s="32">
        <v>9</v>
      </c>
      <c r="H272" s="315">
        <v>2.7</v>
      </c>
      <c r="I272" s="315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21" t="s">
        <v>434</v>
      </c>
      <c r="Q272" s="323"/>
      <c r="R272" s="323"/>
      <c r="S272" s="323"/>
      <c r="T272" s="324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 t="shared" si="29"/>
        <v>0</v>
      </c>
      <c r="AA272" s="56"/>
      <c r="AB272" s="57"/>
      <c r="AC272" s="288" t="s">
        <v>405</v>
      </c>
      <c r="AG272" s="67"/>
      <c r="AJ272" s="71" t="s">
        <v>72</v>
      </c>
      <c r="AK272" s="71">
        <v>1</v>
      </c>
      <c r="BB272" s="289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4301135310</v>
      </c>
      <c r="D273" s="329">
        <v>4640242181318</v>
      </c>
      <c r="E273" s="330"/>
      <c r="F273" s="315">
        <v>0.3</v>
      </c>
      <c r="G273" s="32">
        <v>9</v>
      </c>
      <c r="H273" s="315">
        <v>2.7</v>
      </c>
      <c r="I273" s="315">
        <v>2.988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402" t="s">
        <v>437</v>
      </c>
      <c r="Q273" s="323"/>
      <c r="R273" s="323"/>
      <c r="S273" s="323"/>
      <c r="T273" s="324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 t="shared" si="29"/>
        <v>0</v>
      </c>
      <c r="AA273" s="56"/>
      <c r="AB273" s="57"/>
      <c r="AC273" s="290" t="s">
        <v>409</v>
      </c>
      <c r="AG273" s="67"/>
      <c r="AJ273" s="71" t="s">
        <v>83</v>
      </c>
      <c r="AK273" s="71">
        <v>14</v>
      </c>
      <c r="BB273" s="291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438</v>
      </c>
      <c r="B274" s="54" t="s">
        <v>439</v>
      </c>
      <c r="C274" s="31">
        <v>4301135306</v>
      </c>
      <c r="D274" s="329">
        <v>4640242181578</v>
      </c>
      <c r="E274" s="330"/>
      <c r="F274" s="315">
        <v>0.3</v>
      </c>
      <c r="G274" s="32">
        <v>9</v>
      </c>
      <c r="H274" s="315">
        <v>2.7</v>
      </c>
      <c r="I274" s="315">
        <v>2.8450000000000002</v>
      </c>
      <c r="J274" s="32">
        <v>234</v>
      </c>
      <c r="K274" s="32" t="s">
        <v>147</v>
      </c>
      <c r="L274" s="32" t="s">
        <v>81</v>
      </c>
      <c r="M274" s="33" t="s">
        <v>69</v>
      </c>
      <c r="N274" s="33"/>
      <c r="O274" s="32">
        <v>180</v>
      </c>
      <c r="P274" s="475" t="s">
        <v>440</v>
      </c>
      <c r="Q274" s="323"/>
      <c r="R274" s="323"/>
      <c r="S274" s="323"/>
      <c r="T274" s="324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>IFERROR(IF(X274="","",X274*0.00502),"")</f>
        <v>0</v>
      </c>
      <c r="AA274" s="56"/>
      <c r="AB274" s="57"/>
      <c r="AC274" s="292" t="s">
        <v>405</v>
      </c>
      <c r="AG274" s="67"/>
      <c r="AJ274" s="71" t="s">
        <v>83</v>
      </c>
      <c r="AK274" s="71">
        <v>18</v>
      </c>
      <c r="BB274" s="293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441</v>
      </c>
      <c r="B275" s="54" t="s">
        <v>442</v>
      </c>
      <c r="C275" s="31">
        <v>4301135305</v>
      </c>
      <c r="D275" s="329">
        <v>4640242181394</v>
      </c>
      <c r="E275" s="330"/>
      <c r="F275" s="315">
        <v>0.3</v>
      </c>
      <c r="G275" s="32">
        <v>9</v>
      </c>
      <c r="H275" s="315">
        <v>2.7</v>
      </c>
      <c r="I275" s="315">
        <v>2.8450000000000002</v>
      </c>
      <c r="J275" s="32">
        <v>234</v>
      </c>
      <c r="K275" s="32" t="s">
        <v>147</v>
      </c>
      <c r="L275" s="32" t="s">
        <v>81</v>
      </c>
      <c r="M275" s="33" t="s">
        <v>69</v>
      </c>
      <c r="N275" s="33"/>
      <c r="O275" s="32">
        <v>180</v>
      </c>
      <c r="P275" s="353" t="s">
        <v>443</v>
      </c>
      <c r="Q275" s="323"/>
      <c r="R275" s="323"/>
      <c r="S275" s="323"/>
      <c r="T275" s="324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>IFERROR(IF(X275="","",X275*0.00502),"")</f>
        <v>0</v>
      </c>
      <c r="AA275" s="56"/>
      <c r="AB275" s="57"/>
      <c r="AC275" s="294" t="s">
        <v>405</v>
      </c>
      <c r="AG275" s="67"/>
      <c r="AJ275" s="71" t="s">
        <v>83</v>
      </c>
      <c r="AK275" s="71">
        <v>18</v>
      </c>
      <c r="BB275" s="295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444</v>
      </c>
      <c r="B276" s="54" t="s">
        <v>445</v>
      </c>
      <c r="C276" s="31">
        <v>4301135309</v>
      </c>
      <c r="D276" s="329">
        <v>4640242181332</v>
      </c>
      <c r="E276" s="330"/>
      <c r="F276" s="315">
        <v>0.3</v>
      </c>
      <c r="G276" s="32">
        <v>9</v>
      </c>
      <c r="H276" s="315">
        <v>2.7</v>
      </c>
      <c r="I276" s="315">
        <v>2.9079999999999999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94" t="s">
        <v>446</v>
      </c>
      <c r="Q276" s="323"/>
      <c r="R276" s="323"/>
      <c r="S276" s="323"/>
      <c r="T276" s="324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IFERROR(IF(X276="","",X276*0.00502),"")</f>
        <v>0</v>
      </c>
      <c r="AA276" s="56"/>
      <c r="AB276" s="57"/>
      <c r="AC276" s="296" t="s">
        <v>405</v>
      </c>
      <c r="AG276" s="67"/>
      <c r="AJ276" s="71" t="s">
        <v>72</v>
      </c>
      <c r="AK276" s="71">
        <v>1</v>
      </c>
      <c r="BB276" s="297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447</v>
      </c>
      <c r="B277" s="54" t="s">
        <v>448</v>
      </c>
      <c r="C277" s="31">
        <v>4301135308</v>
      </c>
      <c r="D277" s="329">
        <v>4640242181349</v>
      </c>
      <c r="E277" s="330"/>
      <c r="F277" s="315">
        <v>0.3</v>
      </c>
      <c r="G277" s="32">
        <v>9</v>
      </c>
      <c r="H277" s="315">
        <v>2.7</v>
      </c>
      <c r="I277" s="315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24" t="s">
        <v>449</v>
      </c>
      <c r="Q277" s="323"/>
      <c r="R277" s="323"/>
      <c r="S277" s="323"/>
      <c r="T277" s="324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IFERROR(IF(X277="","",X277*0.00502),"")</f>
        <v>0</v>
      </c>
      <c r="AA277" s="56"/>
      <c r="AB277" s="57"/>
      <c r="AC277" s="298" t="s">
        <v>405</v>
      </c>
      <c r="AG277" s="67"/>
      <c r="AJ277" s="71" t="s">
        <v>72</v>
      </c>
      <c r="AK277" s="71">
        <v>1</v>
      </c>
      <c r="BB277" s="299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450</v>
      </c>
      <c r="B278" s="54" t="s">
        <v>451</v>
      </c>
      <c r="C278" s="31">
        <v>4301135307</v>
      </c>
      <c r="D278" s="329">
        <v>4640242181370</v>
      </c>
      <c r="E278" s="330"/>
      <c r="F278" s="315">
        <v>0.3</v>
      </c>
      <c r="G278" s="32">
        <v>9</v>
      </c>
      <c r="H278" s="315">
        <v>2.7</v>
      </c>
      <c r="I278" s="315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513" t="s">
        <v>452</v>
      </c>
      <c r="Q278" s="323"/>
      <c r="R278" s="323"/>
      <c r="S278" s="323"/>
      <c r="T278" s="324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>IFERROR(IF(X278="","",X278*0.00502),"")</f>
        <v>0</v>
      </c>
      <c r="AA278" s="56"/>
      <c r="AB278" s="57"/>
      <c r="AC278" s="300" t="s">
        <v>453</v>
      </c>
      <c r="AG278" s="67"/>
      <c r="AJ278" s="71" t="s">
        <v>72</v>
      </c>
      <c r="AK278" s="71">
        <v>1</v>
      </c>
      <c r="BB278" s="301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454</v>
      </c>
      <c r="B279" s="54" t="s">
        <v>455</v>
      </c>
      <c r="C279" s="31">
        <v>4301135318</v>
      </c>
      <c r="D279" s="329">
        <v>4607111037480</v>
      </c>
      <c r="E279" s="330"/>
      <c r="F279" s="315">
        <v>1</v>
      </c>
      <c r="G279" s="32">
        <v>4</v>
      </c>
      <c r="H279" s="315">
        <v>4</v>
      </c>
      <c r="I279" s="315">
        <v>4.2724000000000002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69" t="s">
        <v>456</v>
      </c>
      <c r="Q279" s="323"/>
      <c r="R279" s="323"/>
      <c r="S279" s="323"/>
      <c r="T279" s="324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>IFERROR(IF(X279="","",X279*0.0155),"")</f>
        <v>0</v>
      </c>
      <c r="AA279" s="56"/>
      <c r="AB279" s="57"/>
      <c r="AC279" s="302" t="s">
        <v>457</v>
      </c>
      <c r="AG279" s="67"/>
      <c r="AJ279" s="71" t="s">
        <v>72</v>
      </c>
      <c r="AK279" s="71">
        <v>1</v>
      </c>
      <c r="BB279" s="30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458</v>
      </c>
      <c r="B280" s="54" t="s">
        <v>459</v>
      </c>
      <c r="C280" s="31">
        <v>4301135319</v>
      </c>
      <c r="D280" s="329">
        <v>4607111037473</v>
      </c>
      <c r="E280" s="330"/>
      <c r="F280" s="315">
        <v>1</v>
      </c>
      <c r="G280" s="32">
        <v>4</v>
      </c>
      <c r="H280" s="315">
        <v>4</v>
      </c>
      <c r="I280" s="315">
        <v>4.2300000000000004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10" t="s">
        <v>460</v>
      </c>
      <c r="Q280" s="323"/>
      <c r="R280" s="323"/>
      <c r="S280" s="323"/>
      <c r="T280" s="324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>IFERROR(IF(X280="","",X280*0.0155),"")</f>
        <v>0</v>
      </c>
      <c r="AA280" s="56"/>
      <c r="AB280" s="57"/>
      <c r="AC280" s="304" t="s">
        <v>461</v>
      </c>
      <c r="AG280" s="67"/>
      <c r="AJ280" s="71" t="s">
        <v>72</v>
      </c>
      <c r="AK280" s="71">
        <v>1</v>
      </c>
      <c r="BB280" s="30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4301135198</v>
      </c>
      <c r="D281" s="329">
        <v>4640242180663</v>
      </c>
      <c r="E281" s="330"/>
      <c r="F281" s="315">
        <v>0.9</v>
      </c>
      <c r="G281" s="32">
        <v>4</v>
      </c>
      <c r="H281" s="315">
        <v>3.6</v>
      </c>
      <c r="I281" s="315">
        <v>3.83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464</v>
      </c>
      <c r="Q281" s="323"/>
      <c r="R281" s="323"/>
      <c r="S281" s="323"/>
      <c r="T281" s="324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>IFERROR(IF(X281="","",X281*0.0155),"")</f>
        <v>0</v>
      </c>
      <c r="AA281" s="56"/>
      <c r="AB281" s="57"/>
      <c r="AC281" s="306" t="s">
        <v>465</v>
      </c>
      <c r="AG281" s="67"/>
      <c r="AJ281" s="71" t="s">
        <v>72</v>
      </c>
      <c r="AK281" s="71">
        <v>1</v>
      </c>
      <c r="BB281" s="30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348"/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49"/>
      <c r="P282" s="333" t="s">
        <v>73</v>
      </c>
      <c r="Q282" s="334"/>
      <c r="R282" s="334"/>
      <c r="S282" s="334"/>
      <c r="T282" s="334"/>
      <c r="U282" s="334"/>
      <c r="V282" s="335"/>
      <c r="W282" s="37" t="s">
        <v>70</v>
      </c>
      <c r="X282" s="318">
        <f>IFERROR(SUM(X262:X281),"0")</f>
        <v>138</v>
      </c>
      <c r="Y282" s="318">
        <f>IFERROR(SUM(Y262:Y281),"0")</f>
        <v>138</v>
      </c>
      <c r="Z282" s="31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1.3653599999999999</v>
      </c>
      <c r="AA282" s="319"/>
      <c r="AB282" s="319"/>
      <c r="AC282" s="319"/>
    </row>
    <row r="283" spans="1:68" x14ac:dyDescent="0.2">
      <c r="A283" s="321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1"/>
      <c r="N283" s="321"/>
      <c r="O283" s="349"/>
      <c r="P283" s="333" t="s">
        <v>73</v>
      </c>
      <c r="Q283" s="334"/>
      <c r="R283" s="334"/>
      <c r="S283" s="334"/>
      <c r="T283" s="334"/>
      <c r="U283" s="334"/>
      <c r="V283" s="335"/>
      <c r="W283" s="37" t="s">
        <v>74</v>
      </c>
      <c r="X283" s="318">
        <f>IFERROR(SUMPRODUCT(X262:X281*H262:H281),"0")</f>
        <v>522.40000000000009</v>
      </c>
      <c r="Y283" s="318">
        <f>IFERROR(SUMPRODUCT(Y262:Y281*H262:H281),"0")</f>
        <v>522.40000000000009</v>
      </c>
      <c r="Z283" s="37"/>
      <c r="AA283" s="319"/>
      <c r="AB283" s="319"/>
      <c r="AC283" s="319"/>
    </row>
    <row r="284" spans="1:68" ht="15" customHeight="1" x14ac:dyDescent="0.2">
      <c r="A284" s="342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1"/>
      <c r="N284" s="321"/>
      <c r="O284" s="343"/>
      <c r="P284" s="425" t="s">
        <v>466</v>
      </c>
      <c r="Q284" s="326"/>
      <c r="R284" s="326"/>
      <c r="S284" s="326"/>
      <c r="T284" s="326"/>
      <c r="U284" s="326"/>
      <c r="V284" s="327"/>
      <c r="W284" s="37" t="s">
        <v>74</v>
      </c>
      <c r="X284" s="318">
        <f>IFERROR(X24+X33+X40+X48+X64+X70+X75+X81+X91+X98+X110+X116+X122+X129+X134+X140+X145+X151+X159+X164+X172+X176+X181+X189+X199+X207+X212+X218+X224+X231+X237+X245+X249+X254+X260+X283,"0")</f>
        <v>9253.9599999999991</v>
      </c>
      <c r="Y284" s="318">
        <f>IFERROR(Y24+Y33+Y40+Y48+Y64+Y70+Y75+Y81+Y91+Y98+Y110+Y116+Y122+Y129+Y134+Y140+Y145+Y151+Y159+Y164+Y172+Y176+Y181+Y189+Y199+Y207+Y212+Y218+Y224+Y231+Y237+Y245+Y249+Y254+Y260+Y283,"0")</f>
        <v>9253.9599999999991</v>
      </c>
      <c r="Z284" s="37"/>
      <c r="AA284" s="319"/>
      <c r="AB284" s="319"/>
      <c r="AC284" s="319"/>
    </row>
    <row r="285" spans="1:68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1"/>
      <c r="N285" s="321"/>
      <c r="O285" s="343"/>
      <c r="P285" s="425" t="s">
        <v>467</v>
      </c>
      <c r="Q285" s="326"/>
      <c r="R285" s="326"/>
      <c r="S285" s="326"/>
      <c r="T285" s="326"/>
      <c r="U285" s="326"/>
      <c r="V285" s="327"/>
      <c r="W285" s="37" t="s">
        <v>74</v>
      </c>
      <c r="X285" s="318">
        <f>IFERROR(SUM(BM22:BM281),"0")</f>
        <v>10069.495199999998</v>
      </c>
      <c r="Y285" s="318">
        <f>IFERROR(SUM(BN22:BN281),"0")</f>
        <v>10069.495199999998</v>
      </c>
      <c r="Z285" s="37"/>
      <c r="AA285" s="319"/>
      <c r="AB285" s="319"/>
      <c r="AC285" s="319"/>
    </row>
    <row r="286" spans="1:68" x14ac:dyDescent="0.2">
      <c r="A286" s="321"/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43"/>
      <c r="P286" s="425" t="s">
        <v>468</v>
      </c>
      <c r="Q286" s="326"/>
      <c r="R286" s="326"/>
      <c r="S286" s="326"/>
      <c r="T286" s="326"/>
      <c r="U286" s="326"/>
      <c r="V286" s="327"/>
      <c r="W286" s="37" t="s">
        <v>469</v>
      </c>
      <c r="X286" s="38">
        <f>ROUNDUP(SUM(BO22:BO281),0)</f>
        <v>26</v>
      </c>
      <c r="Y286" s="38">
        <f>ROUNDUP(SUM(BP22:BP281),0)</f>
        <v>26</v>
      </c>
      <c r="Z286" s="37"/>
      <c r="AA286" s="319"/>
      <c r="AB286" s="319"/>
      <c r="AC286" s="319"/>
    </row>
    <row r="287" spans="1:68" x14ac:dyDescent="0.2">
      <c r="A287" s="321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43"/>
      <c r="P287" s="425" t="s">
        <v>470</v>
      </c>
      <c r="Q287" s="326"/>
      <c r="R287" s="326"/>
      <c r="S287" s="326"/>
      <c r="T287" s="326"/>
      <c r="U287" s="326"/>
      <c r="V287" s="327"/>
      <c r="W287" s="37" t="s">
        <v>74</v>
      </c>
      <c r="X287" s="318">
        <f>GrossWeightTotal+PalletQtyTotal*25</f>
        <v>10719.495199999998</v>
      </c>
      <c r="Y287" s="318">
        <f>GrossWeightTotalR+PalletQtyTotalR*25</f>
        <v>10719.495199999998</v>
      </c>
      <c r="Z287" s="37"/>
      <c r="AA287" s="319"/>
      <c r="AB287" s="319"/>
      <c r="AC287" s="319"/>
    </row>
    <row r="288" spans="1:68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43"/>
      <c r="P288" s="425" t="s">
        <v>471</v>
      </c>
      <c r="Q288" s="326"/>
      <c r="R288" s="326"/>
      <c r="S288" s="326"/>
      <c r="T288" s="326"/>
      <c r="U288" s="326"/>
      <c r="V288" s="327"/>
      <c r="W288" s="37" t="s">
        <v>469</v>
      </c>
      <c r="X288" s="318">
        <f>IFERROR(X23+X32+X39+X47+X63+X69+X74+X80+X90+X97+X109+X115+X121+X128+X133+X139+X144+X150+X158+X163+X171+X175+X180+X188+X198+X206+X211+X217+X223+X230+X236+X244+X248+X253+X259+X282,"0")</f>
        <v>2176</v>
      </c>
      <c r="Y288" s="318">
        <f>IFERROR(Y23+Y32+Y39+Y47+Y63+Y69+Y74+Y80+Y90+Y97+Y109+Y115+Y121+Y128+Y133+Y139+Y144+Y150+Y158+Y163+Y171+Y175+Y180+Y188+Y198+Y206+Y211+Y217+Y223+Y230+Y236+Y244+Y248+Y253+Y259+Y282,"0")</f>
        <v>2176</v>
      </c>
      <c r="Z288" s="37"/>
      <c r="AA288" s="319"/>
      <c r="AB288" s="319"/>
      <c r="AC288" s="319"/>
    </row>
    <row r="289" spans="1:32" ht="14.25" hidden="1" customHeight="1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43"/>
      <c r="P289" s="425" t="s">
        <v>472</v>
      </c>
      <c r="Q289" s="326"/>
      <c r="R289" s="326"/>
      <c r="S289" s="326"/>
      <c r="T289" s="326"/>
      <c r="U289" s="326"/>
      <c r="V289" s="327"/>
      <c r="W289" s="39" t="s">
        <v>473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32.954219999999992</v>
      </c>
      <c r="AA289" s="319"/>
      <c r="AB289" s="319"/>
      <c r="AC289" s="319"/>
    </row>
    <row r="290" spans="1:32" ht="13.5" customHeight="1" thickBot="1" x14ac:dyDescent="0.25"/>
    <row r="291" spans="1:32" ht="27" customHeight="1" thickTop="1" thickBot="1" x14ac:dyDescent="0.25">
      <c r="A291" s="40" t="s">
        <v>474</v>
      </c>
      <c r="B291" s="313" t="s">
        <v>63</v>
      </c>
      <c r="C291" s="331" t="s">
        <v>75</v>
      </c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20"/>
      <c r="O291" s="420"/>
      <c r="P291" s="420"/>
      <c r="Q291" s="420"/>
      <c r="R291" s="420"/>
      <c r="S291" s="400"/>
      <c r="T291" s="331" t="s">
        <v>249</v>
      </c>
      <c r="U291" s="400"/>
      <c r="V291" s="331" t="s">
        <v>277</v>
      </c>
      <c r="W291" s="400"/>
      <c r="X291" s="331" t="s">
        <v>300</v>
      </c>
      <c r="Y291" s="420"/>
      <c r="Z291" s="420"/>
      <c r="AA291" s="420"/>
      <c r="AB291" s="400"/>
      <c r="AC291" s="313" t="s">
        <v>348</v>
      </c>
      <c r="AD291" s="313" t="s">
        <v>354</v>
      </c>
      <c r="AE291" s="313" t="s">
        <v>361</v>
      </c>
      <c r="AF291" s="313" t="s">
        <v>250</v>
      </c>
    </row>
    <row r="292" spans="1:32" ht="14.25" customHeight="1" thickTop="1" x14ac:dyDescent="0.2">
      <c r="A292" s="489" t="s">
        <v>475</v>
      </c>
      <c r="B292" s="331" t="s">
        <v>63</v>
      </c>
      <c r="C292" s="331" t="s">
        <v>76</v>
      </c>
      <c r="D292" s="331" t="s">
        <v>93</v>
      </c>
      <c r="E292" s="331" t="s">
        <v>103</v>
      </c>
      <c r="F292" s="331" t="s">
        <v>116</v>
      </c>
      <c r="G292" s="331" t="s">
        <v>144</v>
      </c>
      <c r="H292" s="331" t="s">
        <v>151</v>
      </c>
      <c r="I292" s="331" t="s">
        <v>156</v>
      </c>
      <c r="J292" s="331" t="s">
        <v>164</v>
      </c>
      <c r="K292" s="331" t="s">
        <v>182</v>
      </c>
      <c r="L292" s="331" t="s">
        <v>192</v>
      </c>
      <c r="M292" s="331" t="s">
        <v>211</v>
      </c>
      <c r="N292" s="314"/>
      <c r="O292" s="331" t="s">
        <v>217</v>
      </c>
      <c r="P292" s="331" t="s">
        <v>224</v>
      </c>
      <c r="Q292" s="331" t="s">
        <v>232</v>
      </c>
      <c r="R292" s="331" t="s">
        <v>236</v>
      </c>
      <c r="S292" s="331" t="s">
        <v>245</v>
      </c>
      <c r="T292" s="331" t="s">
        <v>250</v>
      </c>
      <c r="U292" s="331" t="s">
        <v>254</v>
      </c>
      <c r="V292" s="331" t="s">
        <v>278</v>
      </c>
      <c r="W292" s="331" t="s">
        <v>296</v>
      </c>
      <c r="X292" s="331" t="s">
        <v>301</v>
      </c>
      <c r="Y292" s="331" t="s">
        <v>311</v>
      </c>
      <c r="Z292" s="331" t="s">
        <v>326</v>
      </c>
      <c r="AA292" s="331" t="s">
        <v>337</v>
      </c>
      <c r="AB292" s="331" t="s">
        <v>341</v>
      </c>
      <c r="AC292" s="331" t="s">
        <v>349</v>
      </c>
      <c r="AD292" s="331" t="s">
        <v>355</v>
      </c>
      <c r="AE292" s="331" t="s">
        <v>362</v>
      </c>
      <c r="AF292" s="331" t="s">
        <v>250</v>
      </c>
    </row>
    <row r="293" spans="1:32" ht="13.5" customHeight="1" thickBot="1" x14ac:dyDescent="0.25">
      <c r="A293" s="490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14"/>
      <c r="O293" s="332"/>
      <c r="P293" s="332"/>
      <c r="Q293" s="332"/>
      <c r="R293" s="332"/>
      <c r="S293" s="332"/>
      <c r="T293" s="332"/>
      <c r="U293" s="332"/>
      <c r="V293" s="332"/>
      <c r="W293" s="332"/>
      <c r="X293" s="332"/>
      <c r="Y293" s="332"/>
      <c r="Z293" s="332"/>
      <c r="AA293" s="332"/>
      <c r="AB293" s="332"/>
      <c r="AC293" s="332"/>
      <c r="AD293" s="332"/>
      <c r="AE293" s="332"/>
      <c r="AF293" s="332"/>
    </row>
    <row r="294" spans="1:32" ht="18" customHeight="1" thickTop="1" thickBot="1" x14ac:dyDescent="0.25">
      <c r="A294" s="40" t="s">
        <v>476</v>
      </c>
      <c r="B294" s="46">
        <f>IFERROR(X22*H22,"0")</f>
        <v>0</v>
      </c>
      <c r="C294" s="46">
        <f>IFERROR(X28*H28,"0")+IFERROR(X29*H29,"0")+IFERROR(X30*H30,"0")+IFERROR(X31*H31,"0")</f>
        <v>147</v>
      </c>
      <c r="D294" s="46">
        <f>IFERROR(X36*H36,"0")+IFERROR(X37*H37,"0")+IFERROR(X38*H38,"0")</f>
        <v>2880</v>
      </c>
      <c r="E294" s="46">
        <f>IFERROR(X43*H43,"0")+IFERROR(X44*H44,"0")+IFERROR(X45*H45,"0")+IFERROR(X46*H46,"0")</f>
        <v>84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259.20000000000005</v>
      </c>
      <c r="G294" s="46">
        <f>IFERROR(X67*H67,"0")+IFERROR(X68*H68,"0")</f>
        <v>540</v>
      </c>
      <c r="H294" s="46">
        <f>IFERROR(X73*H73,"0")</f>
        <v>151.20000000000002</v>
      </c>
      <c r="I294" s="46">
        <f>IFERROR(X78*H78,"0")+IFERROR(X79*H79,"0")</f>
        <v>252</v>
      </c>
      <c r="J294" s="46">
        <f>IFERROR(X84*H84,"0")+IFERROR(X85*H85,"0")+IFERROR(X86*H86,"0")+IFERROR(X87*H87,"0")+IFERROR(X88*H88,"0")+IFERROR(X89*H89,"0")</f>
        <v>604.80000000000007</v>
      </c>
      <c r="K294" s="46">
        <f>IFERROR(X94*H94,"0")+IFERROR(X95*H95,"0")+IFERROR(X96*H96,"0")</f>
        <v>100.8</v>
      </c>
      <c r="L294" s="46">
        <f>IFERROR(X101*H101,"0")+IFERROR(X102*H102,"0")+IFERROR(X103*H103,"0")+IFERROR(X104*H104,"0")+IFERROR(X105*H105,"0")+IFERROR(X106*H106,"0")+IFERROR(X107*H107,"0")+IFERROR(X108*H108,"0")</f>
        <v>255.36</v>
      </c>
      <c r="M294" s="46">
        <f>IFERROR(X113*H113,"0")+IFERROR(X114*H114,"0")</f>
        <v>420</v>
      </c>
      <c r="N294" s="314"/>
      <c r="O294" s="46">
        <f>IFERROR(X119*H119,"0")+IFERROR(X120*H120,"0")</f>
        <v>42</v>
      </c>
      <c r="P294" s="46">
        <f>IFERROR(X125*H125,"0")+IFERROR(X126*H126,"0")+IFERROR(X127*H127,"0")</f>
        <v>1050</v>
      </c>
      <c r="Q294" s="46">
        <f>IFERROR(X132*H132,"0")</f>
        <v>0</v>
      </c>
      <c r="R294" s="46">
        <f>IFERROR(X137*H137,"0")+IFERROR(X138*H138,"0")</f>
        <v>0</v>
      </c>
      <c r="S294" s="46">
        <f>IFERROR(X143*H143,"0")</f>
        <v>0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300</v>
      </c>
      <c r="V294" s="46">
        <f>IFERROR(X168*H168,"0")+IFERROR(X169*H169,"0")+IFERROR(X170*H170,"0")+IFERROR(X174*H174,"0")</f>
        <v>294</v>
      </c>
      <c r="W294" s="46">
        <f>IFERROR(X179*H179,"0")</f>
        <v>0</v>
      </c>
      <c r="X294" s="46">
        <f>IFERROR(X185*H185,"0")+IFERROR(X186*H186,"0")+IFERROR(X187*H187,"0")</f>
        <v>134.39999999999998</v>
      </c>
      <c r="Y294" s="46">
        <f>IFERROR(X192*H192,"0")+IFERROR(X193*H193,"0")+IFERROR(X194*H194,"0")+IFERROR(X195*H195,"0")+IFERROR(X196*H196,"0")+IFERROR(X197*H197,"0")</f>
        <v>0</v>
      </c>
      <c r="Z294" s="46">
        <f>IFERROR(X202*H202,"0")+IFERROR(X203*H203,"0")+IFERROR(X204*H204,"0")+IFERROR(X205*H205,"0")</f>
        <v>172.8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1566.3999999999999</v>
      </c>
    </row>
    <row r="295" spans="1:32" ht="13.5" customHeight="1" thickTop="1" x14ac:dyDescent="0.2">
      <c r="C295" s="314"/>
    </row>
    <row r="296" spans="1:32" ht="19.5" customHeight="1" x14ac:dyDescent="0.2">
      <c r="A296" s="58" t="s">
        <v>477</v>
      </c>
      <c r="B296" s="58" t="s">
        <v>478</v>
      </c>
      <c r="C296" s="58" t="s">
        <v>479</v>
      </c>
    </row>
    <row r="297" spans="1:32" x14ac:dyDescent="0.2">
      <c r="A297" s="59">
        <f>SUMPRODUCT(--(BB:BB="ЗПФ"),--(W:W="кор"),H:H,Y:Y)+SUMPRODUCT(--(BB:BB="ЗПФ"),--(W:W="кг"),Y:Y)</f>
        <v>4541.76</v>
      </c>
      <c r="B297" s="60">
        <f>SUMPRODUCT(--(BB:BB="ПГП"),--(W:W="кор"),H:H,Y:Y)+SUMPRODUCT(--(BB:BB="ПГП"),--(W:W="кг"),Y:Y)</f>
        <v>4712.2000000000007</v>
      </c>
      <c r="C297" s="60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0 069,50"/>
        <filter val="10 719,50"/>
        <filter val="100,80"/>
        <filter val="108,00"/>
        <filter val="12,00"/>
        <filter val="134,40"/>
        <filter val="138,00"/>
        <filter val="14,00"/>
        <filter val="140,00"/>
        <filter val="147,00"/>
        <filter val="151,20"/>
        <filter val="168,00"/>
        <filter val="172,80"/>
        <filter val="2 176,00"/>
        <filter val="2 880,00"/>
        <filter val="24,00"/>
        <filter val="240,00"/>
        <filter val="252,00"/>
        <filter val="255,36"/>
        <filter val="259,20"/>
        <filter val="26"/>
        <filter val="28,00"/>
        <filter val="294,00"/>
        <filter val="30,00"/>
        <filter val="308,00"/>
        <filter val="350,00"/>
        <filter val="36,00"/>
        <filter val="40,00"/>
        <filter val="42,00"/>
        <filter val="420,00"/>
        <filter val="456,00"/>
        <filter val="48,00"/>
        <filter val="480,00"/>
        <filter val="504,00"/>
        <filter val="522,40"/>
        <filter val="540,00"/>
        <filter val="60,00"/>
        <filter val="604,80"/>
        <filter val="70,00"/>
        <filter val="84,00"/>
        <filter val="9 253,96"/>
        <filter val="98,00"/>
      </filters>
    </filterColumn>
    <filterColumn colId="29" showButton="0"/>
    <filterColumn colId="30" showButton="0"/>
  </autoFilter>
  <mergeCells count="527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V12:W12"/>
    <mergeCell ref="D262:E262"/>
    <mergeCell ref="P122:V122"/>
    <mergeCell ref="Y17:Y18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A233:Z233"/>
    <mergeCell ref="P223:V223"/>
    <mergeCell ref="P102:T102"/>
    <mergeCell ref="P189:V189"/>
    <mergeCell ref="P196:T196"/>
    <mergeCell ref="P287:V287"/>
    <mergeCell ref="B292:B293"/>
    <mergeCell ref="D270:E270"/>
    <mergeCell ref="D278:E278"/>
    <mergeCell ref="V291:W291"/>
    <mergeCell ref="P263:T263"/>
    <mergeCell ref="P228:T228"/>
    <mergeCell ref="H292:H293"/>
    <mergeCell ref="T292:T293"/>
    <mergeCell ref="J292:J293"/>
    <mergeCell ref="D102:E102"/>
    <mergeCell ref="P81:V81"/>
    <mergeCell ref="D196:E196"/>
    <mergeCell ref="X291:AB291"/>
    <mergeCell ref="P145:V145"/>
    <mergeCell ref="P23:V23"/>
    <mergeCell ref="A35:Z35"/>
    <mergeCell ref="D54:E54"/>
    <mergeCell ref="P283:V283"/>
    <mergeCell ref="D271:E271"/>
    <mergeCell ref="U292:U293"/>
    <mergeCell ref="P278:T278"/>
    <mergeCell ref="P107:T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P285:V285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V292:V293"/>
    <mergeCell ref="P39:V39"/>
    <mergeCell ref="P70:V70"/>
    <mergeCell ref="P116:V116"/>
    <mergeCell ref="P32:V32"/>
    <mergeCell ref="P134:V134"/>
    <mergeCell ref="P97:V97"/>
    <mergeCell ref="A93:Z93"/>
    <mergeCell ref="A220:Z220"/>
    <mergeCell ref="P47:V47"/>
    <mergeCell ref="P247:T247"/>
    <mergeCell ref="P114:T114"/>
    <mergeCell ref="P241:T241"/>
    <mergeCell ref="D84:E84"/>
    <mergeCell ref="D155:E155"/>
    <mergeCell ref="D149:E149"/>
    <mergeCell ref="P276:T276"/>
    <mergeCell ref="P105:T105"/>
    <mergeCell ref="D257:E257"/>
    <mergeCell ref="P270:T270"/>
    <mergeCell ref="D86:E86"/>
    <mergeCell ref="P284:V284"/>
    <mergeCell ref="P36:T36"/>
    <mergeCell ref="L292:L293"/>
    <mergeCell ref="H5:M5"/>
    <mergeCell ref="A27:Z27"/>
    <mergeCell ref="P158:V158"/>
    <mergeCell ref="A214:Z214"/>
    <mergeCell ref="D6:M6"/>
    <mergeCell ref="AB292:AB293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G17:G18"/>
    <mergeCell ref="P171:V171"/>
    <mergeCell ref="A167:Z167"/>
    <mergeCell ref="A232:Z232"/>
    <mergeCell ref="P121:V121"/>
    <mergeCell ref="A182:Z182"/>
    <mergeCell ref="A225:Z225"/>
    <mergeCell ref="A292:A293"/>
    <mergeCell ref="AA17:AA18"/>
    <mergeCell ref="H10:M10"/>
    <mergeCell ref="AC17:AC18"/>
    <mergeCell ref="P279:T279"/>
    <mergeCell ref="P108:T108"/>
    <mergeCell ref="D89:E89"/>
    <mergeCell ref="A72:Z72"/>
    <mergeCell ref="P251:T251"/>
    <mergeCell ref="A175:O176"/>
    <mergeCell ref="P45:T45"/>
    <mergeCell ref="P256:T256"/>
    <mergeCell ref="P38:T38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Z17:Z18"/>
    <mergeCell ref="AB17:AB18"/>
    <mergeCell ref="A41:Z41"/>
    <mergeCell ref="H17:H18"/>
    <mergeCell ref="A146:Z146"/>
    <mergeCell ref="D204:E204"/>
    <mergeCell ref="P161:T161"/>
    <mergeCell ref="D269:E269"/>
    <mergeCell ref="P154:T154"/>
    <mergeCell ref="A66:Z66"/>
    <mergeCell ref="P46:T46"/>
    <mergeCell ref="P51:T51"/>
    <mergeCell ref="D36:E36"/>
    <mergeCell ref="P52:T52"/>
    <mergeCell ref="D28:E28"/>
    <mergeCell ref="D30:E30"/>
    <mergeCell ref="P224:V224"/>
    <mergeCell ref="U17:V17"/>
    <mergeCell ref="D57:E57"/>
    <mergeCell ref="D108:E108"/>
    <mergeCell ref="P258:T258"/>
    <mergeCell ref="P139:V139"/>
    <mergeCell ref="P176:V176"/>
    <mergeCell ref="P211:V211"/>
    <mergeCell ref="P245:V245"/>
    <mergeCell ref="A82:Z82"/>
    <mergeCell ref="D267:E267"/>
    <mergeCell ref="P96:T96"/>
    <mergeCell ref="Q13:R13"/>
    <mergeCell ref="D22:E22"/>
    <mergeCell ref="M17:M18"/>
    <mergeCell ref="O17:O18"/>
    <mergeCell ref="P62:T62"/>
    <mergeCell ref="Q6:R6"/>
    <mergeCell ref="D273:E273"/>
    <mergeCell ref="P156:T156"/>
    <mergeCell ref="A80:O81"/>
    <mergeCell ref="A160:Z160"/>
    <mergeCell ref="A141:Z141"/>
    <mergeCell ref="A144:O145"/>
    <mergeCell ref="A135:Z135"/>
    <mergeCell ref="P237:V237"/>
    <mergeCell ref="P59:T59"/>
    <mergeCell ref="D154:E154"/>
    <mergeCell ref="A227:Z227"/>
    <mergeCell ref="P61:T61"/>
    <mergeCell ref="A206:O207"/>
    <mergeCell ref="P88:T88"/>
    <mergeCell ref="A261:Z261"/>
    <mergeCell ref="A92:Z92"/>
    <mergeCell ref="P249:V249"/>
    <mergeCell ref="A248:O249"/>
    <mergeCell ref="P194:T194"/>
    <mergeCell ref="A180:O181"/>
    <mergeCell ref="A166:Z166"/>
    <mergeCell ref="D31:E31"/>
    <mergeCell ref="D229:E229"/>
    <mergeCell ref="P187:T187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V6:W9"/>
    <mergeCell ref="A9:C9"/>
    <mergeCell ref="P125:T125"/>
    <mergeCell ref="D58:E5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43:T43"/>
    <mergeCell ref="D157:E157"/>
    <mergeCell ref="D251:E251"/>
    <mergeCell ref="A240:Z240"/>
    <mergeCell ref="A190:Z190"/>
    <mergeCell ref="A19:Z19"/>
    <mergeCell ref="T5:U5"/>
    <mergeCell ref="D119:E119"/>
    <mergeCell ref="V5:W5"/>
    <mergeCell ref="P203:T203"/>
    <mergeCell ref="D46:E46"/>
    <mergeCell ref="P212:V212"/>
    <mergeCell ref="A142:Z142"/>
    <mergeCell ref="Q8:R8"/>
    <mergeCell ref="P204:T204"/>
    <mergeCell ref="P179:T179"/>
    <mergeCell ref="D125:E125"/>
    <mergeCell ref="P235:T235"/>
    <mergeCell ref="A209:Z209"/>
    <mergeCell ref="D203:E203"/>
    <mergeCell ref="D202:E202"/>
    <mergeCell ref="A236:O237"/>
    <mergeCell ref="P243:T243"/>
    <mergeCell ref="D161:E161"/>
    <mergeCell ref="M292:M293"/>
    <mergeCell ref="O292:O293"/>
    <mergeCell ref="D277:E277"/>
    <mergeCell ref="D292:D293"/>
    <mergeCell ref="F292:F293"/>
    <mergeCell ref="A148:Z148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Q9:R9"/>
    <mergeCell ref="P78:T78"/>
    <mergeCell ref="A219:Z219"/>
    <mergeCell ref="Q11:R11"/>
    <mergeCell ref="P205:T205"/>
    <mergeCell ref="A6:C6"/>
    <mergeCell ref="D113:E113"/>
    <mergeCell ref="D88:E88"/>
    <mergeCell ref="A259:O260"/>
    <mergeCell ref="A253:O254"/>
    <mergeCell ref="P55:T55"/>
    <mergeCell ref="Q12:R12"/>
    <mergeCell ref="P169:T169"/>
    <mergeCell ref="P119:T119"/>
    <mergeCell ref="P133:V133"/>
    <mergeCell ref="A123:Z123"/>
    <mergeCell ref="P198:V198"/>
    <mergeCell ref="A250:Z250"/>
    <mergeCell ref="P64:V64"/>
    <mergeCell ref="D179:E179"/>
    <mergeCell ref="P68:T68"/>
    <mergeCell ref="D38:E38"/>
    <mergeCell ref="D169:E169"/>
    <mergeCell ref="P253:V253"/>
    <mergeCell ref="P40:V40"/>
    <mergeCell ref="A76:Z76"/>
    <mergeCell ref="D55:E55"/>
    <mergeCell ref="P242:T242"/>
    <mergeCell ref="D67:E67"/>
    <mergeCell ref="P273:T273"/>
    <mergeCell ref="D272:E272"/>
    <mergeCell ref="D210:E210"/>
    <mergeCell ref="AA292:AA293"/>
    <mergeCell ref="A239:Z239"/>
    <mergeCell ref="P280:T280"/>
    <mergeCell ref="X292:X293"/>
    <mergeCell ref="C292:C293"/>
    <mergeCell ref="P264:T264"/>
    <mergeCell ref="E292:E29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I17:I18"/>
    <mergeCell ref="A5:C5"/>
    <mergeCell ref="A17:A18"/>
    <mergeCell ref="C17:C18"/>
    <mergeCell ref="K17:K18"/>
    <mergeCell ref="D9:E9"/>
    <mergeCell ref="P197:T197"/>
    <mergeCell ref="H1:Q1"/>
    <mergeCell ref="P109:V109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D7:M7"/>
    <mergeCell ref="D8:M8"/>
    <mergeCell ref="D60:E60"/>
    <mergeCell ref="D174:E174"/>
    <mergeCell ref="A83:Z83"/>
    <mergeCell ref="A34:Z34"/>
    <mergeCell ref="H9:I9"/>
    <mergeCell ref="D45:E45"/>
    <mergeCell ref="P24:V24"/>
    <mergeCell ref="A49:Z49"/>
    <mergeCell ref="V10:W10"/>
    <mergeCell ref="D53:E53"/>
    <mergeCell ref="A50:Z50"/>
    <mergeCell ref="W17:W18"/>
    <mergeCell ref="A26:Z26"/>
    <mergeCell ref="P29:T29"/>
    <mergeCell ref="A97:O98"/>
    <mergeCell ref="P271:T271"/>
    <mergeCell ref="P265:T265"/>
    <mergeCell ref="P94:T94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P103:T103"/>
    <mergeCell ref="P260:V260"/>
    <mergeCell ref="D235:E235"/>
    <mergeCell ref="P128:V128"/>
    <mergeCell ref="P195:T195"/>
    <mergeCell ref="A118:Z118"/>
    <mergeCell ref="A238:Z238"/>
    <mergeCell ref="D103:E103"/>
    <mergeCell ref="D37:E37"/>
    <mergeCell ref="D168:E168"/>
    <mergeCell ref="A171:O172"/>
    <mergeCell ref="D258:E258"/>
    <mergeCell ref="P207:V207"/>
    <mergeCell ref="P252:T252"/>
    <mergeCell ref="P56:T56"/>
    <mergeCell ref="D195:E195"/>
    <mergeCell ref="Q292:Q293"/>
    <mergeCell ref="P91:V91"/>
    <mergeCell ref="S292:S293"/>
    <mergeCell ref="D79:E79"/>
    <mergeCell ref="A152:Z152"/>
    <mergeCell ref="D274:E274"/>
    <mergeCell ref="P292:P293"/>
    <mergeCell ref="D281:E281"/>
    <mergeCell ref="P281:T281"/>
    <mergeCell ref="Y292:Y293"/>
    <mergeCell ref="P137:T137"/>
    <mergeCell ref="P268:T268"/>
    <mergeCell ref="P168:T168"/>
    <mergeCell ref="A99:Z99"/>
    <mergeCell ref="P120:T120"/>
    <mergeCell ref="T291:U291"/>
    <mergeCell ref="P138:T138"/>
    <mergeCell ref="D275:E275"/>
    <mergeCell ref="P217:V217"/>
    <mergeCell ref="A213:Z213"/>
    <mergeCell ref="R292:R293"/>
    <mergeCell ref="P79:T79"/>
    <mergeCell ref="P73:T73"/>
    <mergeCell ref="D187:E187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F9:G9"/>
    <mergeCell ref="P53:T53"/>
    <mergeCell ref="A12:M12"/>
    <mergeCell ref="A14:M14"/>
    <mergeCell ref="P89:T89"/>
    <mergeCell ref="D59:E59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7 X59:X61 X67 X86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5:X46 X51:X56 X58 X62 X73 X78:X79 X84:X85 X87 X89 X94:X96 X101:X102 X106 X119 X126:X127 X132 X137:X138 X170 X185 X193 X195 X197 X203 X205 X241:X243 X247 X256 X264:X265 X267 X273: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8 X88 X103:X105 X107:X108 X113:X114 X120 X156 X168:X169 X228 X251 X257 X27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52"/>
    </row>
    <row r="3" spans="2:8" x14ac:dyDescent="0.2">
      <c r="B3" s="47" t="s">
        <v>481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482</v>
      </c>
      <c r="D6" s="47" t="s">
        <v>483</v>
      </c>
      <c r="E6" s="47"/>
    </row>
    <row r="8" spans="2:8" x14ac:dyDescent="0.2">
      <c r="B8" s="47" t="s">
        <v>19</v>
      </c>
      <c r="C8" s="47" t="s">
        <v>482</v>
      </c>
      <c r="D8" s="47"/>
      <c r="E8" s="47"/>
    </row>
    <row r="10" spans="2:8" x14ac:dyDescent="0.2">
      <c r="B10" s="47" t="s">
        <v>484</v>
      </c>
      <c r="C10" s="47"/>
      <c r="D10" s="47"/>
      <c r="E10" s="47"/>
    </row>
    <row r="11" spans="2:8" x14ac:dyDescent="0.2">
      <c r="B11" s="47" t="s">
        <v>485</v>
      </c>
      <c r="C11" s="47"/>
      <c r="D11" s="47"/>
      <c r="E11" s="47"/>
    </row>
    <row r="12" spans="2:8" x14ac:dyDescent="0.2">
      <c r="B12" s="47" t="s">
        <v>486</v>
      </c>
      <c r="C12" s="47"/>
      <c r="D12" s="47"/>
      <c r="E12" s="47"/>
    </row>
    <row r="13" spans="2:8" x14ac:dyDescent="0.2">
      <c r="B13" s="47" t="s">
        <v>487</v>
      </c>
      <c r="C13" s="47"/>
      <c r="D13" s="47"/>
      <c r="E13" s="47"/>
    </row>
    <row r="14" spans="2:8" x14ac:dyDescent="0.2">
      <c r="B14" s="47" t="s">
        <v>488</v>
      </c>
      <c r="C14" s="47"/>
      <c r="D14" s="47"/>
      <c r="E14" s="47"/>
    </row>
    <row r="15" spans="2:8" x14ac:dyDescent="0.2">
      <c r="B15" s="47" t="s">
        <v>489</v>
      </c>
      <c r="C15" s="47"/>
      <c r="D15" s="47"/>
      <c r="E15" s="47"/>
    </row>
    <row r="16" spans="2:8" x14ac:dyDescent="0.2">
      <c r="B16" s="47" t="s">
        <v>490</v>
      </c>
      <c r="C16" s="47"/>
      <c r="D16" s="47"/>
      <c r="E16" s="47"/>
    </row>
    <row r="17" spans="2:5" x14ac:dyDescent="0.2">
      <c r="B17" s="47" t="s">
        <v>491</v>
      </c>
      <c r="C17" s="47"/>
      <c r="D17" s="47"/>
      <c r="E17" s="47"/>
    </row>
    <row r="18" spans="2:5" x14ac:dyDescent="0.2">
      <c r="B18" s="47" t="s">
        <v>492</v>
      </c>
      <c r="C18" s="47"/>
      <c r="D18" s="47"/>
      <c r="E18" s="47"/>
    </row>
    <row r="19" spans="2:5" x14ac:dyDescent="0.2">
      <c r="B19" s="47" t="s">
        <v>493</v>
      </c>
      <c r="C19" s="47"/>
      <c r="D19" s="47"/>
      <c r="E19" s="47"/>
    </row>
    <row r="20" spans="2:5" x14ac:dyDescent="0.2">
      <c r="B20" s="47" t="s">
        <v>494</v>
      </c>
      <c r="C20" s="47"/>
      <c r="D20" s="47"/>
      <c r="E20" s="47"/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