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855E9E-8BEB-40B4-93AC-6D99E0EDFB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Y532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Y476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X315" i="1"/>
  <c r="X314" i="1"/>
  <c r="BO313" i="1"/>
  <c r="BM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BO272" i="1"/>
  <c r="BM272" i="1"/>
  <c r="Y272" i="1"/>
  <c r="P272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G610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BP127" i="1" s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F610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74" i="1" l="1"/>
  <c r="BN274" i="1"/>
  <c r="Z274" i="1"/>
  <c r="BP330" i="1"/>
  <c r="BN330" i="1"/>
  <c r="Z330" i="1"/>
  <c r="BP360" i="1"/>
  <c r="BN360" i="1"/>
  <c r="Z360" i="1"/>
  <c r="Y366" i="1"/>
  <c r="BP365" i="1"/>
  <c r="BN365" i="1"/>
  <c r="Z365" i="1"/>
  <c r="Z366" i="1" s="1"/>
  <c r="BP369" i="1"/>
  <c r="BN369" i="1"/>
  <c r="Z369" i="1"/>
  <c r="BP391" i="1"/>
  <c r="BN391" i="1"/>
  <c r="Z391" i="1"/>
  <c r="BP425" i="1"/>
  <c r="BN425" i="1"/>
  <c r="Z425" i="1"/>
  <c r="BP460" i="1"/>
  <c r="BN460" i="1"/>
  <c r="Z460" i="1"/>
  <c r="BP521" i="1"/>
  <c r="BN521" i="1"/>
  <c r="Z521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Z22" i="1"/>
  <c r="Z23" i="1" s="1"/>
  <c r="BN22" i="1"/>
  <c r="BP22" i="1"/>
  <c r="Y35" i="1"/>
  <c r="Z49" i="1"/>
  <c r="BN49" i="1"/>
  <c r="Z64" i="1"/>
  <c r="BN64" i="1"/>
  <c r="Z69" i="1"/>
  <c r="BN69" i="1"/>
  <c r="Y76" i="1"/>
  <c r="Z80" i="1"/>
  <c r="BN80" i="1"/>
  <c r="Z104" i="1"/>
  <c r="BN104" i="1"/>
  <c r="Y114" i="1"/>
  <c r="Z121" i="1"/>
  <c r="BN121" i="1"/>
  <c r="Y131" i="1"/>
  <c r="Z128" i="1"/>
  <c r="BN128" i="1"/>
  <c r="Z129" i="1"/>
  <c r="BN129" i="1"/>
  <c r="Y142" i="1"/>
  <c r="Z138" i="1"/>
  <c r="BN138" i="1"/>
  <c r="Z161" i="1"/>
  <c r="BN161" i="1"/>
  <c r="Z174" i="1"/>
  <c r="BN174" i="1"/>
  <c r="I610" i="1"/>
  <c r="Y201" i="1"/>
  <c r="Z199" i="1"/>
  <c r="BN199" i="1"/>
  <c r="Z218" i="1"/>
  <c r="BN218" i="1"/>
  <c r="Z230" i="1"/>
  <c r="BN230" i="1"/>
  <c r="Z242" i="1"/>
  <c r="BN242" i="1"/>
  <c r="K610" i="1"/>
  <c r="Z255" i="1"/>
  <c r="BN255" i="1"/>
  <c r="Z266" i="1"/>
  <c r="BN266" i="1"/>
  <c r="O610" i="1"/>
  <c r="BP297" i="1"/>
  <c r="BN297" i="1"/>
  <c r="Z297" i="1"/>
  <c r="BP340" i="1"/>
  <c r="BN340" i="1"/>
  <c r="Z340" i="1"/>
  <c r="BP381" i="1"/>
  <c r="BN381" i="1"/>
  <c r="Z381" i="1"/>
  <c r="BP411" i="1"/>
  <c r="BN411" i="1"/>
  <c r="Z411" i="1"/>
  <c r="BP445" i="1"/>
  <c r="BN445" i="1"/>
  <c r="Z445" i="1"/>
  <c r="BP507" i="1"/>
  <c r="BN507" i="1"/>
  <c r="Z507" i="1"/>
  <c r="BP531" i="1"/>
  <c r="BN531" i="1"/>
  <c r="Z531" i="1"/>
  <c r="Y538" i="1"/>
  <c r="Y537" i="1"/>
  <c r="BP535" i="1"/>
  <c r="BN535" i="1"/>
  <c r="Z535" i="1"/>
  <c r="Z537" i="1" s="1"/>
  <c r="BP553" i="1"/>
  <c r="BN553" i="1"/>
  <c r="Z553" i="1"/>
  <c r="BP555" i="1"/>
  <c r="BN555" i="1"/>
  <c r="Z555" i="1"/>
  <c r="Y574" i="1"/>
  <c r="Y573" i="1"/>
  <c r="BP569" i="1"/>
  <c r="BN569" i="1"/>
  <c r="Z569" i="1"/>
  <c r="Z573" i="1" s="1"/>
  <c r="BP571" i="1"/>
  <c r="BN571" i="1"/>
  <c r="Z571" i="1"/>
  <c r="Y372" i="1"/>
  <c r="X600" i="1"/>
  <c r="Z27" i="1"/>
  <c r="BN27" i="1"/>
  <c r="Z33" i="1"/>
  <c r="BN33" i="1"/>
  <c r="C610" i="1"/>
  <c r="Z51" i="1"/>
  <c r="BN51" i="1"/>
  <c r="Z57" i="1"/>
  <c r="BN57" i="1"/>
  <c r="BP57" i="1"/>
  <c r="D610" i="1"/>
  <c r="Z66" i="1"/>
  <c r="BN66" i="1"/>
  <c r="Z67" i="1"/>
  <c r="BN67" i="1"/>
  <c r="Z73" i="1"/>
  <c r="BN73" i="1"/>
  <c r="BP73" i="1"/>
  <c r="Z74" i="1"/>
  <c r="BN74" i="1"/>
  <c r="Y86" i="1"/>
  <c r="Z82" i="1"/>
  <c r="BN82" i="1"/>
  <c r="Y93" i="1"/>
  <c r="Z97" i="1"/>
  <c r="BN97" i="1"/>
  <c r="E610" i="1"/>
  <c r="Z110" i="1"/>
  <c r="BN110" i="1"/>
  <c r="Z119" i="1"/>
  <c r="BN119" i="1"/>
  <c r="Z135" i="1"/>
  <c r="BN135" i="1"/>
  <c r="Z136" i="1"/>
  <c r="BN136" i="1"/>
  <c r="Z140" i="1"/>
  <c r="BN140" i="1"/>
  <c r="Y146" i="1"/>
  <c r="Z151" i="1"/>
  <c r="BN151" i="1"/>
  <c r="Y157" i="1"/>
  <c r="BP155" i="1"/>
  <c r="BN155" i="1"/>
  <c r="Z155" i="1"/>
  <c r="Y178" i="1"/>
  <c r="BP172" i="1"/>
  <c r="BN172" i="1"/>
  <c r="Z172" i="1"/>
  <c r="BP182" i="1"/>
  <c r="BN182" i="1"/>
  <c r="Z182" i="1"/>
  <c r="BP197" i="1"/>
  <c r="BN197" i="1"/>
  <c r="Z197" i="1"/>
  <c r="BP216" i="1"/>
  <c r="BN216" i="1"/>
  <c r="Z216" i="1"/>
  <c r="BP228" i="1"/>
  <c r="BN228" i="1"/>
  <c r="Z228" i="1"/>
  <c r="Y245" i="1"/>
  <c r="BP240" i="1"/>
  <c r="BN240" i="1"/>
  <c r="Z240" i="1"/>
  <c r="BP253" i="1"/>
  <c r="BN253" i="1"/>
  <c r="Z253" i="1"/>
  <c r="BP264" i="1"/>
  <c r="BN264" i="1"/>
  <c r="Z264" i="1"/>
  <c r="R610" i="1"/>
  <c r="BP295" i="1"/>
  <c r="BN295" i="1"/>
  <c r="Z295" i="1"/>
  <c r="BP323" i="1"/>
  <c r="BN323" i="1"/>
  <c r="Z323" i="1"/>
  <c r="BP338" i="1"/>
  <c r="BN338" i="1"/>
  <c r="Z338" i="1"/>
  <c r="BP351" i="1"/>
  <c r="BN351" i="1"/>
  <c r="Z351" i="1"/>
  <c r="BP166" i="1"/>
  <c r="BN166" i="1"/>
  <c r="Z166" i="1"/>
  <c r="BP176" i="1"/>
  <c r="BN176" i="1"/>
  <c r="Z176" i="1"/>
  <c r="BP193" i="1"/>
  <c r="BN193" i="1"/>
  <c r="Z193" i="1"/>
  <c r="BP204" i="1"/>
  <c r="BN204" i="1"/>
  <c r="Z204" i="1"/>
  <c r="BP220" i="1"/>
  <c r="BN220" i="1"/>
  <c r="Z220" i="1"/>
  <c r="BP232" i="1"/>
  <c r="BN232" i="1"/>
  <c r="Z232" i="1"/>
  <c r="BP249" i="1"/>
  <c r="BN249" i="1"/>
  <c r="Z249" i="1"/>
  <c r="BP260" i="1"/>
  <c r="BN260" i="1"/>
  <c r="Z260" i="1"/>
  <c r="BP276" i="1"/>
  <c r="BN276" i="1"/>
  <c r="Z276" i="1"/>
  <c r="BP313" i="1"/>
  <c r="BN313" i="1"/>
  <c r="Z313" i="1"/>
  <c r="BP332" i="1"/>
  <c r="BN332" i="1"/>
  <c r="Z332" i="1"/>
  <c r="BP346" i="1"/>
  <c r="BN346" i="1"/>
  <c r="Z346" i="1"/>
  <c r="BP352" i="1"/>
  <c r="BN352" i="1"/>
  <c r="Z352" i="1"/>
  <c r="BP371" i="1"/>
  <c r="BN371" i="1"/>
  <c r="Z371" i="1"/>
  <c r="BP383" i="1"/>
  <c r="BN383" i="1"/>
  <c r="Z383" i="1"/>
  <c r="Y184" i="1"/>
  <c r="Y269" i="1"/>
  <c r="Q610" i="1"/>
  <c r="Y342" i="1"/>
  <c r="Y362" i="1"/>
  <c r="BP358" i="1"/>
  <c r="BN358" i="1"/>
  <c r="Z358" i="1"/>
  <c r="BP379" i="1"/>
  <c r="BN379" i="1"/>
  <c r="Z379" i="1"/>
  <c r="BP387" i="1"/>
  <c r="BN387" i="1"/>
  <c r="Z387" i="1"/>
  <c r="Y416" i="1"/>
  <c r="BP409" i="1"/>
  <c r="BN409" i="1"/>
  <c r="Z409" i="1"/>
  <c r="Y429" i="1"/>
  <c r="BP423" i="1"/>
  <c r="BN423" i="1"/>
  <c r="Z423" i="1"/>
  <c r="BP443" i="1"/>
  <c r="BN443" i="1"/>
  <c r="Z443" i="1"/>
  <c r="BP451" i="1"/>
  <c r="BN451" i="1"/>
  <c r="Z451" i="1"/>
  <c r="BP458" i="1"/>
  <c r="BN458" i="1"/>
  <c r="Z458" i="1"/>
  <c r="BP480" i="1"/>
  <c r="BN480" i="1"/>
  <c r="Z480" i="1"/>
  <c r="BP505" i="1"/>
  <c r="BN505" i="1"/>
  <c r="Z505" i="1"/>
  <c r="BP515" i="1"/>
  <c r="BN515" i="1"/>
  <c r="Z515" i="1"/>
  <c r="Y533" i="1"/>
  <c r="BP529" i="1"/>
  <c r="BN529" i="1"/>
  <c r="Z529" i="1"/>
  <c r="BP585" i="1"/>
  <c r="BN585" i="1"/>
  <c r="Z585" i="1"/>
  <c r="Y595" i="1"/>
  <c r="Y594" i="1"/>
  <c r="BP593" i="1"/>
  <c r="BN593" i="1"/>
  <c r="Z593" i="1"/>
  <c r="Z594" i="1" s="1"/>
  <c r="BP397" i="1"/>
  <c r="BN397" i="1"/>
  <c r="Z397" i="1"/>
  <c r="BP413" i="1"/>
  <c r="BN413" i="1"/>
  <c r="Z413" i="1"/>
  <c r="BP427" i="1"/>
  <c r="BN427" i="1"/>
  <c r="Z427" i="1"/>
  <c r="BP447" i="1"/>
  <c r="BN447" i="1"/>
  <c r="Z447" i="1"/>
  <c r="BP454" i="1"/>
  <c r="BN454" i="1"/>
  <c r="Z454" i="1"/>
  <c r="Y466" i="1"/>
  <c r="BP464" i="1"/>
  <c r="BN464" i="1"/>
  <c r="Z464" i="1"/>
  <c r="BP481" i="1"/>
  <c r="BN481" i="1"/>
  <c r="Z481" i="1"/>
  <c r="BP509" i="1"/>
  <c r="BN509" i="1"/>
  <c r="Z509" i="1"/>
  <c r="BP523" i="1"/>
  <c r="BN523" i="1"/>
  <c r="Z523" i="1"/>
  <c r="AE610" i="1"/>
  <c r="Y586" i="1"/>
  <c r="BP584" i="1"/>
  <c r="BN584" i="1"/>
  <c r="Z584" i="1"/>
  <c r="Z586" i="1" s="1"/>
  <c r="Y355" i="1"/>
  <c r="Y462" i="1"/>
  <c r="F9" i="1"/>
  <c r="J9" i="1"/>
  <c r="F10" i="1"/>
  <c r="Y36" i="1"/>
  <c r="Y40" i="1"/>
  <c r="Y44" i="1"/>
  <c r="Y54" i="1"/>
  <c r="Y60" i="1"/>
  <c r="Y70" i="1"/>
  <c r="Y77" i="1"/>
  <c r="Y85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BP196" i="1"/>
  <c r="BN196" i="1"/>
  <c r="BP198" i="1"/>
  <c r="BN198" i="1"/>
  <c r="Z198" i="1"/>
  <c r="BP215" i="1"/>
  <c r="BN215" i="1"/>
  <c r="Z215" i="1"/>
  <c r="BP219" i="1"/>
  <c r="BN219" i="1"/>
  <c r="Z219" i="1"/>
  <c r="H9" i="1"/>
  <c r="B610" i="1"/>
  <c r="X601" i="1"/>
  <c r="X602" i="1"/>
  <c r="X60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BN75" i="1"/>
  <c r="Z79" i="1"/>
  <c r="BN79" i="1"/>
  <c r="BP79" i="1"/>
  <c r="Z81" i="1"/>
  <c r="BN81" i="1"/>
  <c r="Z83" i="1"/>
  <c r="BN83" i="1"/>
  <c r="Z88" i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7" i="1"/>
  <c r="BN127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BN150" i="1"/>
  <c r="BP150" i="1"/>
  <c r="Y153" i="1"/>
  <c r="Z156" i="1"/>
  <c r="Z157" i="1" s="1"/>
  <c r="BN156" i="1"/>
  <c r="Z160" i="1"/>
  <c r="BN160" i="1"/>
  <c r="BP160" i="1"/>
  <c r="H610" i="1"/>
  <c r="Z167" i="1"/>
  <c r="Z169" i="1" s="1"/>
  <c r="BN167" i="1"/>
  <c r="Y170" i="1"/>
  <c r="Z173" i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Y200" i="1"/>
  <c r="BP205" i="1"/>
  <c r="BN205" i="1"/>
  <c r="Z205" i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23" i="1"/>
  <c r="Y237" i="1"/>
  <c r="Y236" i="1"/>
  <c r="BP225" i="1"/>
  <c r="BN225" i="1"/>
  <c r="Z225" i="1"/>
  <c r="J610" i="1"/>
  <c r="Y206" i="1"/>
  <c r="Z227" i="1"/>
  <c r="BN227" i="1"/>
  <c r="Z229" i="1"/>
  <c r="BN229" i="1"/>
  <c r="Z231" i="1"/>
  <c r="BN231" i="1"/>
  <c r="Z233" i="1"/>
  <c r="BN233" i="1"/>
  <c r="Z235" i="1"/>
  <c r="BN235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BN261" i="1"/>
  <c r="BP261" i="1"/>
  <c r="Z263" i="1"/>
  <c r="BN263" i="1"/>
  <c r="Z265" i="1"/>
  <c r="BN265" i="1"/>
  <c r="Z267" i="1"/>
  <c r="BN267" i="1"/>
  <c r="Y268" i="1"/>
  <c r="Z272" i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Y283" i="1"/>
  <c r="Z287" i="1"/>
  <c r="BN287" i="1"/>
  <c r="BP287" i="1"/>
  <c r="Z289" i="1"/>
  <c r="BN289" i="1"/>
  <c r="Y290" i="1"/>
  <c r="Z294" i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BP308" i="1"/>
  <c r="Y309" i="1"/>
  <c r="Z312" i="1"/>
  <c r="BN312" i="1"/>
  <c r="BP312" i="1"/>
  <c r="Y315" i="1"/>
  <c r="U610" i="1"/>
  <c r="Y326" i="1"/>
  <c r="Z319" i="1"/>
  <c r="BN319" i="1"/>
  <c r="Z320" i="1"/>
  <c r="BN320" i="1"/>
  <c r="Z322" i="1"/>
  <c r="BN322" i="1"/>
  <c r="Z324" i="1"/>
  <c r="BN324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BP341" i="1"/>
  <c r="BN341" i="1"/>
  <c r="Z341" i="1"/>
  <c r="Y343" i="1"/>
  <c r="Y348" i="1"/>
  <c r="BP345" i="1"/>
  <c r="BN345" i="1"/>
  <c r="Z345" i="1"/>
  <c r="Y356" i="1"/>
  <c r="BP359" i="1"/>
  <c r="BN359" i="1"/>
  <c r="Z359" i="1"/>
  <c r="Z361" i="1" s="1"/>
  <c r="V610" i="1"/>
  <c r="Y373" i="1"/>
  <c r="BP378" i="1"/>
  <c r="BN378" i="1"/>
  <c r="Z378" i="1"/>
  <c r="BP382" i="1"/>
  <c r="BN382" i="1"/>
  <c r="Z382" i="1"/>
  <c r="BP386" i="1"/>
  <c r="BN386" i="1"/>
  <c r="Z386" i="1"/>
  <c r="Y393" i="1"/>
  <c r="BP398" i="1"/>
  <c r="BN398" i="1"/>
  <c r="Z398" i="1"/>
  <c r="Y405" i="1"/>
  <c r="BP402" i="1"/>
  <c r="BN402" i="1"/>
  <c r="Z402" i="1"/>
  <c r="Z404" i="1" s="1"/>
  <c r="BP410" i="1"/>
  <c r="BN410" i="1"/>
  <c r="Z410" i="1"/>
  <c r="BP414" i="1"/>
  <c r="BN414" i="1"/>
  <c r="Z414" i="1"/>
  <c r="Y421" i="1"/>
  <c r="BP418" i="1"/>
  <c r="BN418" i="1"/>
  <c r="Z418" i="1"/>
  <c r="Z420" i="1" s="1"/>
  <c r="BP426" i="1"/>
  <c r="BN426" i="1"/>
  <c r="Z426" i="1"/>
  <c r="Y256" i="1"/>
  <c r="Y279" i="1"/>
  <c r="Y284" i="1"/>
  <c r="Y291" i="1"/>
  <c r="Y300" i="1"/>
  <c r="Y305" i="1"/>
  <c r="Y310" i="1"/>
  <c r="BP331" i="1"/>
  <c r="BN331" i="1"/>
  <c r="Z331" i="1"/>
  <c r="BP339" i="1"/>
  <c r="BN339" i="1"/>
  <c r="Z339" i="1"/>
  <c r="BP347" i="1"/>
  <c r="BN347" i="1"/>
  <c r="Z347" i="1"/>
  <c r="Y349" i="1"/>
  <c r="BP353" i="1"/>
  <c r="BN353" i="1"/>
  <c r="Z353" i="1"/>
  <c r="Z355" i="1" s="1"/>
  <c r="BP370" i="1"/>
  <c r="BN370" i="1"/>
  <c r="Z370" i="1"/>
  <c r="BP380" i="1"/>
  <c r="BN380" i="1"/>
  <c r="Z380" i="1"/>
  <c r="BP384" i="1"/>
  <c r="BN384" i="1"/>
  <c r="Z384" i="1"/>
  <c r="Y388" i="1"/>
  <c r="BP392" i="1"/>
  <c r="BN392" i="1"/>
  <c r="Z392" i="1"/>
  <c r="Z393" i="1" s="1"/>
  <c r="Y394" i="1"/>
  <c r="Y399" i="1"/>
  <c r="BP396" i="1"/>
  <c r="BN396" i="1"/>
  <c r="Z396" i="1"/>
  <c r="X610" i="1"/>
  <c r="Y415" i="1"/>
  <c r="BP408" i="1"/>
  <c r="BN408" i="1"/>
  <c r="Z408" i="1"/>
  <c r="BP412" i="1"/>
  <c r="BN412" i="1"/>
  <c r="Z412" i="1"/>
  <c r="Y420" i="1"/>
  <c r="BP424" i="1"/>
  <c r="BN424" i="1"/>
  <c r="Z424" i="1"/>
  <c r="Z428" i="1" s="1"/>
  <c r="Y428" i="1"/>
  <c r="Y461" i="1"/>
  <c r="Y467" i="1"/>
  <c r="Y471" i="1"/>
  <c r="BP479" i="1"/>
  <c r="BN479" i="1"/>
  <c r="Z479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BP524" i="1"/>
  <c r="BN524" i="1"/>
  <c r="Z524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Z610" i="1"/>
  <c r="Y367" i="1"/>
  <c r="W610" i="1"/>
  <c r="Y389" i="1"/>
  <c r="Y610" i="1"/>
  <c r="Y439" i="1"/>
  <c r="Z442" i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Y483" i="1"/>
  <c r="BP482" i="1"/>
  <c r="BN482" i="1"/>
  <c r="Z482" i="1"/>
  <c r="Y484" i="1"/>
  <c r="Y487" i="1"/>
  <c r="BP486" i="1"/>
  <c r="BN486" i="1"/>
  <c r="Z486" i="1"/>
  <c r="Z487" i="1" s="1"/>
  <c r="Y488" i="1"/>
  <c r="AA610" i="1"/>
  <c r="Y494" i="1"/>
  <c r="BP491" i="1"/>
  <c r="BN491" i="1"/>
  <c r="Z491" i="1"/>
  <c r="BP506" i="1"/>
  <c r="BN506" i="1"/>
  <c r="Z506" i="1"/>
  <c r="BP510" i="1"/>
  <c r="BN510" i="1"/>
  <c r="Z510" i="1"/>
  <c r="Y517" i="1"/>
  <c r="BP522" i="1"/>
  <c r="BN522" i="1"/>
  <c r="Z522" i="1"/>
  <c r="Y526" i="1"/>
  <c r="BP530" i="1"/>
  <c r="BN530" i="1"/>
  <c r="Z530" i="1"/>
  <c r="BP543" i="1"/>
  <c r="BN543" i="1"/>
  <c r="Z543" i="1"/>
  <c r="AD610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556" i="1" l="1"/>
  <c r="Z532" i="1"/>
  <c r="Z494" i="1"/>
  <c r="Z415" i="1"/>
  <c r="Z372" i="1"/>
  <c r="Z314" i="1"/>
  <c r="Z299" i="1"/>
  <c r="Z290" i="1"/>
  <c r="Z278" i="1"/>
  <c r="Z268" i="1"/>
  <c r="Z206" i="1"/>
  <c r="Z162" i="1"/>
  <c r="Z152" i="1"/>
  <c r="Z76" i="1"/>
  <c r="Z461" i="1"/>
  <c r="Z526" i="1"/>
  <c r="Z342" i="1"/>
  <c r="Z200" i="1"/>
  <c r="Z177" i="1"/>
  <c r="Z141" i="1"/>
  <c r="Z114" i="1"/>
  <c r="Z106" i="1"/>
  <c r="Z93" i="1"/>
  <c r="Y602" i="1"/>
  <c r="Z35" i="1"/>
  <c r="Z222" i="1"/>
  <c r="Z483" i="1"/>
  <c r="Z388" i="1"/>
  <c r="Z326" i="1"/>
  <c r="Y601" i="1"/>
  <c r="Y604" i="1"/>
  <c r="Y603" i="1"/>
  <c r="Z512" i="1"/>
  <c r="X603" i="1"/>
  <c r="Z580" i="1"/>
  <c r="Z566" i="1"/>
  <c r="Z549" i="1"/>
  <c r="Z399" i="1"/>
  <c r="Z348" i="1"/>
  <c r="Z333" i="1"/>
  <c r="Z256" i="1"/>
  <c r="Z244" i="1"/>
  <c r="Z236" i="1"/>
  <c r="Z131" i="1"/>
  <c r="Z123" i="1"/>
  <c r="Z99" i="1"/>
  <c r="Z85" i="1"/>
  <c r="Z70" i="1"/>
  <c r="Z54" i="1"/>
  <c r="Y600" i="1"/>
  <c r="Z605" i="1" l="1"/>
</calcChain>
</file>

<file path=xl/sharedStrings.xml><?xml version="1.0" encoding="utf-8"?>
<sst xmlns="http://schemas.openxmlformats.org/spreadsheetml/2006/main" count="2812" uniqueCount="1001">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</sst>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34" sqref="AA34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0" t="s">
        <v>0</v>
      </c>
      <c r="E1" s="744"/>
      <c r="F1" s="744"/>
      <c r="G1" s="12" t="s">
        <v>1</v>
      </c>
      <c r="H1" s="790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743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1" t="s">
        <v>8</v>
      </c>
      <c r="B5" s="793"/>
      <c r="C5" s="794"/>
      <c r="D5" s="797"/>
      <c r="E5" s="798"/>
      <c r="F5" s="1057" t="s">
        <v>9</v>
      </c>
      <c r="G5" s="794"/>
      <c r="H5" s="797" t="s">
        <v>1000</v>
      </c>
      <c r="I5" s="993"/>
      <c r="J5" s="993"/>
      <c r="K5" s="993"/>
      <c r="L5" s="993"/>
      <c r="M5" s="798"/>
      <c r="N5" s="58"/>
      <c r="P5" s="24" t="s">
        <v>10</v>
      </c>
      <c r="Q5" s="1077">
        <v>45579</v>
      </c>
      <c r="R5" s="840"/>
      <c r="T5" s="910" t="s">
        <v>11</v>
      </c>
      <c r="U5" s="824"/>
      <c r="V5" s="911" t="s">
        <v>12</v>
      </c>
      <c r="W5" s="840"/>
      <c r="AB5" s="51"/>
      <c r="AC5" s="51"/>
      <c r="AD5" s="51"/>
      <c r="AE5" s="51"/>
    </row>
    <row r="6" spans="1:32" s="695" customFormat="1" ht="24" customHeight="1" x14ac:dyDescent="0.2">
      <c r="A6" s="841" t="s">
        <v>13</v>
      </c>
      <c r="B6" s="793"/>
      <c r="C6" s="794"/>
      <c r="D6" s="997" t="s">
        <v>14</v>
      </c>
      <c r="E6" s="998"/>
      <c r="F6" s="998"/>
      <c r="G6" s="998"/>
      <c r="H6" s="998"/>
      <c r="I6" s="998"/>
      <c r="J6" s="998"/>
      <c r="K6" s="998"/>
      <c r="L6" s="998"/>
      <c r="M6" s="840"/>
      <c r="N6" s="59"/>
      <c r="P6" s="24" t="s">
        <v>15</v>
      </c>
      <c r="Q6" s="1088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6" t="s">
        <v>16</v>
      </c>
      <c r="U6" s="824"/>
      <c r="V6" s="966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4"/>
      <c r="U7" s="824"/>
      <c r="V7" s="967"/>
      <c r="W7" s="968"/>
      <c r="AB7" s="51"/>
      <c r="AC7" s="51"/>
      <c r="AD7" s="51"/>
      <c r="AE7" s="51"/>
    </row>
    <row r="8" spans="1:32" s="695" customFormat="1" ht="25.5" customHeight="1" x14ac:dyDescent="0.2">
      <c r="A8" s="1095" t="s">
        <v>18</v>
      </c>
      <c r="B8" s="721"/>
      <c r="C8" s="722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49">
        <v>0.45833333333333331</v>
      </c>
      <c r="R8" s="772"/>
      <c r="T8" s="714"/>
      <c r="U8" s="824"/>
      <c r="V8" s="967"/>
      <c r="W8" s="968"/>
      <c r="AB8" s="51"/>
      <c r="AC8" s="51"/>
      <c r="AD8" s="51"/>
      <c r="AE8" s="51"/>
    </row>
    <row r="9" spans="1:32" s="695" customFormat="1" ht="39.950000000000003" customHeight="1" x14ac:dyDescent="0.2">
      <c r="A9" s="9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6"/>
      <c r="E9" s="729"/>
      <c r="F9" s="9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9"/>
      <c r="N9" s="693"/>
      <c r="P9" s="26" t="s">
        <v>20</v>
      </c>
      <c r="Q9" s="869"/>
      <c r="R9" s="870"/>
      <c r="T9" s="714"/>
      <c r="U9" s="824"/>
      <c r="V9" s="969"/>
      <c r="W9" s="970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9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6"/>
      <c r="E10" s="729"/>
      <c r="F10" s="9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1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21</v>
      </c>
      <c r="Q10" s="917"/>
      <c r="R10" s="918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9"/>
      <c r="R11" s="840"/>
      <c r="U11" s="24" t="s">
        <v>26</v>
      </c>
      <c r="V11" s="1014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1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49"/>
      <c r="R12" s="772"/>
      <c r="S12" s="23"/>
      <c r="U12" s="24"/>
      <c r="V12" s="744"/>
      <c r="W12" s="714"/>
      <c r="AB12" s="51"/>
      <c r="AC12" s="51"/>
      <c r="AD12" s="51"/>
      <c r="AE12" s="51"/>
    </row>
    <row r="13" spans="1:32" s="695" customFormat="1" ht="23.25" customHeight="1" x14ac:dyDescent="0.2">
      <c r="A13" s="901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1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2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92" t="s">
        <v>34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35</v>
      </c>
      <c r="B17" s="757" t="s">
        <v>36</v>
      </c>
      <c r="C17" s="872" t="s">
        <v>37</v>
      </c>
      <c r="D17" s="757" t="s">
        <v>38</v>
      </c>
      <c r="E17" s="851"/>
      <c r="F17" s="757" t="s">
        <v>39</v>
      </c>
      <c r="G17" s="757" t="s">
        <v>40</v>
      </c>
      <c r="H17" s="757" t="s">
        <v>41</v>
      </c>
      <c r="I17" s="757" t="s">
        <v>42</v>
      </c>
      <c r="J17" s="757" t="s">
        <v>43</v>
      </c>
      <c r="K17" s="757" t="s">
        <v>44</v>
      </c>
      <c r="L17" s="757" t="s">
        <v>45</v>
      </c>
      <c r="M17" s="757" t="s">
        <v>46</v>
      </c>
      <c r="N17" s="757" t="s">
        <v>47</v>
      </c>
      <c r="O17" s="757" t="s">
        <v>48</v>
      </c>
      <c r="P17" s="757" t="s">
        <v>49</v>
      </c>
      <c r="Q17" s="850"/>
      <c r="R17" s="850"/>
      <c r="S17" s="850"/>
      <c r="T17" s="851"/>
      <c r="U17" s="1093" t="s">
        <v>50</v>
      </c>
      <c r="V17" s="794"/>
      <c r="W17" s="757" t="s">
        <v>51</v>
      </c>
      <c r="X17" s="757" t="s">
        <v>52</v>
      </c>
      <c r="Y17" s="1091" t="s">
        <v>53</v>
      </c>
      <c r="Z17" s="972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38"/>
      <c r="AF17" s="1039"/>
      <c r="AG17" s="66"/>
      <c r="BD17" s="65" t="s">
        <v>59</v>
      </c>
    </row>
    <row r="18" spans="1:68" ht="14.25" customHeight="1" x14ac:dyDescent="0.2">
      <c r="A18" s="758"/>
      <c r="B18" s="758"/>
      <c r="C18" s="758"/>
      <c r="D18" s="852"/>
      <c r="E18" s="85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52"/>
      <c r="Q18" s="853"/>
      <c r="R18" s="853"/>
      <c r="S18" s="853"/>
      <c r="T18" s="854"/>
      <c r="U18" s="67" t="s">
        <v>60</v>
      </c>
      <c r="V18" s="67" t="s">
        <v>61</v>
      </c>
      <c r="W18" s="758"/>
      <c r="X18" s="758"/>
      <c r="Y18" s="1092"/>
      <c r="Z18" s="973"/>
      <c r="AA18" s="960"/>
      <c r="AB18" s="960"/>
      <c r="AC18" s="960"/>
      <c r="AD18" s="1040"/>
      <c r="AE18" s="1041"/>
      <c r="AF18" s="1042"/>
      <c r="AG18" s="66"/>
      <c r="BD18" s="65"/>
    </row>
    <row r="19" spans="1:68" ht="27.75" hidden="1" customHeight="1" x14ac:dyDescent="0.2">
      <c r="A19" s="768" t="s">
        <v>62</v>
      </c>
      <c r="B19" s="769"/>
      <c r="C19" s="769"/>
      <c r="D19" s="769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48"/>
      <c r="AB19" s="48"/>
      <c r="AC19" s="48"/>
    </row>
    <row r="20" spans="1:68" ht="16.5" hidden="1" customHeight="1" x14ac:dyDescent="0.25">
      <c r="A20" s="719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hidden="1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70</v>
      </c>
      <c r="Q23" s="721"/>
      <c r="R23" s="721"/>
      <c r="S23" s="721"/>
      <c r="T23" s="721"/>
      <c r="U23" s="721"/>
      <c r="V23" s="72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70</v>
      </c>
      <c r="Q24" s="721"/>
      <c r="R24" s="721"/>
      <c r="S24" s="721"/>
      <c r="T24" s="721"/>
      <c r="U24" s="721"/>
      <c r="V24" s="72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3" t="s">
        <v>72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9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5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4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2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60.48</v>
      </c>
      <c r="Y34" s="702">
        <f t="shared" si="0"/>
        <v>60.480000000000004</v>
      </c>
      <c r="Z34" s="36">
        <f t="shared" si="1"/>
        <v>0.18071999999999999</v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66.86399999999999</v>
      </c>
      <c r="BN34" s="64">
        <f t="shared" si="3"/>
        <v>66.864000000000004</v>
      </c>
      <c r="BO34" s="64">
        <f t="shared" si="4"/>
        <v>0.15384615384615385</v>
      </c>
      <c r="BP34" s="64">
        <f t="shared" si="5"/>
        <v>0.15384615384615385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70</v>
      </c>
      <c r="Q35" s="721"/>
      <c r="R35" s="721"/>
      <c r="S35" s="721"/>
      <c r="T35" s="721"/>
      <c r="U35" s="721"/>
      <c r="V35" s="72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24</v>
      </c>
      <c r="Y35" s="703">
        <f>IFERROR(Y26/H26,"0")+IFERROR(Y27/H27,"0")+IFERROR(Y28/H28,"0")+IFERROR(Y29/H29,"0")+IFERROR(Y30/H30,"0")+IFERROR(Y31/H31,"0")+IFERROR(Y32/H32,"0")+IFERROR(Y33/H33,"0")+IFERROR(Y34/H34,"0")</f>
        <v>24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0.18071999999999999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70</v>
      </c>
      <c r="Q36" s="721"/>
      <c r="R36" s="721"/>
      <c r="S36" s="721"/>
      <c r="T36" s="721"/>
      <c r="U36" s="721"/>
      <c r="V36" s="722"/>
      <c r="W36" s="37" t="s">
        <v>68</v>
      </c>
      <c r="X36" s="703">
        <f>IFERROR(SUM(X26:X34),"0")</f>
        <v>60.48</v>
      </c>
      <c r="Y36" s="703">
        <f>IFERROR(SUM(Y26:Y34),"0")</f>
        <v>60.480000000000004</v>
      </c>
      <c r="Z36" s="37"/>
      <c r="AA36" s="704"/>
      <c r="AB36" s="704"/>
      <c r="AC36" s="704"/>
    </row>
    <row r="37" spans="1:68" ht="14.25" hidden="1" customHeight="1" x14ac:dyDescent="0.25">
      <c r="A37" s="723" t="s">
        <v>102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70</v>
      </c>
      <c r="Q39" s="721"/>
      <c r="R39" s="721"/>
      <c r="S39" s="721"/>
      <c r="T39" s="721"/>
      <c r="U39" s="721"/>
      <c r="V39" s="72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70</v>
      </c>
      <c r="Q40" s="721"/>
      <c r="R40" s="721"/>
      <c r="S40" s="721"/>
      <c r="T40" s="721"/>
      <c r="U40" s="721"/>
      <c r="V40" s="72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3" t="s">
        <v>108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70</v>
      </c>
      <c r="Q43" s="721"/>
      <c r="R43" s="721"/>
      <c r="S43" s="721"/>
      <c r="T43" s="721"/>
      <c r="U43" s="721"/>
      <c r="V43" s="72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70</v>
      </c>
      <c r="Q44" s="721"/>
      <c r="R44" s="721"/>
      <c r="S44" s="721"/>
      <c r="T44" s="721"/>
      <c r="U44" s="721"/>
      <c r="V44" s="72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8" t="s">
        <v>111</v>
      </c>
      <c r="B45" s="769"/>
      <c r="C45" s="769"/>
      <c r="D45" s="769"/>
      <c r="E45" s="769"/>
      <c r="F45" s="769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69"/>
      <c r="T45" s="769"/>
      <c r="U45" s="769"/>
      <c r="V45" s="769"/>
      <c r="W45" s="769"/>
      <c r="X45" s="769"/>
      <c r="Y45" s="769"/>
      <c r="Z45" s="769"/>
      <c r="AA45" s="48"/>
      <c r="AB45" s="48"/>
      <c r="AC45" s="48"/>
    </row>
    <row r="46" spans="1:68" ht="16.5" hidden="1" customHeight="1" x14ac:dyDescent="0.25">
      <c r="A46" s="719" t="s">
        <v>112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hidden="1" customHeight="1" x14ac:dyDescent="0.25">
      <c r="A47" s="723" t="s">
        <v>113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9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8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70</v>
      </c>
      <c r="Q54" s="721"/>
      <c r="R54" s="721"/>
      <c r="S54" s="721"/>
      <c r="T54" s="721"/>
      <c r="U54" s="721"/>
      <c r="V54" s="722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70</v>
      </c>
      <c r="Q55" s="721"/>
      <c r="R55" s="721"/>
      <c r="S55" s="721"/>
      <c r="T55" s="721"/>
      <c r="U55" s="721"/>
      <c r="V55" s="722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23" t="s">
        <v>72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108</v>
      </c>
      <c r="Y58" s="702">
        <f>IFERROR(IF(X58="",0,CEILING((X58/$H58),1)*$H58),"")</f>
        <v>108</v>
      </c>
      <c r="Z58" s="36">
        <f>IFERROR(IF(Y58=0,"",ROUNDUP(Y58/H58,0)*0.00753),"")</f>
        <v>0.45180000000000003</v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120</v>
      </c>
      <c r="BN58" s="64">
        <f>IFERROR(Y58*I58/H58,"0")</f>
        <v>120</v>
      </c>
      <c r="BO58" s="64">
        <f>IFERROR(1/J58*(X58/H58),"0")</f>
        <v>0.38461538461538458</v>
      </c>
      <c r="BP58" s="64">
        <f>IFERROR(1/J58*(Y58/H58),"0")</f>
        <v>0.38461538461538458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70</v>
      </c>
      <c r="Q59" s="721"/>
      <c r="R59" s="721"/>
      <c r="S59" s="721"/>
      <c r="T59" s="721"/>
      <c r="U59" s="721"/>
      <c r="V59" s="722"/>
      <c r="W59" s="37" t="s">
        <v>71</v>
      </c>
      <c r="X59" s="703">
        <f>IFERROR(X57/H57,"0")+IFERROR(X58/H58,"0")</f>
        <v>60</v>
      </c>
      <c r="Y59" s="703">
        <f>IFERROR(Y57/H57,"0")+IFERROR(Y58/H58,"0")</f>
        <v>60</v>
      </c>
      <c r="Z59" s="703">
        <f>IFERROR(IF(Z57="",0,Z57),"0")+IFERROR(IF(Z58="",0,Z58),"0")</f>
        <v>0.45180000000000003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70</v>
      </c>
      <c r="Q60" s="721"/>
      <c r="R60" s="721"/>
      <c r="S60" s="721"/>
      <c r="T60" s="721"/>
      <c r="U60" s="721"/>
      <c r="V60" s="722"/>
      <c r="W60" s="37" t="s">
        <v>68</v>
      </c>
      <c r="X60" s="703">
        <f>IFERROR(SUM(X57:X58),"0")</f>
        <v>108</v>
      </c>
      <c r="Y60" s="703">
        <f>IFERROR(SUM(Y57:Y58),"0")</f>
        <v>108</v>
      </c>
      <c r="Z60" s="37"/>
      <c r="AA60" s="704"/>
      <c r="AB60" s="704"/>
      <c r="AC60" s="704"/>
    </row>
    <row r="61" spans="1:68" ht="16.5" hidden="1" customHeight="1" x14ac:dyDescent="0.25">
      <c r="A61" s="719" t="s">
        <v>138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hidden="1" customHeight="1" x14ac:dyDescent="0.25">
      <c r="A62" s="723" t="s">
        <v>113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10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4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8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70</v>
      </c>
      <c r="Q70" s="721"/>
      <c r="R70" s="721"/>
      <c r="S70" s="721"/>
      <c r="T70" s="721"/>
      <c r="U70" s="721"/>
      <c r="V70" s="72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70</v>
      </c>
      <c r="Q71" s="721"/>
      <c r="R71" s="721"/>
      <c r="S71" s="721"/>
      <c r="T71" s="721"/>
      <c r="U71" s="721"/>
      <c r="V71" s="72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23" t="s">
        <v>161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165</v>
      </c>
      <c r="B74" s="54" t="s">
        <v>166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03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10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59.4</v>
      </c>
      <c r="Y75" s="702">
        <f>IFERROR(IF(X75="",0,CEILING((X75/$H75),1)*$H75),"")</f>
        <v>59.400000000000006</v>
      </c>
      <c r="Z75" s="36">
        <f>IFERROR(IF(Y75=0,"",ROUNDUP(Y75/H75,0)*0.00753),"")</f>
        <v>0.16566</v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63.79999999999999</v>
      </c>
      <c r="BN75" s="64">
        <f>IFERROR(Y75*I75/H75,"0")</f>
        <v>63.800000000000004</v>
      </c>
      <c r="BO75" s="64">
        <f>IFERROR(1/J75*(X75/H75),"0")</f>
        <v>0.141025641025641</v>
      </c>
      <c r="BP75" s="64">
        <f>IFERROR(1/J75*(Y75/H75),"0")</f>
        <v>0.14102564102564102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70</v>
      </c>
      <c r="Q76" s="721"/>
      <c r="R76" s="721"/>
      <c r="S76" s="721"/>
      <c r="T76" s="721"/>
      <c r="U76" s="721"/>
      <c r="V76" s="722"/>
      <c r="W76" s="37" t="s">
        <v>71</v>
      </c>
      <c r="X76" s="703">
        <f>IFERROR(X73/H73,"0")+IFERROR(X74/H74,"0")+IFERROR(X75/H75,"0")</f>
        <v>21.999999999999996</v>
      </c>
      <c r="Y76" s="703">
        <f>IFERROR(Y73/H73,"0")+IFERROR(Y74/H74,"0")+IFERROR(Y75/H75,"0")</f>
        <v>22</v>
      </c>
      <c r="Z76" s="703">
        <f>IFERROR(IF(Z73="",0,Z73),"0")+IFERROR(IF(Z74="",0,Z74),"0")+IFERROR(IF(Z75="",0,Z75),"0")</f>
        <v>0.16566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70</v>
      </c>
      <c r="Q77" s="721"/>
      <c r="R77" s="721"/>
      <c r="S77" s="721"/>
      <c r="T77" s="721"/>
      <c r="U77" s="721"/>
      <c r="V77" s="722"/>
      <c r="W77" s="37" t="s">
        <v>68</v>
      </c>
      <c r="X77" s="703">
        <f>IFERROR(SUM(X73:X75),"0")</f>
        <v>59.4</v>
      </c>
      <c r="Y77" s="703">
        <f>IFERROR(SUM(Y73:Y75),"0")</f>
        <v>59.400000000000006</v>
      </c>
      <c r="Z77" s="37"/>
      <c r="AA77" s="704"/>
      <c r="AB77" s="704"/>
      <c r="AC77" s="704"/>
    </row>
    <row r="78" spans="1:68" ht="14.25" hidden="1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hidden="1" customHeight="1" x14ac:dyDescent="0.25">
      <c r="A79" s="54" t="s">
        <v>170</v>
      </c>
      <c r="B79" s="54" t="s">
        <v>171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173</v>
      </c>
      <c r="B80" s="54" t="s">
        <v>174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7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179</v>
      </c>
      <c r="B82" s="54" t="s">
        <v>180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0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181</v>
      </c>
      <c r="B83" s="54" t="s">
        <v>182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183</v>
      </c>
      <c r="B84" s="54" t="s">
        <v>184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70</v>
      </c>
      <c r="Q85" s="721"/>
      <c r="R85" s="721"/>
      <c r="S85" s="721"/>
      <c r="T85" s="721"/>
      <c r="U85" s="721"/>
      <c r="V85" s="722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70</v>
      </c>
      <c r="Q86" s="721"/>
      <c r="R86" s="721"/>
      <c r="S86" s="721"/>
      <c r="T86" s="721"/>
      <c r="U86" s="721"/>
      <c r="V86" s="722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23" t="s">
        <v>72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hidden="1" customHeight="1" x14ac:dyDescent="0.25">
      <c r="A88" s="54" t="s">
        <v>185</v>
      </c>
      <c r="B88" s="54" t="s">
        <v>186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6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189</v>
      </c>
      <c r="B89" s="54" t="s">
        <v>190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4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954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197</v>
      </c>
      <c r="B91" s="54" t="s">
        <v>198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108</v>
      </c>
      <c r="Y91" s="702">
        <f>IFERROR(IF(X91="",0,CEILING((X91/$H91),1)*$H91),"")</f>
        <v>108</v>
      </c>
      <c r="Z91" s="36">
        <f>IFERROR(IF(Y91=0,"",ROUNDUP(Y91/H91,0)*0.00753),"")</f>
        <v>0.45180000000000003</v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120</v>
      </c>
      <c r="BN91" s="64">
        <f>IFERROR(Y91*I91/H91,"0")</f>
        <v>120</v>
      </c>
      <c r="BO91" s="64">
        <f>IFERROR(1/J91*(X91/H91),"0")</f>
        <v>0.38461538461538458</v>
      </c>
      <c r="BP91" s="64">
        <f>IFERROR(1/J91*(Y91/H91),"0")</f>
        <v>0.38461538461538458</v>
      </c>
    </row>
    <row r="92" spans="1:68" ht="27" customHeight="1" x14ac:dyDescent="0.25">
      <c r="A92" s="54" t="s">
        <v>199</v>
      </c>
      <c r="B92" s="54" t="s">
        <v>200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108</v>
      </c>
      <c r="Y92" s="702">
        <f>IFERROR(IF(X92="",0,CEILING((X92/$H92),1)*$H92),"")</f>
        <v>108</v>
      </c>
      <c r="Z92" s="36">
        <f>IFERROR(IF(Y92=0,"",ROUNDUP(Y92/H92,0)*0.00753),"")</f>
        <v>0.45180000000000003</v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123.96</v>
      </c>
      <c r="BN92" s="64">
        <f>IFERROR(Y92*I92/H92,"0")</f>
        <v>123.96</v>
      </c>
      <c r="BO92" s="64">
        <f>IFERROR(1/J92*(X92/H92),"0")</f>
        <v>0.38461538461538458</v>
      </c>
      <c r="BP92" s="64">
        <f>IFERROR(1/J92*(Y92/H92),"0")</f>
        <v>0.38461538461538458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70</v>
      </c>
      <c r="Q93" s="721"/>
      <c r="R93" s="721"/>
      <c r="S93" s="721"/>
      <c r="T93" s="721"/>
      <c r="U93" s="721"/>
      <c r="V93" s="722"/>
      <c r="W93" s="37" t="s">
        <v>71</v>
      </c>
      <c r="X93" s="703">
        <f>IFERROR(X88/H88,"0")+IFERROR(X89/H89,"0")+IFERROR(X90/H90,"0")+IFERROR(X91/H91,"0")+IFERROR(X92/H92,"0")</f>
        <v>120</v>
      </c>
      <c r="Y93" s="703">
        <f>IFERROR(Y88/H88,"0")+IFERROR(Y89/H89,"0")+IFERROR(Y90/H90,"0")+IFERROR(Y91/H91,"0")+IFERROR(Y92/H92,"0")</f>
        <v>120</v>
      </c>
      <c r="Z93" s="703">
        <f>IFERROR(IF(Z88="",0,Z88),"0")+IFERROR(IF(Z89="",0,Z89),"0")+IFERROR(IF(Z90="",0,Z90),"0")+IFERROR(IF(Z91="",0,Z91),"0")+IFERROR(IF(Z92="",0,Z92),"0")</f>
        <v>0.90360000000000007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70</v>
      </c>
      <c r="Q94" s="721"/>
      <c r="R94" s="721"/>
      <c r="S94" s="721"/>
      <c r="T94" s="721"/>
      <c r="U94" s="721"/>
      <c r="V94" s="722"/>
      <c r="W94" s="37" t="s">
        <v>68</v>
      </c>
      <c r="X94" s="703">
        <f>IFERROR(SUM(X88:X92),"0")</f>
        <v>216</v>
      </c>
      <c r="Y94" s="703">
        <f>IFERROR(SUM(Y88:Y92),"0")</f>
        <v>216</v>
      </c>
      <c r="Z94" s="37"/>
      <c r="AA94" s="704"/>
      <c r="AB94" s="704"/>
      <c r="AC94" s="704"/>
    </row>
    <row r="95" spans="1:68" ht="14.25" hidden="1" customHeight="1" x14ac:dyDescent="0.25">
      <c r="A95" s="723" t="s">
        <v>201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hidden="1" customHeight="1" x14ac:dyDescent="0.25">
      <c r="A96" s="54" t="s">
        <v>202</v>
      </c>
      <c r="B96" s="54" t="s">
        <v>203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95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202</v>
      </c>
      <c r="B97" s="54" t="s">
        <v>205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9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88.800000000000011</v>
      </c>
      <c r="Y98" s="702">
        <f>IFERROR(IF(X98="",0,CEILING((X98/$H98),1)*$H98),"")</f>
        <v>88.8</v>
      </c>
      <c r="Z98" s="36">
        <f>IFERROR(IF(Y98=0,"",ROUNDUP(Y98/H98,0)*0.00753),"")</f>
        <v>0.27861000000000002</v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96.200000000000017</v>
      </c>
      <c r="BN98" s="64">
        <f>IFERROR(Y98*I98/H98,"0")</f>
        <v>96.2</v>
      </c>
      <c r="BO98" s="64">
        <f>IFERROR(1/J98*(X98/H98),"0")</f>
        <v>0.23717948717948723</v>
      </c>
      <c r="BP98" s="64">
        <f>IFERROR(1/J98*(Y98/H98),"0")</f>
        <v>0.23717948717948717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70</v>
      </c>
      <c r="Q99" s="721"/>
      <c r="R99" s="721"/>
      <c r="S99" s="721"/>
      <c r="T99" s="721"/>
      <c r="U99" s="721"/>
      <c r="V99" s="722"/>
      <c r="W99" s="37" t="s">
        <v>71</v>
      </c>
      <c r="X99" s="703">
        <f>IFERROR(X96/H96,"0")+IFERROR(X97/H97,"0")+IFERROR(X98/H98,"0")</f>
        <v>37.000000000000007</v>
      </c>
      <c r="Y99" s="703">
        <f>IFERROR(Y96/H96,"0")+IFERROR(Y97/H97,"0")+IFERROR(Y98/H98,"0")</f>
        <v>37</v>
      </c>
      <c r="Z99" s="703">
        <f>IFERROR(IF(Z96="",0,Z96),"0")+IFERROR(IF(Z97="",0,Z97),"0")+IFERROR(IF(Z98="",0,Z98),"0")</f>
        <v>0.27861000000000002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70</v>
      </c>
      <c r="Q100" s="721"/>
      <c r="R100" s="721"/>
      <c r="S100" s="721"/>
      <c r="T100" s="721"/>
      <c r="U100" s="721"/>
      <c r="V100" s="722"/>
      <c r="W100" s="37" t="s">
        <v>68</v>
      </c>
      <c r="X100" s="703">
        <f>IFERROR(SUM(X96:X98),"0")</f>
        <v>88.800000000000011</v>
      </c>
      <c r="Y100" s="703">
        <f>IFERROR(SUM(Y96:Y98),"0")</f>
        <v>88.8</v>
      </c>
      <c r="Z100" s="37"/>
      <c r="AA100" s="704"/>
      <c r="AB100" s="704"/>
      <c r="AC100" s="704"/>
    </row>
    <row r="101" spans="1:68" ht="16.5" hidden="1" customHeight="1" x14ac:dyDescent="0.25">
      <c r="A101" s="719" t="s">
        <v>208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hidden="1" customHeight="1" x14ac:dyDescent="0.25">
      <c r="A102" s="723" t="s">
        <v>113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hidden="1" customHeight="1" x14ac:dyDescent="0.25">
      <c r="A103" s="54" t="s">
        <v>209</v>
      </c>
      <c r="B103" s="54" t="s">
        <v>210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7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214</v>
      </c>
      <c r="B105" s="54" t="s">
        <v>215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9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70</v>
      </c>
      <c r="Q106" s="721"/>
      <c r="R106" s="721"/>
      <c r="S106" s="721"/>
      <c r="T106" s="721"/>
      <c r="U106" s="721"/>
      <c r="V106" s="722"/>
      <c r="W106" s="37" t="s">
        <v>71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70</v>
      </c>
      <c r="Q107" s="721"/>
      <c r="R107" s="721"/>
      <c r="S107" s="721"/>
      <c r="T107" s="721"/>
      <c r="U107" s="721"/>
      <c r="V107" s="722"/>
      <c r="W107" s="37" t="s">
        <v>68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23" t="s">
        <v>72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hidden="1" customHeight="1" x14ac:dyDescent="0.25">
      <c r="A109" s="54" t="s">
        <v>217</v>
      </c>
      <c r="B109" s="54" t="s">
        <v>218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103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217</v>
      </c>
      <c r="B110" s="54" t="s">
        <v>220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106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221</v>
      </c>
      <c r="B111" s="54" t="s">
        <v>222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223</v>
      </c>
      <c r="B112" s="54" t="s">
        <v>224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8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108</v>
      </c>
      <c r="Y113" s="702">
        <f>IFERROR(IF(X113="",0,CEILING((X113/$H113),1)*$H113),"")</f>
        <v>108</v>
      </c>
      <c r="Z113" s="36">
        <f>IFERROR(IF(Y113=0,"",ROUNDUP(Y113/H113,0)*0.00902),"")</f>
        <v>0.36080000000000001</v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119.52</v>
      </c>
      <c r="BN113" s="64">
        <f>IFERROR(Y113*I113/H113,"0")</f>
        <v>119.52</v>
      </c>
      <c r="BO113" s="64">
        <f>IFERROR(1/J113*(X113/H113),"0")</f>
        <v>0.30303030303030304</v>
      </c>
      <c r="BP113" s="64">
        <f>IFERROR(1/J113*(Y113/H113),"0")</f>
        <v>0.30303030303030304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70</v>
      </c>
      <c r="Q114" s="721"/>
      <c r="R114" s="721"/>
      <c r="S114" s="721"/>
      <c r="T114" s="721"/>
      <c r="U114" s="721"/>
      <c r="V114" s="722"/>
      <c r="W114" s="37" t="s">
        <v>71</v>
      </c>
      <c r="X114" s="703">
        <f>IFERROR(X109/H109,"0")+IFERROR(X110/H110,"0")+IFERROR(X111/H111,"0")+IFERROR(X112/H112,"0")+IFERROR(X113/H113,"0")</f>
        <v>40</v>
      </c>
      <c r="Y114" s="703">
        <f>IFERROR(Y109/H109,"0")+IFERROR(Y110/H110,"0")+IFERROR(Y111/H111,"0")+IFERROR(Y112/H112,"0")+IFERROR(Y113/H113,"0")</f>
        <v>40</v>
      </c>
      <c r="Z114" s="703">
        <f>IFERROR(IF(Z109="",0,Z109),"0")+IFERROR(IF(Z110="",0,Z110),"0")+IFERROR(IF(Z111="",0,Z111),"0")+IFERROR(IF(Z112="",0,Z112),"0")+IFERROR(IF(Z113="",0,Z113),"0")</f>
        <v>0.36080000000000001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70</v>
      </c>
      <c r="Q115" s="721"/>
      <c r="R115" s="721"/>
      <c r="S115" s="721"/>
      <c r="T115" s="721"/>
      <c r="U115" s="721"/>
      <c r="V115" s="722"/>
      <c r="W115" s="37" t="s">
        <v>68</v>
      </c>
      <c r="X115" s="703">
        <f>IFERROR(SUM(X109:X113),"0")</f>
        <v>108</v>
      </c>
      <c r="Y115" s="703">
        <f>IFERROR(SUM(Y109:Y113),"0")</f>
        <v>108</v>
      </c>
      <c r="Z115" s="37"/>
      <c r="AA115" s="704"/>
      <c r="AB115" s="704"/>
      <c r="AC115" s="704"/>
    </row>
    <row r="116" spans="1:68" ht="16.5" hidden="1" customHeight="1" x14ac:dyDescent="0.25">
      <c r="A116" s="719" t="s">
        <v>229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hidden="1" customHeight="1" x14ac:dyDescent="0.25">
      <c r="A117" s="723" t="s">
        <v>113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27" hidden="1" customHeight="1" x14ac:dyDescent="0.25">
      <c r="A118" s="54" t="s">
        <v>230</v>
      </c>
      <c r="B118" s="54" t="s">
        <v>231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8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230</v>
      </c>
      <c r="B119" s="54" t="s">
        <v>233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235</v>
      </c>
      <c r="B120" s="54" t="s">
        <v>236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7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237</v>
      </c>
      <c r="B121" s="54" t="s">
        <v>238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239</v>
      </c>
      <c r="B122" s="54" t="s">
        <v>240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70</v>
      </c>
      <c r="Q123" s="721"/>
      <c r="R123" s="721"/>
      <c r="S123" s="721"/>
      <c r="T123" s="721"/>
      <c r="U123" s="721"/>
      <c r="V123" s="722"/>
      <c r="W123" s="37" t="s">
        <v>71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hidden="1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70</v>
      </c>
      <c r="Q124" s="721"/>
      <c r="R124" s="721"/>
      <c r="S124" s="721"/>
      <c r="T124" s="721"/>
      <c r="U124" s="721"/>
      <c r="V124" s="722"/>
      <c r="W124" s="37" t="s">
        <v>68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hidden="1" customHeight="1" x14ac:dyDescent="0.25">
      <c r="A125" s="723" t="s">
        <v>161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hidden="1" customHeight="1" x14ac:dyDescent="0.25">
      <c r="A126" s="54" t="s">
        <v>241</v>
      </c>
      <c r="B126" s="54" t="s">
        <v>242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10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241</v>
      </c>
      <c r="B127" s="54" t="s">
        <v>244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47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247</v>
      </c>
      <c r="B128" s="54" t="s">
        <v>248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10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249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56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252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100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70</v>
      </c>
      <c r="Q131" s="721"/>
      <c r="R131" s="721"/>
      <c r="S131" s="721"/>
      <c r="T131" s="721"/>
      <c r="U131" s="721"/>
      <c r="V131" s="722"/>
      <c r="W131" s="37" t="s">
        <v>71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70</v>
      </c>
      <c r="Q132" s="721"/>
      <c r="R132" s="721"/>
      <c r="S132" s="721"/>
      <c r="T132" s="721"/>
      <c r="U132" s="721"/>
      <c r="V132" s="722"/>
      <c r="W132" s="37" t="s">
        <v>68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3" t="s">
        <v>72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hidden="1" customHeight="1" x14ac:dyDescent="0.25">
      <c r="A134" s="54" t="s">
        <v>253</v>
      </c>
      <c r="B134" s="54" t="s">
        <v>254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253</v>
      </c>
      <c r="B135" s="54" t="s">
        <v>256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258</v>
      </c>
      <c r="B136" s="54" t="s">
        <v>259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4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264</v>
      </c>
      <c r="B138" s="54" t="s">
        <v>265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108</v>
      </c>
      <c r="Y139" s="702">
        <f t="shared" si="21"/>
        <v>108</v>
      </c>
      <c r="Z139" s="36">
        <f>IFERROR(IF(Y139=0,"",ROUNDUP(Y139/H139,0)*0.00753),"")</f>
        <v>0.45180000000000003</v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120</v>
      </c>
      <c r="BN139" s="64">
        <f t="shared" si="23"/>
        <v>120</v>
      </c>
      <c r="BO139" s="64">
        <f t="shared" si="24"/>
        <v>0.38461538461538458</v>
      </c>
      <c r="BP139" s="64">
        <f t="shared" si="25"/>
        <v>0.38461538461538458</v>
      </c>
    </row>
    <row r="140" spans="1:68" ht="27" hidden="1" customHeight="1" x14ac:dyDescent="0.25">
      <c r="A140" s="54" t="s">
        <v>268</v>
      </c>
      <c r="B140" s="54" t="s">
        <v>269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70</v>
      </c>
      <c r="Q141" s="721"/>
      <c r="R141" s="721"/>
      <c r="S141" s="721"/>
      <c r="T141" s="721"/>
      <c r="U141" s="721"/>
      <c r="V141" s="72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60</v>
      </c>
      <c r="Y141" s="703">
        <f>IFERROR(Y134/H134,"0")+IFERROR(Y135/H135,"0")+IFERROR(Y136/H136,"0")+IFERROR(Y137/H137,"0")+IFERROR(Y138/H138,"0")+IFERROR(Y139/H139,"0")+IFERROR(Y140/H140,"0")</f>
        <v>60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0.45180000000000003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70</v>
      </c>
      <c r="Q142" s="721"/>
      <c r="R142" s="721"/>
      <c r="S142" s="721"/>
      <c r="T142" s="721"/>
      <c r="U142" s="721"/>
      <c r="V142" s="722"/>
      <c r="W142" s="37" t="s">
        <v>68</v>
      </c>
      <c r="X142" s="703">
        <f>IFERROR(SUM(X134:X140),"0")</f>
        <v>108</v>
      </c>
      <c r="Y142" s="703">
        <f>IFERROR(SUM(Y134:Y140),"0")</f>
        <v>108</v>
      </c>
      <c r="Z142" s="37"/>
      <c r="AA142" s="704"/>
      <c r="AB142" s="704"/>
      <c r="AC142" s="704"/>
    </row>
    <row r="143" spans="1:68" ht="14.25" hidden="1" customHeight="1" x14ac:dyDescent="0.25">
      <c r="A143" s="723" t="s">
        <v>201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hidden="1" customHeight="1" x14ac:dyDescent="0.25">
      <c r="A144" s="54" t="s">
        <v>271</v>
      </c>
      <c r="B144" s="54" t="s">
        <v>272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274</v>
      </c>
      <c r="B145" s="54" t="s">
        <v>275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70</v>
      </c>
      <c r="Q146" s="721"/>
      <c r="R146" s="721"/>
      <c r="S146" s="721"/>
      <c r="T146" s="721"/>
      <c r="U146" s="721"/>
      <c r="V146" s="72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70</v>
      </c>
      <c r="Q147" s="721"/>
      <c r="R147" s="721"/>
      <c r="S147" s="721"/>
      <c r="T147" s="721"/>
      <c r="U147" s="721"/>
      <c r="V147" s="72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9" t="s">
        <v>277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hidden="1" customHeight="1" x14ac:dyDescent="0.25">
      <c r="A149" s="723" t="s">
        <v>113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hidden="1" customHeight="1" x14ac:dyDescent="0.25">
      <c r="A150" s="54" t="s">
        <v>278</v>
      </c>
      <c r="B150" s="54" t="s">
        <v>279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278</v>
      </c>
      <c r="B151" s="54" t="s">
        <v>281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0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70</v>
      </c>
      <c r="Q152" s="721"/>
      <c r="R152" s="721"/>
      <c r="S152" s="721"/>
      <c r="T152" s="721"/>
      <c r="U152" s="721"/>
      <c r="V152" s="72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70</v>
      </c>
      <c r="Q153" s="721"/>
      <c r="R153" s="721"/>
      <c r="S153" s="721"/>
      <c r="T153" s="721"/>
      <c r="U153" s="721"/>
      <c r="V153" s="72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hidden="1" customHeight="1" x14ac:dyDescent="0.25">
      <c r="A155" s="54" t="s">
        <v>282</v>
      </c>
      <c r="B155" s="54" t="s">
        <v>283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282</v>
      </c>
      <c r="B156" s="54" t="s">
        <v>285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70</v>
      </c>
      <c r="Q157" s="721"/>
      <c r="R157" s="721"/>
      <c r="S157" s="721"/>
      <c r="T157" s="721"/>
      <c r="U157" s="721"/>
      <c r="V157" s="72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70</v>
      </c>
      <c r="Q158" s="721"/>
      <c r="R158" s="721"/>
      <c r="S158" s="721"/>
      <c r="T158" s="721"/>
      <c r="U158" s="721"/>
      <c r="V158" s="72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23" t="s">
        <v>72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hidden="1" customHeight="1" x14ac:dyDescent="0.25">
      <c r="A160" s="54" t="s">
        <v>286</v>
      </c>
      <c r="B160" s="54" t="s">
        <v>287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286</v>
      </c>
      <c r="B161" s="54" t="s">
        <v>288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70</v>
      </c>
      <c r="Q162" s="721"/>
      <c r="R162" s="721"/>
      <c r="S162" s="721"/>
      <c r="T162" s="721"/>
      <c r="U162" s="721"/>
      <c r="V162" s="72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70</v>
      </c>
      <c r="Q163" s="721"/>
      <c r="R163" s="721"/>
      <c r="S163" s="721"/>
      <c r="T163" s="721"/>
      <c r="U163" s="721"/>
      <c r="V163" s="72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9" t="s">
        <v>111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hidden="1" customHeight="1" x14ac:dyDescent="0.25">
      <c r="A165" s="723" t="s">
        <v>113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hidden="1" customHeight="1" x14ac:dyDescent="0.25">
      <c r="A166" s="54" t="s">
        <v>289</v>
      </c>
      <c r="B166" s="54" t="s">
        <v>290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292</v>
      </c>
      <c r="B167" s="54" t="s">
        <v>293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295</v>
      </c>
      <c r="B168" s="54" t="s">
        <v>296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70</v>
      </c>
      <c r="Q169" s="721"/>
      <c r="R169" s="721"/>
      <c r="S169" s="721"/>
      <c r="T169" s="721"/>
      <c r="U169" s="721"/>
      <c r="V169" s="72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70</v>
      </c>
      <c r="Q170" s="721"/>
      <c r="R170" s="721"/>
      <c r="S170" s="721"/>
      <c r="T170" s="721"/>
      <c r="U170" s="721"/>
      <c r="V170" s="72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hidden="1" customHeight="1" x14ac:dyDescent="0.25">
      <c r="A172" s="54" t="s">
        <v>298</v>
      </c>
      <c r="B172" s="54" t="s">
        <v>299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301</v>
      </c>
      <c r="B173" s="54" t="s">
        <v>302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304</v>
      </c>
      <c r="B174" s="54" t="s">
        <v>305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42</v>
      </c>
      <c r="Y175" s="702">
        <f>IFERROR(IF(X175="",0,CEILING((X175/$H175),1)*$H175),"")</f>
        <v>42</v>
      </c>
      <c r="Z175" s="36">
        <f>IFERROR(IF(Y175=0,"",ROUNDUP(Y175/H175,0)*0.00502),"")</f>
        <v>7.5300000000000006E-2</v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44.1</v>
      </c>
      <c r="BN175" s="64">
        <f>IFERROR(Y175*I175/H175,"0")</f>
        <v>44.1</v>
      </c>
      <c r="BO175" s="64">
        <f>IFERROR(1/J175*(X175/H175),"0")</f>
        <v>6.4102564102564111E-2</v>
      </c>
      <c r="BP175" s="64">
        <f>IFERROR(1/J175*(Y175/H175),"0")</f>
        <v>6.4102564102564111E-2</v>
      </c>
    </row>
    <row r="176" spans="1:68" ht="27" hidden="1" customHeight="1" x14ac:dyDescent="0.25">
      <c r="A176" s="54" t="s">
        <v>309</v>
      </c>
      <c r="B176" s="54" t="s">
        <v>310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70</v>
      </c>
      <c r="Q177" s="721"/>
      <c r="R177" s="721"/>
      <c r="S177" s="721"/>
      <c r="T177" s="721"/>
      <c r="U177" s="721"/>
      <c r="V177" s="722"/>
      <c r="W177" s="37" t="s">
        <v>71</v>
      </c>
      <c r="X177" s="703">
        <f>IFERROR(X172/H172,"0")+IFERROR(X173/H173,"0")+IFERROR(X174/H174,"0")+IFERROR(X175/H175,"0")+IFERROR(X176/H176,"0")</f>
        <v>15.000000000000002</v>
      </c>
      <c r="Y177" s="703">
        <f>IFERROR(Y172/H172,"0")+IFERROR(Y173/H173,"0")+IFERROR(Y174/H174,"0")+IFERROR(Y175/H175,"0")+IFERROR(Y176/H176,"0")</f>
        <v>15.000000000000002</v>
      </c>
      <c r="Z177" s="703">
        <f>IFERROR(IF(Z172="",0,Z172),"0")+IFERROR(IF(Z173="",0,Z173),"0")+IFERROR(IF(Z174="",0,Z174),"0")+IFERROR(IF(Z175="",0,Z175),"0")+IFERROR(IF(Z176="",0,Z176),"0")</f>
        <v>7.5300000000000006E-2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70</v>
      </c>
      <c r="Q178" s="721"/>
      <c r="R178" s="721"/>
      <c r="S178" s="721"/>
      <c r="T178" s="721"/>
      <c r="U178" s="721"/>
      <c r="V178" s="722"/>
      <c r="W178" s="37" t="s">
        <v>68</v>
      </c>
      <c r="X178" s="703">
        <f>IFERROR(SUM(X172:X176),"0")</f>
        <v>42</v>
      </c>
      <c r="Y178" s="703">
        <f>IFERROR(SUM(Y172:Y176),"0")</f>
        <v>42</v>
      </c>
      <c r="Z178" s="37"/>
      <c r="AA178" s="704"/>
      <c r="AB178" s="704"/>
      <c r="AC178" s="704"/>
    </row>
    <row r="179" spans="1:68" ht="14.25" hidden="1" customHeight="1" x14ac:dyDescent="0.25">
      <c r="A179" s="723" t="s">
        <v>72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hidden="1" customHeight="1" x14ac:dyDescent="0.25">
      <c r="A180" s="54" t="s">
        <v>311</v>
      </c>
      <c r="B180" s="54" t="s">
        <v>312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314</v>
      </c>
      <c r="B181" s="54" t="s">
        <v>315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75</v>
      </c>
      <c r="Y181" s="702">
        <f>IFERROR(IF(X181="",0,CEILING((X181/$H181),1)*$H181),"")</f>
        <v>75</v>
      </c>
      <c r="Z181" s="36">
        <f>IFERROR(IF(Y181=0,"",ROUNDUP(Y181/H181,0)*0.00753),"")</f>
        <v>0.18825</v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81.95</v>
      </c>
      <c r="BN181" s="64">
        <f>IFERROR(Y181*I181/H181,"0")</f>
        <v>81.95</v>
      </c>
      <c r="BO181" s="64">
        <f>IFERROR(1/J181*(X181/H181),"0")</f>
        <v>0.16025641025641024</v>
      </c>
      <c r="BP181" s="64">
        <f>IFERROR(1/J181*(Y181/H181),"0")</f>
        <v>0.16025641025641024</v>
      </c>
    </row>
    <row r="182" spans="1:68" ht="16.5" hidden="1" customHeight="1" x14ac:dyDescent="0.25">
      <c r="A182" s="54" t="s">
        <v>317</v>
      </c>
      <c r="B182" s="54" t="s">
        <v>318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70</v>
      </c>
      <c r="Q183" s="721"/>
      <c r="R183" s="721"/>
      <c r="S183" s="721"/>
      <c r="T183" s="721"/>
      <c r="U183" s="721"/>
      <c r="V183" s="722"/>
      <c r="W183" s="37" t="s">
        <v>71</v>
      </c>
      <c r="X183" s="703">
        <f>IFERROR(X180/H180,"0")+IFERROR(X181/H181,"0")+IFERROR(X182/H182,"0")</f>
        <v>25</v>
      </c>
      <c r="Y183" s="703">
        <f>IFERROR(Y180/H180,"0")+IFERROR(Y181/H181,"0")+IFERROR(Y182/H182,"0")</f>
        <v>25</v>
      </c>
      <c r="Z183" s="703">
        <f>IFERROR(IF(Z180="",0,Z180),"0")+IFERROR(IF(Z181="",0,Z181),"0")+IFERROR(IF(Z182="",0,Z182),"0")</f>
        <v>0.18825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70</v>
      </c>
      <c r="Q184" s="721"/>
      <c r="R184" s="721"/>
      <c r="S184" s="721"/>
      <c r="T184" s="721"/>
      <c r="U184" s="721"/>
      <c r="V184" s="722"/>
      <c r="W184" s="37" t="s">
        <v>68</v>
      </c>
      <c r="X184" s="703">
        <f>IFERROR(SUM(X180:X182),"0")</f>
        <v>75</v>
      </c>
      <c r="Y184" s="703">
        <f>IFERROR(SUM(Y180:Y182),"0")</f>
        <v>75</v>
      </c>
      <c r="Z184" s="37"/>
      <c r="AA184" s="704"/>
      <c r="AB184" s="704"/>
      <c r="AC184" s="704"/>
    </row>
    <row r="185" spans="1:68" ht="27.75" hidden="1" customHeight="1" x14ac:dyDescent="0.2">
      <c r="A185" s="768" t="s">
        <v>319</v>
      </c>
      <c r="B185" s="769"/>
      <c r="C185" s="769"/>
      <c r="D185" s="769"/>
      <c r="E185" s="769"/>
      <c r="F185" s="769"/>
      <c r="G185" s="769"/>
      <c r="H185" s="769"/>
      <c r="I185" s="769"/>
      <c r="J185" s="769"/>
      <c r="K185" s="769"/>
      <c r="L185" s="769"/>
      <c r="M185" s="769"/>
      <c r="N185" s="769"/>
      <c r="O185" s="769"/>
      <c r="P185" s="769"/>
      <c r="Q185" s="769"/>
      <c r="R185" s="769"/>
      <c r="S185" s="769"/>
      <c r="T185" s="769"/>
      <c r="U185" s="769"/>
      <c r="V185" s="769"/>
      <c r="W185" s="769"/>
      <c r="X185" s="769"/>
      <c r="Y185" s="769"/>
      <c r="Z185" s="769"/>
      <c r="AA185" s="48"/>
      <c r="AB185" s="48"/>
      <c r="AC185" s="48"/>
    </row>
    <row r="186" spans="1:68" ht="16.5" hidden="1" customHeight="1" x14ac:dyDescent="0.25">
      <c r="A186" s="719" t="s">
        <v>320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hidden="1" customHeight="1" x14ac:dyDescent="0.25">
      <c r="A187" s="723" t="s">
        <v>161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hidden="1" customHeight="1" x14ac:dyDescent="0.25">
      <c r="A188" s="54" t="s">
        <v>321</v>
      </c>
      <c r="B188" s="54" t="s">
        <v>322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3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70</v>
      </c>
      <c r="Q189" s="721"/>
      <c r="R189" s="721"/>
      <c r="S189" s="721"/>
      <c r="T189" s="721"/>
      <c r="U189" s="721"/>
      <c r="V189" s="72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70</v>
      </c>
      <c r="Q190" s="721"/>
      <c r="R190" s="721"/>
      <c r="S190" s="721"/>
      <c r="T190" s="721"/>
      <c r="U190" s="721"/>
      <c r="V190" s="72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hidden="1" customHeight="1" x14ac:dyDescent="0.25">
      <c r="A192" s="54" t="s">
        <v>325</v>
      </c>
      <c r="B192" s="54" t="s">
        <v>326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328</v>
      </c>
      <c r="B193" s="54" t="s">
        <v>329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70</v>
      </c>
      <c r="Q200" s="721"/>
      <c r="R200" s="721"/>
      <c r="S200" s="721"/>
      <c r="T200" s="721"/>
      <c r="U200" s="721"/>
      <c r="V200" s="72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70</v>
      </c>
      <c r="Q201" s="721"/>
      <c r="R201" s="721"/>
      <c r="S201" s="721"/>
      <c r="T201" s="721"/>
      <c r="U201" s="721"/>
      <c r="V201" s="722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19" t="s">
        <v>345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hidden="1" customHeight="1" x14ac:dyDescent="0.25">
      <c r="A203" s="723" t="s">
        <v>113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hidden="1" customHeight="1" x14ac:dyDescent="0.25">
      <c r="A204" s="54" t="s">
        <v>346</v>
      </c>
      <c r="B204" s="54" t="s">
        <v>347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349</v>
      </c>
      <c r="B205" s="54" t="s">
        <v>350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70</v>
      </c>
      <c r="Q206" s="721"/>
      <c r="R206" s="721"/>
      <c r="S206" s="721"/>
      <c r="T206" s="721"/>
      <c r="U206" s="721"/>
      <c r="V206" s="72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70</v>
      </c>
      <c r="Q207" s="721"/>
      <c r="R207" s="721"/>
      <c r="S207" s="721"/>
      <c r="T207" s="721"/>
      <c r="U207" s="721"/>
      <c r="V207" s="72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3" t="s">
        <v>161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hidden="1" customHeight="1" x14ac:dyDescent="0.25">
      <c r="A209" s="54" t="s">
        <v>351</v>
      </c>
      <c r="B209" s="54" t="s">
        <v>352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354</v>
      </c>
      <c r="B210" s="54" t="s">
        <v>355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70</v>
      </c>
      <c r="Q211" s="721"/>
      <c r="R211" s="721"/>
      <c r="S211" s="721"/>
      <c r="T211" s="721"/>
      <c r="U211" s="721"/>
      <c r="V211" s="72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70</v>
      </c>
      <c r="Q212" s="721"/>
      <c r="R212" s="721"/>
      <c r="S212" s="721"/>
      <c r="T212" s="721"/>
      <c r="U212" s="721"/>
      <c r="V212" s="72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hidden="1" customHeight="1" x14ac:dyDescent="0.25">
      <c r="A214" s="54" t="s">
        <v>356</v>
      </c>
      <c r="B214" s="54" t="s">
        <v>357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9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8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0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374</v>
      </c>
      <c r="B221" s="54" t="s">
        <v>375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70</v>
      </c>
      <c r="Q222" s="721"/>
      <c r="R222" s="721"/>
      <c r="S222" s="721"/>
      <c r="T222" s="721"/>
      <c r="U222" s="721"/>
      <c r="V222" s="72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70</v>
      </c>
      <c r="Q223" s="721"/>
      <c r="R223" s="721"/>
      <c r="S223" s="721"/>
      <c r="T223" s="721"/>
      <c r="U223" s="721"/>
      <c r="V223" s="722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23" t="s">
        <v>72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hidden="1" customHeight="1" x14ac:dyDescent="0.25">
      <c r="A225" s="54" t="s">
        <v>376</v>
      </c>
      <c r="B225" s="54" t="s">
        <v>377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379</v>
      </c>
      <c r="B226" s="54" t="s">
        <v>380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390</v>
      </c>
      <c r="B230" s="54" t="s">
        <v>391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38.400000000000013</v>
      </c>
      <c r="Y231" s="702">
        <f t="shared" si="36"/>
        <v>38.4</v>
      </c>
      <c r="Z231" s="36">
        <f t="shared" si="41"/>
        <v>0.12048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42.752000000000017</v>
      </c>
      <c r="BN231" s="64">
        <f t="shared" si="38"/>
        <v>42.752000000000002</v>
      </c>
      <c r="BO231" s="64">
        <f t="shared" si="39"/>
        <v>0.1025641025641026</v>
      </c>
      <c r="BP231" s="64">
        <f t="shared" si="40"/>
        <v>0.10256410256410256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48</v>
      </c>
      <c r="Y232" s="702">
        <f t="shared" si="36"/>
        <v>48</v>
      </c>
      <c r="Z232" s="36">
        <f t="shared" si="41"/>
        <v>0.15060000000000001</v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53.440000000000005</v>
      </c>
      <c r="BN232" s="64">
        <f t="shared" si="38"/>
        <v>53.440000000000005</v>
      </c>
      <c r="BO232" s="64">
        <f t="shared" si="39"/>
        <v>0.12820512820512819</v>
      </c>
      <c r="BP232" s="64">
        <f t="shared" si="40"/>
        <v>0.12820512820512819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60</v>
      </c>
      <c r="Y234" s="702">
        <f t="shared" si="36"/>
        <v>60</v>
      </c>
      <c r="Z234" s="36">
        <f t="shared" si="41"/>
        <v>0.18825</v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66.800000000000011</v>
      </c>
      <c r="BN234" s="64">
        <f t="shared" si="38"/>
        <v>66.800000000000011</v>
      </c>
      <c r="BO234" s="64">
        <f t="shared" si="39"/>
        <v>0.16025641025641024</v>
      </c>
      <c r="BP234" s="64">
        <f t="shared" si="40"/>
        <v>0.16025641025641024</v>
      </c>
    </row>
    <row r="235" spans="1:68" ht="27" hidden="1" customHeight="1" x14ac:dyDescent="0.25">
      <c r="A235" s="54" t="s">
        <v>402</v>
      </c>
      <c r="B235" s="54" t="s">
        <v>403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70</v>
      </c>
      <c r="Q236" s="721"/>
      <c r="R236" s="721"/>
      <c r="S236" s="721"/>
      <c r="T236" s="721"/>
      <c r="U236" s="721"/>
      <c r="V236" s="72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61.000000000000007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61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0.45933000000000002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70</v>
      </c>
      <c r="Q237" s="721"/>
      <c r="R237" s="721"/>
      <c r="S237" s="721"/>
      <c r="T237" s="721"/>
      <c r="U237" s="721"/>
      <c r="V237" s="722"/>
      <c r="W237" s="37" t="s">
        <v>68</v>
      </c>
      <c r="X237" s="703">
        <f>IFERROR(SUM(X225:X235),"0")</f>
        <v>146.4</v>
      </c>
      <c r="Y237" s="703">
        <f>IFERROR(SUM(Y225:Y235),"0")</f>
        <v>146.4</v>
      </c>
      <c r="Z237" s="37"/>
      <c r="AA237" s="704"/>
      <c r="AB237" s="704"/>
      <c r="AC237" s="704"/>
    </row>
    <row r="238" spans="1:68" ht="14.25" hidden="1" customHeight="1" x14ac:dyDescent="0.25">
      <c r="A238" s="723" t="s">
        <v>201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hidden="1" customHeight="1" x14ac:dyDescent="0.25">
      <c r="A239" s="54" t="s">
        <v>404</v>
      </c>
      <c r="B239" s="54" t="s">
        <v>405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8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404</v>
      </c>
      <c r="B240" s="54" t="s">
        <v>407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8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412</v>
      </c>
      <c r="B242" s="54" t="s">
        <v>413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10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70</v>
      </c>
      <c r="Q244" s="721"/>
      <c r="R244" s="721"/>
      <c r="S244" s="721"/>
      <c r="T244" s="721"/>
      <c r="U244" s="721"/>
      <c r="V244" s="722"/>
      <c r="W244" s="37" t="s">
        <v>71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70</v>
      </c>
      <c r="Q245" s="721"/>
      <c r="R245" s="721"/>
      <c r="S245" s="721"/>
      <c r="T245" s="721"/>
      <c r="U245" s="721"/>
      <c r="V245" s="722"/>
      <c r="W245" s="37" t="s">
        <v>68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19" t="s">
        <v>418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hidden="1" customHeight="1" x14ac:dyDescent="0.25">
      <c r="A247" s="723" t="s">
        <v>113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hidden="1" customHeight="1" x14ac:dyDescent="0.25">
      <c r="A248" s="54" t="s">
        <v>419</v>
      </c>
      <c r="B248" s="54" t="s">
        <v>420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419</v>
      </c>
      <c r="B249" s="54" t="s">
        <v>422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427</v>
      </c>
      <c r="B252" s="54" t="s">
        <v>429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8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70</v>
      </c>
      <c r="Q256" s="721"/>
      <c r="R256" s="721"/>
      <c r="S256" s="721"/>
      <c r="T256" s="721"/>
      <c r="U256" s="721"/>
      <c r="V256" s="722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70</v>
      </c>
      <c r="Q257" s="721"/>
      <c r="R257" s="721"/>
      <c r="S257" s="721"/>
      <c r="T257" s="721"/>
      <c r="U257" s="721"/>
      <c r="V257" s="722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9" t="s">
        <v>438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hidden="1" customHeight="1" x14ac:dyDescent="0.25">
      <c r="A259" s="723" t="s">
        <v>113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hidden="1" customHeight="1" x14ac:dyDescent="0.25">
      <c r="A260" s="54" t="s">
        <v>439</v>
      </c>
      <c r="B260" s="54" t="s">
        <v>440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439</v>
      </c>
      <c r="B261" s="54" t="s">
        <v>442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0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8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148</v>
      </c>
      <c r="Y264" s="702">
        <f t="shared" si="47"/>
        <v>148</v>
      </c>
      <c r="Z264" s="36">
        <f>IFERROR(IF(Y264=0,"",ROUNDUP(Y264/H264,0)*0.00937),"")</f>
        <v>0.34669</v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156.88</v>
      </c>
      <c r="BN264" s="64">
        <f t="shared" si="49"/>
        <v>156.88</v>
      </c>
      <c r="BO264" s="64">
        <f t="shared" si="50"/>
        <v>0.30833333333333335</v>
      </c>
      <c r="BP264" s="64">
        <f t="shared" si="51"/>
        <v>0.30833333333333335</v>
      </c>
    </row>
    <row r="265" spans="1:68" ht="27" customHeight="1" x14ac:dyDescent="0.25">
      <c r="A265" s="54" t="s">
        <v>452</v>
      </c>
      <c r="B265" s="54" t="s">
        <v>453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133.19999999999999</v>
      </c>
      <c r="Y265" s="702">
        <f t="shared" si="47"/>
        <v>133.20000000000002</v>
      </c>
      <c r="Z265" s="36">
        <f>IFERROR(IF(Y265=0,"",ROUNDUP(Y265/H265,0)*0.00937),"")</f>
        <v>0.33732000000000001</v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141.84</v>
      </c>
      <c r="BN265" s="64">
        <f t="shared" si="49"/>
        <v>141.84000000000003</v>
      </c>
      <c r="BO265" s="64">
        <f t="shared" si="50"/>
        <v>0.29999999999999993</v>
      </c>
      <c r="BP265" s="64">
        <f t="shared" si="51"/>
        <v>0.3</v>
      </c>
    </row>
    <row r="266" spans="1:68" ht="27" hidden="1" customHeight="1" x14ac:dyDescent="0.25">
      <c r="A266" s="54" t="s">
        <v>455</v>
      </c>
      <c r="B266" s="54" t="s">
        <v>456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7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148</v>
      </c>
      <c r="Y267" s="702">
        <f t="shared" si="47"/>
        <v>148</v>
      </c>
      <c r="Z267" s="36">
        <f>IFERROR(IF(Y267=0,"",ROUNDUP(Y267/H267,0)*0.00937),"")</f>
        <v>0.34669</v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156.88</v>
      </c>
      <c r="BN267" s="64">
        <f t="shared" si="49"/>
        <v>156.88</v>
      </c>
      <c r="BO267" s="64">
        <f t="shared" si="50"/>
        <v>0.30833333333333335</v>
      </c>
      <c r="BP267" s="64">
        <f t="shared" si="51"/>
        <v>0.30833333333333335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70</v>
      </c>
      <c r="Q268" s="721"/>
      <c r="R268" s="721"/>
      <c r="S268" s="721"/>
      <c r="T268" s="721"/>
      <c r="U268" s="721"/>
      <c r="V268" s="722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110</v>
      </c>
      <c r="Y268" s="703">
        <f>IFERROR(Y260/H260,"0")+IFERROR(Y261/H261,"0")+IFERROR(Y262/H262,"0")+IFERROR(Y263/H263,"0")+IFERROR(Y264/H264,"0")+IFERROR(Y265/H265,"0")+IFERROR(Y266/H266,"0")+IFERROR(Y267/H267,"0")</f>
        <v>110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1.0306999999999999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70</v>
      </c>
      <c r="Q269" s="721"/>
      <c r="R269" s="721"/>
      <c r="S269" s="721"/>
      <c r="T269" s="721"/>
      <c r="U269" s="721"/>
      <c r="V269" s="722"/>
      <c r="W269" s="37" t="s">
        <v>68</v>
      </c>
      <c r="X269" s="703">
        <f>IFERROR(SUM(X260:X267),"0")</f>
        <v>429.2</v>
      </c>
      <c r="Y269" s="703">
        <f>IFERROR(SUM(Y260:Y267),"0")</f>
        <v>429.20000000000005</v>
      </c>
      <c r="Z269" s="37"/>
      <c r="AA269" s="704"/>
      <c r="AB269" s="704"/>
      <c r="AC269" s="704"/>
    </row>
    <row r="270" spans="1:68" ht="16.5" hidden="1" customHeight="1" x14ac:dyDescent="0.25">
      <c r="A270" s="719" t="s">
        <v>459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hidden="1" customHeight="1" x14ac:dyDescent="0.25">
      <c r="A271" s="723" t="s">
        <v>113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hidden="1" customHeight="1" x14ac:dyDescent="0.25">
      <c r="A272" s="54" t="s">
        <v>460</v>
      </c>
      <c r="B272" s="54" t="s">
        <v>461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8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463</v>
      </c>
      <c r="B273" s="54" t="s">
        <v>464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819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463</v>
      </c>
      <c r="B274" s="54" t="s">
        <v>467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10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469</v>
      </c>
      <c r="B275" s="54" t="s">
        <v>470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472</v>
      </c>
      <c r="B276" s="54" t="s">
        <v>473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474</v>
      </c>
      <c r="B277" s="54" t="s">
        <v>475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70</v>
      </c>
      <c r="Q278" s="721"/>
      <c r="R278" s="721"/>
      <c r="S278" s="721"/>
      <c r="T278" s="721"/>
      <c r="U278" s="721"/>
      <c r="V278" s="722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70</v>
      </c>
      <c r="Q279" s="721"/>
      <c r="R279" s="721"/>
      <c r="S279" s="721"/>
      <c r="T279" s="721"/>
      <c r="U279" s="721"/>
      <c r="V279" s="722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9" t="s">
        <v>476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hidden="1" customHeight="1" x14ac:dyDescent="0.25">
      <c r="A281" s="723" t="s">
        <v>113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hidden="1" customHeight="1" x14ac:dyDescent="0.25">
      <c r="A282" s="54" t="s">
        <v>477</v>
      </c>
      <c r="B282" s="54" t="s">
        <v>478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70</v>
      </c>
      <c r="Q283" s="721"/>
      <c r="R283" s="721"/>
      <c r="S283" s="721"/>
      <c r="T283" s="721"/>
      <c r="U283" s="721"/>
      <c r="V283" s="722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70</v>
      </c>
      <c r="Q284" s="721"/>
      <c r="R284" s="721"/>
      <c r="S284" s="721"/>
      <c r="T284" s="721"/>
      <c r="U284" s="721"/>
      <c r="V284" s="722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9" t="s">
        <v>479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hidden="1" customHeight="1" x14ac:dyDescent="0.25">
      <c r="A286" s="723" t="s">
        <v>113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hidden="1" customHeight="1" x14ac:dyDescent="0.25">
      <c r="A287" s="54" t="s">
        <v>480</v>
      </c>
      <c r="B287" s="54" t="s">
        <v>481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8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482</v>
      </c>
      <c r="B288" s="54" t="s">
        <v>483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10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70</v>
      </c>
      <c r="Q290" s="721"/>
      <c r="R290" s="721"/>
      <c r="S290" s="721"/>
      <c r="T290" s="721"/>
      <c r="U290" s="721"/>
      <c r="V290" s="722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70</v>
      </c>
      <c r="Q291" s="721"/>
      <c r="R291" s="721"/>
      <c r="S291" s="721"/>
      <c r="T291" s="721"/>
      <c r="U291" s="721"/>
      <c r="V291" s="722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9" t="s">
        <v>488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hidden="1" customHeight="1" x14ac:dyDescent="0.25">
      <c r="A293" s="723" t="s">
        <v>72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hidden="1" customHeight="1" x14ac:dyDescent="0.25">
      <c r="A294" s="54" t="s">
        <v>489</v>
      </c>
      <c r="B294" s="54" t="s">
        <v>490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10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492</v>
      </c>
      <c r="B295" s="54" t="s">
        <v>493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77.28</v>
      </c>
      <c r="Y295" s="702">
        <f>IFERROR(IF(X295="",0,CEILING((X295/$H295),1)*$H295),"")</f>
        <v>77.28</v>
      </c>
      <c r="Z295" s="36">
        <f>IFERROR(IF(Y295=0,"",ROUNDUP(Y295/H295,0)*0.00937),"")</f>
        <v>0.21551000000000001</v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83.213999999999999</v>
      </c>
      <c r="BN295" s="64">
        <f>IFERROR(Y295*I295/H295,"0")</f>
        <v>83.213999999999999</v>
      </c>
      <c r="BO295" s="64">
        <f>IFERROR(1/J295*(X295/H295),"0")</f>
        <v>0.19166666666666665</v>
      </c>
      <c r="BP295" s="64">
        <f>IFERROR(1/J295*(Y295/H295),"0")</f>
        <v>0.19166666666666665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168</v>
      </c>
      <c r="Y296" s="702">
        <f>IFERROR(IF(X296="",0,CEILING((X296/$H296),1)*$H296),"")</f>
        <v>168</v>
      </c>
      <c r="Z296" s="36">
        <f>IFERROR(IF(Y296=0,"",ROUNDUP(Y296/H296,0)*0.00753),"")</f>
        <v>0.52710000000000001</v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187.04000000000002</v>
      </c>
      <c r="BN296" s="64">
        <f>IFERROR(Y296*I296/H296,"0")</f>
        <v>187.04000000000002</v>
      </c>
      <c r="BO296" s="64">
        <f>IFERROR(1/J296*(X296/H296),"0")</f>
        <v>0.44871794871794868</v>
      </c>
      <c r="BP296" s="64">
        <f>IFERROR(1/J296*(Y296/H296),"0")</f>
        <v>0.44871794871794868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10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62.400000000000013</v>
      </c>
      <c r="Y297" s="702">
        <f>IFERROR(IF(X297="",0,CEILING((X297/$H297),1)*$H297),"")</f>
        <v>62.4</v>
      </c>
      <c r="Z297" s="36">
        <f>IFERROR(IF(Y297=0,"",ROUNDUP(Y297/H297,0)*0.00753),"")</f>
        <v>0.19578000000000001</v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67.600000000000023</v>
      </c>
      <c r="BN297" s="64">
        <f>IFERROR(Y297*I297/H297,"0")</f>
        <v>67.600000000000009</v>
      </c>
      <c r="BO297" s="64">
        <f>IFERROR(1/J297*(X297/H297),"0")</f>
        <v>0.16666666666666671</v>
      </c>
      <c r="BP297" s="64">
        <f>IFERROR(1/J297*(Y297/H297),"0")</f>
        <v>0.16666666666666666</v>
      </c>
    </row>
    <row r="298" spans="1:68" ht="27" customHeight="1" x14ac:dyDescent="0.25">
      <c r="A298" s="54" t="s">
        <v>499</v>
      </c>
      <c r="B298" s="54" t="s">
        <v>500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10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47.04</v>
      </c>
      <c r="Y298" s="702">
        <f>IFERROR(IF(X298="",0,CEILING((X298/$H298),1)*$H298),"")</f>
        <v>47.04</v>
      </c>
      <c r="Z298" s="36">
        <f>IFERROR(IF(Y298=0,"",ROUNDUP(Y298/H298,0)*0.00937),"")</f>
        <v>0.13117999999999999</v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49.98</v>
      </c>
      <c r="BN298" s="64">
        <f>IFERROR(Y298*I298/H298,"0")</f>
        <v>49.98</v>
      </c>
      <c r="BO298" s="64">
        <f>IFERROR(1/J298*(X298/H298),"0")</f>
        <v>0.11666666666666667</v>
      </c>
      <c r="BP298" s="64">
        <f>IFERROR(1/J298*(Y298/H298),"0")</f>
        <v>0.11666666666666667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70</v>
      </c>
      <c r="Q299" s="721"/>
      <c r="R299" s="721"/>
      <c r="S299" s="721"/>
      <c r="T299" s="721"/>
      <c r="U299" s="721"/>
      <c r="V299" s="722"/>
      <c r="W299" s="37" t="s">
        <v>71</v>
      </c>
      <c r="X299" s="703">
        <f>IFERROR(X294/H294,"0")+IFERROR(X295/H295,"0")+IFERROR(X296/H296,"0")+IFERROR(X297/H297,"0")+IFERROR(X298/H298,"0")</f>
        <v>133</v>
      </c>
      <c r="Y299" s="703">
        <f>IFERROR(Y294/H294,"0")+IFERROR(Y295/H295,"0")+IFERROR(Y296/H296,"0")+IFERROR(Y297/H297,"0")+IFERROR(Y298/H298,"0")</f>
        <v>133</v>
      </c>
      <c r="Z299" s="703">
        <f>IFERROR(IF(Z294="",0,Z294),"0")+IFERROR(IF(Z295="",0,Z295),"0")+IFERROR(IF(Z296="",0,Z296),"0")+IFERROR(IF(Z297="",0,Z297),"0")+IFERROR(IF(Z298="",0,Z298),"0")</f>
        <v>1.0695700000000001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70</v>
      </c>
      <c r="Q300" s="721"/>
      <c r="R300" s="721"/>
      <c r="S300" s="721"/>
      <c r="T300" s="721"/>
      <c r="U300" s="721"/>
      <c r="V300" s="722"/>
      <c r="W300" s="37" t="s">
        <v>68</v>
      </c>
      <c r="X300" s="703">
        <f>IFERROR(SUM(X294:X298),"0")</f>
        <v>354.72</v>
      </c>
      <c r="Y300" s="703">
        <f>IFERROR(SUM(Y294:Y298),"0")</f>
        <v>354.72</v>
      </c>
      <c r="Z300" s="37"/>
      <c r="AA300" s="704"/>
      <c r="AB300" s="704"/>
      <c r="AC300" s="704"/>
    </row>
    <row r="301" spans="1:68" ht="16.5" hidden="1" customHeight="1" x14ac:dyDescent="0.25">
      <c r="A301" s="719" t="s">
        <v>502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hidden="1" customHeight="1" x14ac:dyDescent="0.25">
      <c r="A302" s="723" t="s">
        <v>72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hidden="1" customHeight="1" x14ac:dyDescent="0.25">
      <c r="A303" s="54" t="s">
        <v>503</v>
      </c>
      <c r="B303" s="54" t="s">
        <v>504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70</v>
      </c>
      <c r="Q304" s="721"/>
      <c r="R304" s="721"/>
      <c r="S304" s="721"/>
      <c r="T304" s="721"/>
      <c r="U304" s="721"/>
      <c r="V304" s="722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70</v>
      </c>
      <c r="Q305" s="721"/>
      <c r="R305" s="721"/>
      <c r="S305" s="721"/>
      <c r="T305" s="721"/>
      <c r="U305" s="721"/>
      <c r="V305" s="722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9" t="s">
        <v>506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hidden="1" customHeight="1" x14ac:dyDescent="0.25">
      <c r="A307" s="723" t="s">
        <v>113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hidden="1" customHeight="1" x14ac:dyDescent="0.25">
      <c r="A308" s="54" t="s">
        <v>507</v>
      </c>
      <c r="B308" s="54" t="s">
        <v>508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8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70</v>
      </c>
      <c r="Q309" s="721"/>
      <c r="R309" s="721"/>
      <c r="S309" s="721"/>
      <c r="T309" s="721"/>
      <c r="U309" s="721"/>
      <c r="V309" s="722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70</v>
      </c>
      <c r="Q310" s="721"/>
      <c r="R310" s="721"/>
      <c r="S310" s="721"/>
      <c r="T310" s="721"/>
      <c r="U310" s="721"/>
      <c r="V310" s="722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hidden="1" customHeight="1" x14ac:dyDescent="0.25">
      <c r="A312" s="54" t="s">
        <v>509</v>
      </c>
      <c r="B312" s="54" t="s">
        <v>510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512</v>
      </c>
      <c r="B313" s="54" t="s">
        <v>513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11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70</v>
      </c>
      <c r="Q314" s="721"/>
      <c r="R314" s="721"/>
      <c r="S314" s="721"/>
      <c r="T314" s="721"/>
      <c r="U314" s="721"/>
      <c r="V314" s="722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70</v>
      </c>
      <c r="Q315" s="721"/>
      <c r="R315" s="721"/>
      <c r="S315" s="721"/>
      <c r="T315" s="721"/>
      <c r="U315" s="721"/>
      <c r="V315" s="722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9" t="s">
        <v>514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hidden="1" customHeight="1" x14ac:dyDescent="0.25">
      <c r="A317" s="723" t="s">
        <v>113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hidden="1" customHeight="1" x14ac:dyDescent="0.25">
      <c r="A318" s="54" t="s">
        <v>515</v>
      </c>
      <c r="B318" s="54" t="s">
        <v>516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518</v>
      </c>
      <c r="B319" s="54" t="s">
        <v>519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521</v>
      </c>
      <c r="B320" s="54" t="s">
        <v>522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80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521</v>
      </c>
      <c r="B321" s="54" t="s">
        <v>525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527</v>
      </c>
      <c r="B322" s="54" t="s">
        <v>528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529</v>
      </c>
      <c r="B323" s="54" t="s">
        <v>530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535</v>
      </c>
      <c r="B325" s="54" t="s">
        <v>536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70</v>
      </c>
      <c r="Q326" s="721"/>
      <c r="R326" s="721"/>
      <c r="S326" s="721"/>
      <c r="T326" s="721"/>
      <c r="U326" s="721"/>
      <c r="V326" s="722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70</v>
      </c>
      <c r="Q327" s="721"/>
      <c r="R327" s="721"/>
      <c r="S327" s="721"/>
      <c r="T327" s="721"/>
      <c r="U327" s="721"/>
      <c r="V327" s="722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hidden="1" customHeight="1" x14ac:dyDescent="0.25">
      <c r="A329" s="54" t="s">
        <v>537</v>
      </c>
      <c r="B329" s="54" t="s">
        <v>538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540</v>
      </c>
      <c r="B330" s="54" t="s">
        <v>541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9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543</v>
      </c>
      <c r="B331" s="54" t="s">
        <v>544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7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546</v>
      </c>
      <c r="B332" s="54" t="s">
        <v>547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70</v>
      </c>
      <c r="Q333" s="721"/>
      <c r="R333" s="721"/>
      <c r="S333" s="721"/>
      <c r="T333" s="721"/>
      <c r="U333" s="721"/>
      <c r="V333" s="722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70</v>
      </c>
      <c r="Q334" s="721"/>
      <c r="R334" s="721"/>
      <c r="S334" s="721"/>
      <c r="T334" s="721"/>
      <c r="U334" s="721"/>
      <c r="V334" s="722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23" t="s">
        <v>72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hidden="1" customHeight="1" x14ac:dyDescent="0.25">
      <c r="A336" s="54" t="s">
        <v>548</v>
      </c>
      <c r="B336" s="54" t="s">
        <v>549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551</v>
      </c>
      <c r="B337" s="54" t="s">
        <v>552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554</v>
      </c>
      <c r="B338" s="54" t="s">
        <v>555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11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560</v>
      </c>
      <c r="B340" s="54" t="s">
        <v>561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8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563</v>
      </c>
      <c r="B341" s="54" t="s">
        <v>564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70</v>
      </c>
      <c r="Q342" s="721"/>
      <c r="R342" s="721"/>
      <c r="S342" s="721"/>
      <c r="T342" s="721"/>
      <c r="U342" s="721"/>
      <c r="V342" s="722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70</v>
      </c>
      <c r="Q343" s="721"/>
      <c r="R343" s="721"/>
      <c r="S343" s="721"/>
      <c r="T343" s="721"/>
      <c r="U343" s="721"/>
      <c r="V343" s="722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23" t="s">
        <v>201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hidden="1" customHeight="1" x14ac:dyDescent="0.25">
      <c r="A345" s="54" t="s">
        <v>566</v>
      </c>
      <c r="B345" s="54" t="s">
        <v>567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107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569</v>
      </c>
      <c r="B346" s="54" t="s">
        <v>570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572</v>
      </c>
      <c r="B347" s="54" t="s">
        <v>573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70</v>
      </c>
      <c r="Q348" s="721"/>
      <c r="R348" s="721"/>
      <c r="S348" s="721"/>
      <c r="T348" s="721"/>
      <c r="U348" s="721"/>
      <c r="V348" s="722"/>
      <c r="W348" s="37" t="s">
        <v>71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hidden="1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70</v>
      </c>
      <c r="Q349" s="721"/>
      <c r="R349" s="721"/>
      <c r="S349" s="721"/>
      <c r="T349" s="721"/>
      <c r="U349" s="721"/>
      <c r="V349" s="722"/>
      <c r="W349" s="37" t="s">
        <v>68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hidden="1" customHeight="1" x14ac:dyDescent="0.25">
      <c r="A350" s="723" t="s">
        <v>102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hidden="1" customHeight="1" x14ac:dyDescent="0.25">
      <c r="A351" s="54" t="s">
        <v>575</v>
      </c>
      <c r="B351" s="54" t="s">
        <v>576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880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579</v>
      </c>
      <c r="B352" s="54" t="s">
        <v>580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807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582</v>
      </c>
      <c r="B353" s="54" t="s">
        <v>583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9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22.95</v>
      </c>
      <c r="Y353" s="702">
        <f>IFERROR(IF(X353="",0,CEILING((X353/$H353),1)*$H353),"")</f>
        <v>22.95</v>
      </c>
      <c r="Z353" s="36">
        <f>IFERROR(IF(Y353=0,"",ROUNDUP(Y353/H353,0)*0.00753),"")</f>
        <v>6.7769999999999997E-2</v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26.775000000000002</v>
      </c>
      <c r="BN353" s="64">
        <f>IFERROR(Y353*I353/H353,"0")</f>
        <v>26.775000000000002</v>
      </c>
      <c r="BO353" s="64">
        <f>IFERROR(1/J353*(X353/H353),"0")</f>
        <v>5.7692307692307689E-2</v>
      </c>
      <c r="BP353" s="64">
        <f>IFERROR(1/J353*(Y353/H353),"0")</f>
        <v>5.7692307692307689E-2</v>
      </c>
    </row>
    <row r="354" spans="1:68" ht="27" hidden="1" customHeight="1" x14ac:dyDescent="0.25">
      <c r="A354" s="54" t="s">
        <v>585</v>
      </c>
      <c r="B354" s="54" t="s">
        <v>586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70</v>
      </c>
      <c r="Q355" s="721"/>
      <c r="R355" s="721"/>
      <c r="S355" s="721"/>
      <c r="T355" s="721"/>
      <c r="U355" s="721"/>
      <c r="V355" s="722"/>
      <c r="W355" s="37" t="s">
        <v>71</v>
      </c>
      <c r="X355" s="703">
        <f>IFERROR(X351/H351,"0")+IFERROR(X352/H352,"0")+IFERROR(X353/H353,"0")+IFERROR(X354/H354,"0")</f>
        <v>9</v>
      </c>
      <c r="Y355" s="703">
        <f>IFERROR(Y351/H351,"0")+IFERROR(Y352/H352,"0")+IFERROR(Y353/H353,"0")+IFERROR(Y354/H354,"0")</f>
        <v>9</v>
      </c>
      <c r="Z355" s="703">
        <f>IFERROR(IF(Z351="",0,Z351),"0")+IFERROR(IF(Z352="",0,Z352),"0")+IFERROR(IF(Z353="",0,Z353),"0")+IFERROR(IF(Z354="",0,Z354),"0")</f>
        <v>6.7769999999999997E-2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70</v>
      </c>
      <c r="Q356" s="721"/>
      <c r="R356" s="721"/>
      <c r="S356" s="721"/>
      <c r="T356" s="721"/>
      <c r="U356" s="721"/>
      <c r="V356" s="722"/>
      <c r="W356" s="37" t="s">
        <v>68</v>
      </c>
      <c r="X356" s="703">
        <f>IFERROR(SUM(X351:X354),"0")</f>
        <v>22.95</v>
      </c>
      <c r="Y356" s="703">
        <f>IFERROR(SUM(Y351:Y354),"0")</f>
        <v>22.95</v>
      </c>
      <c r="Z356" s="37"/>
      <c r="AA356" s="704"/>
      <c r="AB356" s="704"/>
      <c r="AC356" s="704"/>
    </row>
    <row r="357" spans="1:68" ht="14.25" hidden="1" customHeight="1" x14ac:dyDescent="0.25">
      <c r="A357" s="723" t="s">
        <v>587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hidden="1" customHeight="1" x14ac:dyDescent="0.25">
      <c r="A358" s="54" t="s">
        <v>588</v>
      </c>
      <c r="B358" s="54" t="s">
        <v>589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10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595</v>
      </c>
      <c r="B360" s="54" t="s">
        <v>596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10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44</v>
      </c>
      <c r="Y360" s="702">
        <f>IFERROR(IF(X360="",0,CEILING((X360/$H360),1)*$H360),"")</f>
        <v>44</v>
      </c>
      <c r="Z360" s="36">
        <f>IFERROR(IF(Y360=0,"",ROUNDUP(Y360/H360,0)*0.00474),"")</f>
        <v>0.10428000000000001</v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49.28</v>
      </c>
      <c r="BN360" s="64">
        <f>IFERROR(Y360*I360/H360,"0")</f>
        <v>49.28</v>
      </c>
      <c r="BO360" s="64">
        <f>IFERROR(1/J360*(X360/H360),"0")</f>
        <v>9.2436974789915957E-2</v>
      </c>
      <c r="BP360" s="64">
        <f>IFERROR(1/J360*(Y360/H360),"0")</f>
        <v>9.2436974789915957E-2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70</v>
      </c>
      <c r="Q361" s="721"/>
      <c r="R361" s="721"/>
      <c r="S361" s="721"/>
      <c r="T361" s="721"/>
      <c r="U361" s="721"/>
      <c r="V361" s="722"/>
      <c r="W361" s="37" t="s">
        <v>71</v>
      </c>
      <c r="X361" s="703">
        <f>IFERROR(X358/H358,"0")+IFERROR(X359/H359,"0")+IFERROR(X360/H360,"0")</f>
        <v>22</v>
      </c>
      <c r="Y361" s="703">
        <f>IFERROR(Y358/H358,"0")+IFERROR(Y359/H359,"0")+IFERROR(Y360/H360,"0")</f>
        <v>22</v>
      </c>
      <c r="Z361" s="703">
        <f>IFERROR(IF(Z358="",0,Z358),"0")+IFERROR(IF(Z359="",0,Z359),"0")+IFERROR(IF(Z360="",0,Z360),"0")</f>
        <v>0.10428000000000001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70</v>
      </c>
      <c r="Q362" s="721"/>
      <c r="R362" s="721"/>
      <c r="S362" s="721"/>
      <c r="T362" s="721"/>
      <c r="U362" s="721"/>
      <c r="V362" s="722"/>
      <c r="W362" s="37" t="s">
        <v>68</v>
      </c>
      <c r="X362" s="703">
        <f>IFERROR(SUM(X358:X360),"0")</f>
        <v>44</v>
      </c>
      <c r="Y362" s="703">
        <f>IFERROR(SUM(Y358:Y360),"0")</f>
        <v>44</v>
      </c>
      <c r="Z362" s="37"/>
      <c r="AA362" s="704"/>
      <c r="AB362" s="704"/>
      <c r="AC362" s="704"/>
    </row>
    <row r="363" spans="1:68" ht="16.5" hidden="1" customHeight="1" x14ac:dyDescent="0.25">
      <c r="A363" s="719" t="s">
        <v>597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hidden="1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16.2</v>
      </c>
      <c r="Y365" s="702">
        <f>IFERROR(IF(X365="",0,CEILING((X365/$H365),1)*$H365),"")</f>
        <v>16.2</v>
      </c>
      <c r="Z365" s="36">
        <f>IFERROR(IF(Y365=0,"",ROUNDUP(Y365/H365,0)*0.00753),"")</f>
        <v>6.7769999999999997E-2</v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18.431999999999999</v>
      </c>
      <c r="BN365" s="64">
        <f>IFERROR(Y365*I365/H365,"0")</f>
        <v>18.431999999999999</v>
      </c>
      <c r="BO365" s="64">
        <f>IFERROR(1/J365*(X365/H365),"0")</f>
        <v>5.7692307692307689E-2</v>
      </c>
      <c r="BP365" s="64">
        <f>IFERROR(1/J365*(Y365/H365),"0")</f>
        <v>5.7692307692307689E-2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70</v>
      </c>
      <c r="Q366" s="721"/>
      <c r="R366" s="721"/>
      <c r="S366" s="721"/>
      <c r="T366" s="721"/>
      <c r="U366" s="721"/>
      <c r="V366" s="722"/>
      <c r="W366" s="37" t="s">
        <v>71</v>
      </c>
      <c r="X366" s="703">
        <f>IFERROR(X365/H365,"0")</f>
        <v>9</v>
      </c>
      <c r="Y366" s="703">
        <f>IFERROR(Y365/H365,"0")</f>
        <v>9</v>
      </c>
      <c r="Z366" s="703">
        <f>IFERROR(IF(Z365="",0,Z365),"0")</f>
        <v>6.7769999999999997E-2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70</v>
      </c>
      <c r="Q367" s="721"/>
      <c r="R367" s="721"/>
      <c r="S367" s="721"/>
      <c r="T367" s="721"/>
      <c r="U367" s="721"/>
      <c r="V367" s="722"/>
      <c r="W367" s="37" t="s">
        <v>68</v>
      </c>
      <c r="X367" s="703">
        <f>IFERROR(SUM(X365:X365),"0")</f>
        <v>16.2</v>
      </c>
      <c r="Y367" s="703">
        <f>IFERROR(SUM(Y365:Y365),"0")</f>
        <v>16.2</v>
      </c>
      <c r="Z367" s="37"/>
      <c r="AA367" s="704"/>
      <c r="AB367" s="704"/>
      <c r="AC367" s="704"/>
    </row>
    <row r="368" spans="1:68" ht="14.25" hidden="1" customHeight="1" x14ac:dyDescent="0.25">
      <c r="A368" s="723" t="s">
        <v>72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hidden="1" customHeight="1" x14ac:dyDescent="0.25">
      <c r="A369" s="54" t="s">
        <v>601</v>
      </c>
      <c r="B369" s="54" t="s">
        <v>602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172.2</v>
      </c>
      <c r="Y370" s="702">
        <f>IFERROR(IF(X370="",0,CEILING((X370/$H370),1)*$H370),"")</f>
        <v>172.20000000000002</v>
      </c>
      <c r="Z370" s="36">
        <f>IFERROR(IF(Y370=0,"",ROUNDUP(Y370/H370,0)*0.00753),"")</f>
        <v>0.61746000000000001</v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194.50399999999996</v>
      </c>
      <c r="BN370" s="64">
        <f>IFERROR(Y370*I370/H370,"0")</f>
        <v>194.50400000000002</v>
      </c>
      <c r="BO370" s="64">
        <f>IFERROR(1/J370*(X370/H370),"0")</f>
        <v>0.52564102564102555</v>
      </c>
      <c r="BP370" s="64">
        <f>IFERROR(1/J370*(Y370/H370),"0")</f>
        <v>0.52564102564102566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8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126</v>
      </c>
      <c r="Y371" s="702">
        <f>IFERROR(IF(X371="",0,CEILING((X371/$H371),1)*$H371),"")</f>
        <v>126</v>
      </c>
      <c r="Z371" s="36">
        <f>IFERROR(IF(Y371=0,"",ROUNDUP(Y371/H371,0)*0.00753),"")</f>
        <v>0.45180000000000003</v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141.59999999999997</v>
      </c>
      <c r="BN371" s="64">
        <f>IFERROR(Y371*I371/H371,"0")</f>
        <v>141.59999999999997</v>
      </c>
      <c r="BO371" s="64">
        <f>IFERROR(1/J371*(X371/H371),"0")</f>
        <v>0.38461538461538458</v>
      </c>
      <c r="BP371" s="64">
        <f>IFERROR(1/J371*(Y371/H371),"0")</f>
        <v>0.38461538461538458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70</v>
      </c>
      <c r="Q372" s="721"/>
      <c r="R372" s="721"/>
      <c r="S372" s="721"/>
      <c r="T372" s="721"/>
      <c r="U372" s="721"/>
      <c r="V372" s="722"/>
      <c r="W372" s="37" t="s">
        <v>71</v>
      </c>
      <c r="X372" s="703">
        <f>IFERROR(X369/H369,"0")+IFERROR(X370/H370,"0")+IFERROR(X371/H371,"0")</f>
        <v>142</v>
      </c>
      <c r="Y372" s="703">
        <f>IFERROR(Y369/H369,"0")+IFERROR(Y370/H370,"0")+IFERROR(Y371/H371,"0")</f>
        <v>142</v>
      </c>
      <c r="Z372" s="703">
        <f>IFERROR(IF(Z369="",0,Z369),"0")+IFERROR(IF(Z370="",0,Z370),"0")+IFERROR(IF(Z371="",0,Z371),"0")</f>
        <v>1.0692600000000001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70</v>
      </c>
      <c r="Q373" s="721"/>
      <c r="R373" s="721"/>
      <c r="S373" s="721"/>
      <c r="T373" s="721"/>
      <c r="U373" s="721"/>
      <c r="V373" s="722"/>
      <c r="W373" s="37" t="s">
        <v>68</v>
      </c>
      <c r="X373" s="703">
        <f>IFERROR(SUM(X369:X371),"0")</f>
        <v>298.2</v>
      </c>
      <c r="Y373" s="703">
        <f>IFERROR(SUM(Y369:Y371),"0")</f>
        <v>298.20000000000005</v>
      </c>
      <c r="Z373" s="37"/>
      <c r="AA373" s="704"/>
      <c r="AB373" s="704"/>
      <c r="AC373" s="704"/>
    </row>
    <row r="374" spans="1:68" ht="27.75" hidden="1" customHeight="1" x14ac:dyDescent="0.2">
      <c r="A374" s="768" t="s">
        <v>610</v>
      </c>
      <c r="B374" s="769"/>
      <c r="C374" s="769"/>
      <c r="D374" s="769"/>
      <c r="E374" s="769"/>
      <c r="F374" s="769"/>
      <c r="G374" s="769"/>
      <c r="H374" s="769"/>
      <c r="I374" s="769"/>
      <c r="J374" s="769"/>
      <c r="K374" s="769"/>
      <c r="L374" s="769"/>
      <c r="M374" s="769"/>
      <c r="N374" s="769"/>
      <c r="O374" s="769"/>
      <c r="P374" s="769"/>
      <c r="Q374" s="769"/>
      <c r="R374" s="769"/>
      <c r="S374" s="769"/>
      <c r="T374" s="769"/>
      <c r="U374" s="769"/>
      <c r="V374" s="769"/>
      <c r="W374" s="769"/>
      <c r="X374" s="769"/>
      <c r="Y374" s="769"/>
      <c r="Z374" s="769"/>
      <c r="AA374" s="48"/>
      <c r="AB374" s="48"/>
      <c r="AC374" s="48"/>
    </row>
    <row r="375" spans="1:68" ht="16.5" hidden="1" customHeight="1" x14ac:dyDescent="0.25">
      <c r="A375" s="719" t="s">
        <v>611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hidden="1" customHeight="1" x14ac:dyDescent="0.25">
      <c r="A376" s="723" t="s">
        <v>113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hidden="1" customHeight="1" x14ac:dyDescent="0.25">
      <c r="A377" s="54" t="s">
        <v>612</v>
      </c>
      <c r="B377" s="54" t="s">
        <v>613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9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hidden="1" customHeight="1" x14ac:dyDescent="0.25">
      <c r="A378" s="54" t="s">
        <v>612</v>
      </c>
      <c r="B378" s="54" t="s">
        <v>615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8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0</v>
      </c>
      <c r="Y378" s="702">
        <f t="shared" si="67"/>
        <v>0</v>
      </c>
      <c r="Z378" s="36" t="str">
        <f>IFERROR(IF(Y378=0,"",ROUNDUP(Y378/H378,0)*0.02175),"")</f>
        <v/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617</v>
      </c>
      <c r="B379" s="54" t="s">
        <v>618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7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617</v>
      </c>
      <c r="B380" s="54" t="s">
        <v>619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0</v>
      </c>
      <c r="Y380" s="702">
        <f t="shared" si="67"/>
        <v>0</v>
      </c>
      <c r="Z380" s="36" t="str">
        <f>IFERROR(IF(Y380=0,"",ROUNDUP(Y380/H380,0)*0.02175),"")</f>
        <v/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621</v>
      </c>
      <c r="B381" s="54" t="s">
        <v>622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621</v>
      </c>
      <c r="B382" s="54" t="s">
        <v>623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625</v>
      </c>
      <c r="B383" s="54" t="s">
        <v>626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0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628</v>
      </c>
      <c r="B384" s="54" t="s">
        <v>629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631</v>
      </c>
      <c r="B385" s="54" t="s">
        <v>632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10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633</v>
      </c>
      <c r="B386" s="54" t="s">
        <v>634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636</v>
      </c>
      <c r="B387" s="54" t="s">
        <v>637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110</v>
      </c>
      <c r="Y387" s="702">
        <f t="shared" si="67"/>
        <v>110</v>
      </c>
      <c r="Z387" s="36">
        <f>IFERROR(IF(Y387=0,"",ROUNDUP(Y387/H387,0)*0.00937),"")</f>
        <v>0.20613999999999999</v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114.62</v>
      </c>
      <c r="BN387" s="64">
        <f t="shared" si="69"/>
        <v>114.62</v>
      </c>
      <c r="BO387" s="64">
        <f t="shared" si="70"/>
        <v>0.18333333333333332</v>
      </c>
      <c r="BP387" s="64">
        <f t="shared" si="71"/>
        <v>0.18333333333333332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70</v>
      </c>
      <c r="Q388" s="721"/>
      <c r="R388" s="721"/>
      <c r="S388" s="721"/>
      <c r="T388" s="721"/>
      <c r="U388" s="721"/>
      <c r="V388" s="722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22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22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0.20613999999999999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70</v>
      </c>
      <c r="Q389" s="721"/>
      <c r="R389" s="721"/>
      <c r="S389" s="721"/>
      <c r="T389" s="721"/>
      <c r="U389" s="721"/>
      <c r="V389" s="722"/>
      <c r="W389" s="37" t="s">
        <v>68</v>
      </c>
      <c r="X389" s="703">
        <f>IFERROR(SUM(X377:X387),"0")</f>
        <v>110</v>
      </c>
      <c r="Y389" s="703">
        <f>IFERROR(SUM(Y377:Y387),"0")</f>
        <v>110</v>
      </c>
      <c r="Z389" s="37"/>
      <c r="AA389" s="704"/>
      <c r="AB389" s="704"/>
      <c r="AC389" s="704"/>
    </row>
    <row r="390" spans="1:68" ht="14.25" hidden="1" customHeight="1" x14ac:dyDescent="0.25">
      <c r="A390" s="723" t="s">
        <v>161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hidden="1" customHeight="1" x14ac:dyDescent="0.25">
      <c r="A391" s="54" t="s">
        <v>638</v>
      </c>
      <c r="B391" s="54" t="s">
        <v>639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7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641</v>
      </c>
      <c r="B392" s="54" t="s">
        <v>642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7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24</v>
      </c>
      <c r="Y392" s="702">
        <f>IFERROR(IF(X392="",0,CEILING((X392/$H392),1)*$H392),"")</f>
        <v>24</v>
      </c>
      <c r="Z392" s="36">
        <f>IFERROR(IF(Y392=0,"",ROUNDUP(Y392/H392,0)*0.00937),"")</f>
        <v>5.6219999999999999E-2</v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25.44</v>
      </c>
      <c r="BN392" s="64">
        <f>IFERROR(Y392*I392/H392,"0")</f>
        <v>25.44</v>
      </c>
      <c r="BO392" s="64">
        <f>IFERROR(1/J392*(X392/H392),"0")</f>
        <v>0.05</v>
      </c>
      <c r="BP392" s="64">
        <f>IFERROR(1/J392*(Y392/H392),"0")</f>
        <v>0.05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70</v>
      </c>
      <c r="Q393" s="721"/>
      <c r="R393" s="721"/>
      <c r="S393" s="721"/>
      <c r="T393" s="721"/>
      <c r="U393" s="721"/>
      <c r="V393" s="722"/>
      <c r="W393" s="37" t="s">
        <v>71</v>
      </c>
      <c r="X393" s="703">
        <f>IFERROR(X391/H391,"0")+IFERROR(X392/H392,"0")</f>
        <v>6</v>
      </c>
      <c r="Y393" s="703">
        <f>IFERROR(Y391/H391,"0")+IFERROR(Y392/H392,"0")</f>
        <v>6</v>
      </c>
      <c r="Z393" s="703">
        <f>IFERROR(IF(Z391="",0,Z391),"0")+IFERROR(IF(Z392="",0,Z392),"0")</f>
        <v>5.6219999999999999E-2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70</v>
      </c>
      <c r="Q394" s="721"/>
      <c r="R394" s="721"/>
      <c r="S394" s="721"/>
      <c r="T394" s="721"/>
      <c r="U394" s="721"/>
      <c r="V394" s="722"/>
      <c r="W394" s="37" t="s">
        <v>68</v>
      </c>
      <c r="X394" s="703">
        <f>IFERROR(SUM(X391:X392),"0")</f>
        <v>24</v>
      </c>
      <c r="Y394" s="703">
        <f>IFERROR(SUM(Y391:Y392),"0")</f>
        <v>24</v>
      </c>
      <c r="Z394" s="37"/>
      <c r="AA394" s="704"/>
      <c r="AB394" s="704"/>
      <c r="AC394" s="704"/>
    </row>
    <row r="395" spans="1:68" ht="14.25" hidden="1" customHeight="1" x14ac:dyDescent="0.25">
      <c r="A395" s="723" t="s">
        <v>72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hidden="1" customHeight="1" x14ac:dyDescent="0.25">
      <c r="A396" s="54" t="s">
        <v>643</v>
      </c>
      <c r="B396" s="54" t="s">
        <v>644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643</v>
      </c>
      <c r="B397" s="54" t="s">
        <v>646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648</v>
      </c>
      <c r="B398" s="54" t="s">
        <v>649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9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70</v>
      </c>
      <c r="Q399" s="721"/>
      <c r="R399" s="721"/>
      <c r="S399" s="721"/>
      <c r="T399" s="721"/>
      <c r="U399" s="721"/>
      <c r="V399" s="722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70</v>
      </c>
      <c r="Q400" s="721"/>
      <c r="R400" s="721"/>
      <c r="S400" s="721"/>
      <c r="T400" s="721"/>
      <c r="U400" s="721"/>
      <c r="V400" s="722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23" t="s">
        <v>201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hidden="1" customHeight="1" x14ac:dyDescent="0.25">
      <c r="A402" s="54" t="s">
        <v>651</v>
      </c>
      <c r="B402" s="54" t="s">
        <v>652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8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651</v>
      </c>
      <c r="B403" s="54" t="s">
        <v>654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84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390</v>
      </c>
      <c r="Y403" s="702">
        <f>IFERROR(IF(X403="",0,CEILING((X403/$H403),1)*$H403),"")</f>
        <v>390</v>
      </c>
      <c r="Z403" s="36">
        <f>IFERROR(IF(Y403=0,"",ROUNDUP(Y403/H403,0)*0.02175),"")</f>
        <v>1.0874999999999999</v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418.20000000000005</v>
      </c>
      <c r="BN403" s="64">
        <f>IFERROR(Y403*I403/H403,"0")</f>
        <v>418.20000000000005</v>
      </c>
      <c r="BO403" s="64">
        <f>IFERROR(1/J403*(X403/H403),"0")</f>
        <v>0.89285714285714279</v>
      </c>
      <c r="BP403" s="64">
        <f>IFERROR(1/J403*(Y403/H403),"0")</f>
        <v>0.89285714285714279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70</v>
      </c>
      <c r="Q404" s="721"/>
      <c r="R404" s="721"/>
      <c r="S404" s="721"/>
      <c r="T404" s="721"/>
      <c r="U404" s="721"/>
      <c r="V404" s="722"/>
      <c r="W404" s="37" t="s">
        <v>71</v>
      </c>
      <c r="X404" s="703">
        <f>IFERROR(X402/H402,"0")+IFERROR(X403/H403,"0")</f>
        <v>50</v>
      </c>
      <c r="Y404" s="703">
        <f>IFERROR(Y402/H402,"0")+IFERROR(Y403/H403,"0")</f>
        <v>50</v>
      </c>
      <c r="Z404" s="703">
        <f>IFERROR(IF(Z402="",0,Z402),"0")+IFERROR(IF(Z403="",0,Z403),"0")</f>
        <v>1.0874999999999999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70</v>
      </c>
      <c r="Q405" s="721"/>
      <c r="R405" s="721"/>
      <c r="S405" s="721"/>
      <c r="T405" s="721"/>
      <c r="U405" s="721"/>
      <c r="V405" s="722"/>
      <c r="W405" s="37" t="s">
        <v>68</v>
      </c>
      <c r="X405" s="703">
        <f>IFERROR(SUM(X402:X403),"0")</f>
        <v>390</v>
      </c>
      <c r="Y405" s="703">
        <f>IFERROR(SUM(Y402:Y403),"0")</f>
        <v>390</v>
      </c>
      <c r="Z405" s="37"/>
      <c r="AA405" s="704"/>
      <c r="AB405" s="704"/>
      <c r="AC405" s="704"/>
    </row>
    <row r="406" spans="1:68" ht="16.5" hidden="1" customHeight="1" x14ac:dyDescent="0.25">
      <c r="A406" s="719" t="s">
        <v>656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hidden="1" customHeight="1" x14ac:dyDescent="0.25">
      <c r="A407" s="723" t="s">
        <v>113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hidden="1" customHeight="1" x14ac:dyDescent="0.25">
      <c r="A408" s="54" t="s">
        <v>657</v>
      </c>
      <c r="B408" s="54" t="s">
        <v>658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1071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657</v>
      </c>
      <c r="B409" s="54" t="s">
        <v>661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10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663</v>
      </c>
      <c r="B410" s="54" t="s">
        <v>664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665</v>
      </c>
      <c r="B411" s="54" t="s">
        <v>666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668</v>
      </c>
      <c r="B412" s="54" t="s">
        <v>669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10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671</v>
      </c>
      <c r="B413" s="54" t="s">
        <v>672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673</v>
      </c>
      <c r="B414" s="54" t="s">
        <v>674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8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70</v>
      </c>
      <c r="Q415" s="721"/>
      <c r="R415" s="721"/>
      <c r="S415" s="721"/>
      <c r="T415" s="721"/>
      <c r="U415" s="721"/>
      <c r="V415" s="722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70</v>
      </c>
      <c r="Q416" s="721"/>
      <c r="R416" s="721"/>
      <c r="S416" s="721"/>
      <c r="T416" s="721"/>
      <c r="U416" s="721"/>
      <c r="V416" s="722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hidden="1" customHeight="1" x14ac:dyDescent="0.25">
      <c r="A418" s="54" t="s">
        <v>675</v>
      </c>
      <c r="B418" s="54" t="s">
        <v>676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678</v>
      </c>
      <c r="B419" s="54" t="s">
        <v>679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70</v>
      </c>
      <c r="Q420" s="721"/>
      <c r="R420" s="721"/>
      <c r="S420" s="721"/>
      <c r="T420" s="721"/>
      <c r="U420" s="721"/>
      <c r="V420" s="722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70</v>
      </c>
      <c r="Q421" s="721"/>
      <c r="R421" s="721"/>
      <c r="S421" s="721"/>
      <c r="T421" s="721"/>
      <c r="U421" s="721"/>
      <c r="V421" s="722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23" t="s">
        <v>72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hidden="1" customHeight="1" x14ac:dyDescent="0.25">
      <c r="A423" s="54" t="s">
        <v>680</v>
      </c>
      <c r="B423" s="54" t="s">
        <v>681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8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683</v>
      </c>
      <c r="B424" s="54" t="s">
        <v>684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686</v>
      </c>
      <c r="B425" s="54" t="s">
        <v>687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686</v>
      </c>
      <c r="B426" s="54" t="s">
        <v>689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132</v>
      </c>
      <c r="Y426" s="702">
        <f>IFERROR(IF(X426="",0,CEILING((X426/$H426),1)*$H426),"")</f>
        <v>132</v>
      </c>
      <c r="Z426" s="36">
        <f>IFERROR(IF(Y426=0,"",ROUNDUP(Y426/H426,0)*0.00753),"")</f>
        <v>0.41415000000000002</v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147.62</v>
      </c>
      <c r="BN426" s="64">
        <f>IFERROR(Y426*I426/H426,"0")</f>
        <v>147.62</v>
      </c>
      <c r="BO426" s="64">
        <f>IFERROR(1/J426*(X426/H426),"0")</f>
        <v>0.35256410256410253</v>
      </c>
      <c r="BP426" s="64">
        <f>IFERROR(1/J426*(Y426/H426),"0")</f>
        <v>0.35256410256410253</v>
      </c>
    </row>
    <row r="427" spans="1:68" ht="27" hidden="1" customHeight="1" x14ac:dyDescent="0.25">
      <c r="A427" s="54" t="s">
        <v>690</v>
      </c>
      <c r="B427" s="54" t="s">
        <v>691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70</v>
      </c>
      <c r="Q428" s="721"/>
      <c r="R428" s="721"/>
      <c r="S428" s="721"/>
      <c r="T428" s="721"/>
      <c r="U428" s="721"/>
      <c r="V428" s="722"/>
      <c r="W428" s="37" t="s">
        <v>71</v>
      </c>
      <c r="X428" s="703">
        <f>IFERROR(X423/H423,"0")+IFERROR(X424/H424,"0")+IFERROR(X425/H425,"0")+IFERROR(X426/H426,"0")+IFERROR(X427/H427,"0")</f>
        <v>55</v>
      </c>
      <c r="Y428" s="703">
        <f>IFERROR(Y423/H423,"0")+IFERROR(Y424/H424,"0")+IFERROR(Y425/H425,"0")+IFERROR(Y426/H426,"0")+IFERROR(Y427/H427,"0")</f>
        <v>55</v>
      </c>
      <c r="Z428" s="703">
        <f>IFERROR(IF(Z423="",0,Z423),"0")+IFERROR(IF(Z424="",0,Z424),"0")+IFERROR(IF(Z425="",0,Z425),"0")+IFERROR(IF(Z426="",0,Z426),"0")+IFERROR(IF(Z427="",0,Z427),"0")</f>
        <v>0.41415000000000002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70</v>
      </c>
      <c r="Q429" s="721"/>
      <c r="R429" s="721"/>
      <c r="S429" s="721"/>
      <c r="T429" s="721"/>
      <c r="U429" s="721"/>
      <c r="V429" s="722"/>
      <c r="W429" s="37" t="s">
        <v>68</v>
      </c>
      <c r="X429" s="703">
        <f>IFERROR(SUM(X423:X427),"0")</f>
        <v>132</v>
      </c>
      <c r="Y429" s="703">
        <f>IFERROR(SUM(Y423:Y427),"0")</f>
        <v>132</v>
      </c>
      <c r="Z429" s="37"/>
      <c r="AA429" s="704"/>
      <c r="AB429" s="704"/>
      <c r="AC429" s="704"/>
    </row>
    <row r="430" spans="1:68" ht="14.25" hidden="1" customHeight="1" x14ac:dyDescent="0.25">
      <c r="A430" s="723" t="s">
        <v>201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hidden="1" customHeight="1" x14ac:dyDescent="0.25">
      <c r="A431" s="54" t="s">
        <v>692</v>
      </c>
      <c r="B431" s="54" t="s">
        <v>693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8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70</v>
      </c>
      <c r="Q432" s="721"/>
      <c r="R432" s="721"/>
      <c r="S432" s="721"/>
      <c r="T432" s="721"/>
      <c r="U432" s="721"/>
      <c r="V432" s="722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70</v>
      </c>
      <c r="Q433" s="721"/>
      <c r="R433" s="721"/>
      <c r="S433" s="721"/>
      <c r="T433" s="721"/>
      <c r="U433" s="721"/>
      <c r="V433" s="722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8" t="s">
        <v>695</v>
      </c>
      <c r="B434" s="769"/>
      <c r="C434" s="769"/>
      <c r="D434" s="769"/>
      <c r="E434" s="769"/>
      <c r="F434" s="769"/>
      <c r="G434" s="769"/>
      <c r="H434" s="769"/>
      <c r="I434" s="769"/>
      <c r="J434" s="769"/>
      <c r="K434" s="769"/>
      <c r="L434" s="769"/>
      <c r="M434" s="769"/>
      <c r="N434" s="769"/>
      <c r="O434" s="769"/>
      <c r="P434" s="769"/>
      <c r="Q434" s="769"/>
      <c r="R434" s="769"/>
      <c r="S434" s="769"/>
      <c r="T434" s="769"/>
      <c r="U434" s="769"/>
      <c r="V434" s="769"/>
      <c r="W434" s="769"/>
      <c r="X434" s="769"/>
      <c r="Y434" s="769"/>
      <c r="Z434" s="769"/>
      <c r="AA434" s="48"/>
      <c r="AB434" s="48"/>
      <c r="AC434" s="48"/>
    </row>
    <row r="435" spans="1:68" ht="16.5" hidden="1" customHeight="1" x14ac:dyDescent="0.25">
      <c r="A435" s="719" t="s">
        <v>696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hidden="1" customHeight="1" x14ac:dyDescent="0.25">
      <c r="A436" s="723" t="s">
        <v>113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697</v>
      </c>
      <c r="B437" s="54" t="s">
        <v>698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97.2</v>
      </c>
      <c r="Y437" s="702">
        <f>IFERROR(IF(X437="",0,CEILING((X437/$H437),1)*$H437),"")</f>
        <v>97.2</v>
      </c>
      <c r="Z437" s="36">
        <f>IFERROR(IF(Y437=0,"",ROUNDUP(Y437/H437,0)*0.00753),"")</f>
        <v>0.27107999999999999</v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104.39999999999999</v>
      </c>
      <c r="BN437" s="64">
        <f>IFERROR(Y437*I437/H437,"0")</f>
        <v>104.39999999999999</v>
      </c>
      <c r="BO437" s="64">
        <f>IFERROR(1/J437*(X437/H437),"0")</f>
        <v>0.23076923076923075</v>
      </c>
      <c r="BP437" s="64">
        <f>IFERROR(1/J437*(Y437/H437),"0")</f>
        <v>0.23076923076923075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70</v>
      </c>
      <c r="Q438" s="721"/>
      <c r="R438" s="721"/>
      <c r="S438" s="721"/>
      <c r="T438" s="721"/>
      <c r="U438" s="721"/>
      <c r="V438" s="722"/>
      <c r="W438" s="37" t="s">
        <v>71</v>
      </c>
      <c r="X438" s="703">
        <f>IFERROR(X437/H437,"0")</f>
        <v>36</v>
      </c>
      <c r="Y438" s="703">
        <f>IFERROR(Y437/H437,"0")</f>
        <v>36</v>
      </c>
      <c r="Z438" s="703">
        <f>IFERROR(IF(Z437="",0,Z437),"0")</f>
        <v>0.27107999999999999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70</v>
      </c>
      <c r="Q439" s="721"/>
      <c r="R439" s="721"/>
      <c r="S439" s="721"/>
      <c r="T439" s="721"/>
      <c r="U439" s="721"/>
      <c r="V439" s="722"/>
      <c r="W439" s="37" t="s">
        <v>68</v>
      </c>
      <c r="X439" s="703">
        <f>IFERROR(SUM(X437:X437),"0")</f>
        <v>97.2</v>
      </c>
      <c r="Y439" s="703">
        <f>IFERROR(SUM(Y437:Y437),"0")</f>
        <v>97.2</v>
      </c>
      <c r="Z439" s="37"/>
      <c r="AA439" s="704"/>
      <c r="AB439" s="704"/>
      <c r="AC439" s="704"/>
    </row>
    <row r="440" spans="1:68" ht="14.25" hidden="1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hidden="1" customHeight="1" x14ac:dyDescent="0.25">
      <c r="A441" s="54" t="s">
        <v>700</v>
      </c>
      <c r="B441" s="54" t="s">
        <v>701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700</v>
      </c>
      <c r="B442" s="54" t="s">
        <v>703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704</v>
      </c>
      <c r="B443" s="54" t="s">
        <v>705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7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707</v>
      </c>
      <c r="B444" s="54" t="s">
        <v>708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707</v>
      </c>
      <c r="B445" s="54" t="s">
        <v>710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711</v>
      </c>
      <c r="B446" s="54" t="s">
        <v>712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713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10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715</v>
      </c>
      <c r="B448" s="54" t="s">
        <v>716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9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31.5</v>
      </c>
      <c r="Y448" s="702">
        <f t="shared" si="78"/>
        <v>31.5</v>
      </c>
      <c r="Z448" s="36">
        <f t="shared" si="83"/>
        <v>7.5300000000000006E-2</v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33.450000000000003</v>
      </c>
      <c r="BN448" s="64">
        <f t="shared" si="80"/>
        <v>33.450000000000003</v>
      </c>
      <c r="BO448" s="64">
        <f t="shared" si="81"/>
        <v>6.4102564102564111E-2</v>
      </c>
      <c r="BP448" s="64">
        <f t="shared" si="82"/>
        <v>6.4102564102564111E-2</v>
      </c>
    </row>
    <row r="449" spans="1:68" ht="27" hidden="1" customHeight="1" x14ac:dyDescent="0.25">
      <c r="A449" s="54" t="s">
        <v>715</v>
      </c>
      <c r="B449" s="54" t="s">
        <v>717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718</v>
      </c>
      <c r="B450" s="54" t="s">
        <v>719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718</v>
      </c>
      <c r="B451" s="54" t="s">
        <v>721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723</v>
      </c>
      <c r="B452" s="54" t="s">
        <v>724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25.2</v>
      </c>
      <c r="Y452" s="702">
        <f t="shared" si="78"/>
        <v>25.200000000000003</v>
      </c>
      <c r="Z452" s="36">
        <f t="shared" si="83"/>
        <v>6.0240000000000002E-2</v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26.759999999999998</v>
      </c>
      <c r="BN452" s="64">
        <f t="shared" si="80"/>
        <v>26.76</v>
      </c>
      <c r="BO452" s="64">
        <f t="shared" si="81"/>
        <v>5.1282051282051287E-2</v>
      </c>
      <c r="BP452" s="64">
        <f t="shared" si="82"/>
        <v>5.1282051282051287E-2</v>
      </c>
    </row>
    <row r="453" spans="1:68" ht="37.5" hidden="1" customHeight="1" x14ac:dyDescent="0.25">
      <c r="A453" s="54" t="s">
        <v>723</v>
      </c>
      <c r="B453" s="54" t="s">
        <v>725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27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727</v>
      </c>
      <c r="B454" s="54" t="s">
        <v>728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730</v>
      </c>
      <c r="B455" s="54" t="s">
        <v>731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25.2</v>
      </c>
      <c r="Y455" s="702">
        <f t="shared" si="78"/>
        <v>25.200000000000003</v>
      </c>
      <c r="Z455" s="36">
        <f t="shared" si="83"/>
        <v>6.0240000000000002E-2</v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26.759999999999998</v>
      </c>
      <c r="BN455" s="64">
        <f t="shared" si="80"/>
        <v>26.76</v>
      </c>
      <c r="BO455" s="64">
        <f t="shared" si="81"/>
        <v>5.1282051282051287E-2</v>
      </c>
      <c r="BP455" s="64">
        <f t="shared" si="82"/>
        <v>5.1282051282051287E-2</v>
      </c>
    </row>
    <row r="456" spans="1:68" ht="27" hidden="1" customHeight="1" x14ac:dyDescent="0.25">
      <c r="A456" s="54" t="s">
        <v>730</v>
      </c>
      <c r="B456" s="54" t="s">
        <v>733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734</v>
      </c>
      <c r="B457" s="54" t="s">
        <v>735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25.2</v>
      </c>
      <c r="Y457" s="702">
        <f t="shared" si="78"/>
        <v>25.200000000000003</v>
      </c>
      <c r="Z457" s="36">
        <f t="shared" si="83"/>
        <v>6.0240000000000002E-2</v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26.759999999999998</v>
      </c>
      <c r="BN457" s="64">
        <f t="shared" si="80"/>
        <v>26.76</v>
      </c>
      <c r="BO457" s="64">
        <f t="shared" si="81"/>
        <v>5.1282051282051287E-2</v>
      </c>
      <c r="BP457" s="64">
        <f t="shared" si="82"/>
        <v>5.1282051282051287E-2</v>
      </c>
    </row>
    <row r="458" spans="1:68" ht="27" hidden="1" customHeight="1" x14ac:dyDescent="0.25">
      <c r="A458" s="54" t="s">
        <v>736</v>
      </c>
      <c r="B458" s="54" t="s">
        <v>737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9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740</v>
      </c>
      <c r="B460" s="54" t="s">
        <v>741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10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70</v>
      </c>
      <c r="Q461" s="721"/>
      <c r="R461" s="721"/>
      <c r="S461" s="721"/>
      <c r="T461" s="721"/>
      <c r="U461" s="721"/>
      <c r="V461" s="722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51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51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0.25602000000000003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70</v>
      </c>
      <c r="Q462" s="721"/>
      <c r="R462" s="721"/>
      <c r="S462" s="721"/>
      <c r="T462" s="721"/>
      <c r="U462" s="721"/>
      <c r="V462" s="722"/>
      <c r="W462" s="37" t="s">
        <v>68</v>
      </c>
      <c r="X462" s="703">
        <f>IFERROR(SUM(X441:X460),"0")</f>
        <v>107.10000000000001</v>
      </c>
      <c r="Y462" s="703">
        <f>IFERROR(SUM(Y441:Y460),"0")</f>
        <v>107.10000000000001</v>
      </c>
      <c r="Z462" s="37"/>
      <c r="AA462" s="704"/>
      <c r="AB462" s="704"/>
      <c r="AC462" s="704"/>
    </row>
    <row r="463" spans="1:68" ht="14.25" hidden="1" customHeight="1" x14ac:dyDescent="0.25">
      <c r="A463" s="723" t="s">
        <v>72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743</v>
      </c>
      <c r="B464" s="54" t="s">
        <v>744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31.2</v>
      </c>
      <c r="Y464" s="702">
        <f>IFERROR(IF(X464="",0,CEILING((X464/$H464),1)*$H464),"")</f>
        <v>31.2</v>
      </c>
      <c r="Z464" s="36">
        <f>IFERROR(IF(Y464=0,"",ROUNDUP(Y464/H464,0)*0.00902),"")</f>
        <v>0.11726</v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34.398000000000003</v>
      </c>
      <c r="BN464" s="64">
        <f>IFERROR(Y464*I464/H464,"0")</f>
        <v>34.398000000000003</v>
      </c>
      <c r="BO464" s="64">
        <f>IFERROR(1/J464*(X464/H464),"0")</f>
        <v>9.8484848484848481E-2</v>
      </c>
      <c r="BP464" s="64">
        <f>IFERROR(1/J464*(Y464/H464),"0")</f>
        <v>9.8484848484848481E-2</v>
      </c>
    </row>
    <row r="465" spans="1:68" ht="27" customHeight="1" x14ac:dyDescent="0.25">
      <c r="A465" s="54" t="s">
        <v>746</v>
      </c>
      <c r="B465" s="54" t="s">
        <v>747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19.8</v>
      </c>
      <c r="Y465" s="702">
        <f>IFERROR(IF(X465="",0,CEILING((X465/$H465),1)*$H465),"")</f>
        <v>19.8</v>
      </c>
      <c r="Z465" s="36">
        <f>IFERROR(IF(Y465=0,"",ROUNDUP(Y465/H465,0)*0.00753),"")</f>
        <v>7.5300000000000006E-2</v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22.580000000000002</v>
      </c>
      <c r="BN465" s="64">
        <f>IFERROR(Y465*I465/H465,"0")</f>
        <v>22.580000000000002</v>
      </c>
      <c r="BO465" s="64">
        <f>IFERROR(1/J465*(X465/H465),"0")</f>
        <v>6.4102564102564097E-2</v>
      </c>
      <c r="BP465" s="64">
        <f>IFERROR(1/J465*(Y465/H465),"0")</f>
        <v>6.4102564102564097E-2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70</v>
      </c>
      <c r="Q466" s="721"/>
      <c r="R466" s="721"/>
      <c r="S466" s="721"/>
      <c r="T466" s="721"/>
      <c r="U466" s="721"/>
      <c r="V466" s="722"/>
      <c r="W466" s="37" t="s">
        <v>71</v>
      </c>
      <c r="X466" s="703">
        <f>IFERROR(X464/H464,"0")+IFERROR(X465/H465,"0")</f>
        <v>23</v>
      </c>
      <c r="Y466" s="703">
        <f>IFERROR(Y464/H464,"0")+IFERROR(Y465/H465,"0")</f>
        <v>23</v>
      </c>
      <c r="Z466" s="703">
        <f>IFERROR(IF(Z464="",0,Z464),"0")+IFERROR(IF(Z465="",0,Z465),"0")</f>
        <v>0.19256000000000001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70</v>
      </c>
      <c r="Q467" s="721"/>
      <c r="R467" s="721"/>
      <c r="S467" s="721"/>
      <c r="T467" s="721"/>
      <c r="U467" s="721"/>
      <c r="V467" s="722"/>
      <c r="W467" s="37" t="s">
        <v>68</v>
      </c>
      <c r="X467" s="703">
        <f>IFERROR(SUM(X464:X465),"0")</f>
        <v>51</v>
      </c>
      <c r="Y467" s="703">
        <f>IFERROR(SUM(Y464:Y465),"0")</f>
        <v>51</v>
      </c>
      <c r="Z467" s="37"/>
      <c r="AA467" s="704"/>
      <c r="AB467" s="704"/>
      <c r="AC467" s="704"/>
    </row>
    <row r="468" spans="1:68" ht="14.25" hidden="1" customHeight="1" x14ac:dyDescent="0.25">
      <c r="A468" s="723" t="s">
        <v>102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hidden="1" customHeight="1" x14ac:dyDescent="0.25">
      <c r="A469" s="54" t="s">
        <v>749</v>
      </c>
      <c r="B469" s="54" t="s">
        <v>750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70</v>
      </c>
      <c r="Q470" s="721"/>
      <c r="R470" s="721"/>
      <c r="S470" s="721"/>
      <c r="T470" s="721"/>
      <c r="U470" s="721"/>
      <c r="V470" s="722"/>
      <c r="W470" s="37" t="s">
        <v>71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70</v>
      </c>
      <c r="Q471" s="721"/>
      <c r="R471" s="721"/>
      <c r="S471" s="721"/>
      <c r="T471" s="721"/>
      <c r="U471" s="721"/>
      <c r="V471" s="722"/>
      <c r="W471" s="37" t="s">
        <v>68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19" t="s">
        <v>754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hidden="1" customHeight="1" x14ac:dyDescent="0.25">
      <c r="A473" s="723" t="s">
        <v>161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hidden="1" customHeight="1" x14ac:dyDescent="0.25">
      <c r="A474" s="54" t="s">
        <v>755</v>
      </c>
      <c r="B474" s="54" t="s">
        <v>756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8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70</v>
      </c>
      <c r="Q475" s="721"/>
      <c r="R475" s="721"/>
      <c r="S475" s="721"/>
      <c r="T475" s="721"/>
      <c r="U475" s="721"/>
      <c r="V475" s="722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70</v>
      </c>
      <c r="Q476" s="721"/>
      <c r="R476" s="721"/>
      <c r="S476" s="721"/>
      <c r="T476" s="721"/>
      <c r="U476" s="721"/>
      <c r="V476" s="722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hidden="1" customHeight="1" x14ac:dyDescent="0.25">
      <c r="A478" s="54" t="s">
        <v>758</v>
      </c>
      <c r="B478" s="54" t="s">
        <v>759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767</v>
      </c>
      <c r="B481" s="54" t="s">
        <v>768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28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767</v>
      </c>
      <c r="B482" s="54" t="s">
        <v>770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70</v>
      </c>
      <c r="Q483" s="721"/>
      <c r="R483" s="721"/>
      <c r="S483" s="721"/>
      <c r="T483" s="721"/>
      <c r="U483" s="721"/>
      <c r="V483" s="722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70</v>
      </c>
      <c r="Q484" s="721"/>
      <c r="R484" s="721"/>
      <c r="S484" s="721"/>
      <c r="T484" s="721"/>
      <c r="U484" s="721"/>
      <c r="V484" s="722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23" t="s">
        <v>102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hidden="1" customHeight="1" x14ac:dyDescent="0.25">
      <c r="A486" s="54" t="s">
        <v>771</v>
      </c>
      <c r="B486" s="54" t="s">
        <v>772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70</v>
      </c>
      <c r="Q487" s="721"/>
      <c r="R487" s="721"/>
      <c r="S487" s="721"/>
      <c r="T487" s="721"/>
      <c r="U487" s="721"/>
      <c r="V487" s="722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70</v>
      </c>
      <c r="Q488" s="721"/>
      <c r="R488" s="721"/>
      <c r="S488" s="721"/>
      <c r="T488" s="721"/>
      <c r="U488" s="721"/>
      <c r="V488" s="722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9" t="s">
        <v>774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hidden="1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hidden="1" customHeight="1" x14ac:dyDescent="0.25">
      <c r="A491" s="54" t="s">
        <v>775</v>
      </c>
      <c r="B491" s="54" t="s">
        <v>776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778</v>
      </c>
      <c r="B492" s="54" t="s">
        <v>779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780</v>
      </c>
      <c r="B493" s="54" t="s">
        <v>781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70</v>
      </c>
      <c r="Q494" s="721"/>
      <c r="R494" s="721"/>
      <c r="S494" s="721"/>
      <c r="T494" s="721"/>
      <c r="U494" s="721"/>
      <c r="V494" s="722"/>
      <c r="W494" s="37" t="s">
        <v>71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70</v>
      </c>
      <c r="Q495" s="721"/>
      <c r="R495" s="721"/>
      <c r="S495" s="721"/>
      <c r="T495" s="721"/>
      <c r="U495" s="721"/>
      <c r="V495" s="722"/>
      <c r="W495" s="37" t="s">
        <v>68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9" t="s">
        <v>783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hidden="1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hidden="1" customHeight="1" x14ac:dyDescent="0.25">
      <c r="A498" s="54" t="s">
        <v>784</v>
      </c>
      <c r="B498" s="54" t="s">
        <v>785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70</v>
      </c>
      <c r="Q499" s="721"/>
      <c r="R499" s="721"/>
      <c r="S499" s="721"/>
      <c r="T499" s="721"/>
      <c r="U499" s="721"/>
      <c r="V499" s="722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70</v>
      </c>
      <c r="Q500" s="721"/>
      <c r="R500" s="721"/>
      <c r="S500" s="721"/>
      <c r="T500" s="721"/>
      <c r="U500" s="721"/>
      <c r="V500" s="722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8" t="s">
        <v>787</v>
      </c>
      <c r="B501" s="769"/>
      <c r="C501" s="769"/>
      <c r="D501" s="769"/>
      <c r="E501" s="769"/>
      <c r="F501" s="769"/>
      <c r="G501" s="769"/>
      <c r="H501" s="769"/>
      <c r="I501" s="769"/>
      <c r="J501" s="769"/>
      <c r="K501" s="769"/>
      <c r="L501" s="769"/>
      <c r="M501" s="769"/>
      <c r="N501" s="769"/>
      <c r="O501" s="769"/>
      <c r="P501" s="769"/>
      <c r="Q501" s="769"/>
      <c r="R501" s="769"/>
      <c r="S501" s="769"/>
      <c r="T501" s="769"/>
      <c r="U501" s="769"/>
      <c r="V501" s="769"/>
      <c r="W501" s="769"/>
      <c r="X501" s="769"/>
      <c r="Y501" s="769"/>
      <c r="Z501" s="769"/>
      <c r="AA501" s="48"/>
      <c r="AB501" s="48"/>
      <c r="AC501" s="48"/>
    </row>
    <row r="502" spans="1:68" ht="16.5" hidden="1" customHeight="1" x14ac:dyDescent="0.25">
      <c r="A502" s="719" t="s">
        <v>787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hidden="1" customHeight="1" x14ac:dyDescent="0.25">
      <c r="A503" s="723" t="s">
        <v>113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hidden="1" customHeight="1" x14ac:dyDescent="0.25">
      <c r="A504" s="54" t="s">
        <v>788</v>
      </c>
      <c r="B504" s="54" t="s">
        <v>789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9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790</v>
      </c>
      <c r="B505" s="54" t="s">
        <v>791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793</v>
      </c>
      <c r="B506" s="54" t="s">
        <v>794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hidden="1" customHeight="1" x14ac:dyDescent="0.25">
      <c r="A507" s="54" t="s">
        <v>796</v>
      </c>
      <c r="B507" s="54" t="s">
        <v>797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hidden="1" customHeight="1" x14ac:dyDescent="0.25">
      <c r="A508" s="54" t="s">
        <v>799</v>
      </c>
      <c r="B508" s="54" t="s">
        <v>800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802</v>
      </c>
      <c r="B509" s="54" t="s">
        <v>803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805</v>
      </c>
      <c r="B510" s="54" t="s">
        <v>806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10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133.19999999999999</v>
      </c>
      <c r="Y511" s="702">
        <f t="shared" si="84"/>
        <v>133.20000000000002</v>
      </c>
      <c r="Z511" s="36">
        <f>IFERROR(IF(Y511=0,"",ROUNDUP(Y511/H511,0)*0.00937),"")</f>
        <v>0.34669</v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142.07999999999998</v>
      </c>
      <c r="BN511" s="64">
        <f t="shared" si="87"/>
        <v>142.08000000000001</v>
      </c>
      <c r="BO511" s="64">
        <f t="shared" si="88"/>
        <v>0.30833333333333329</v>
      </c>
      <c r="BP511" s="64">
        <f t="shared" si="89"/>
        <v>0.3083333333333334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70</v>
      </c>
      <c r="Q512" s="721"/>
      <c r="R512" s="721"/>
      <c r="S512" s="721"/>
      <c r="T512" s="721"/>
      <c r="U512" s="721"/>
      <c r="V512" s="722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36.999999999999993</v>
      </c>
      <c r="Y512" s="703">
        <f>IFERROR(Y504/H504,"0")+IFERROR(Y505/H505,"0")+IFERROR(Y506/H506,"0")+IFERROR(Y507/H507,"0")+IFERROR(Y508/H508,"0")+IFERROR(Y509/H509,"0")+IFERROR(Y510/H510,"0")+IFERROR(Y511/H511,"0")</f>
        <v>37.000000000000007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0.34669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70</v>
      </c>
      <c r="Q513" s="721"/>
      <c r="R513" s="721"/>
      <c r="S513" s="721"/>
      <c r="T513" s="721"/>
      <c r="U513" s="721"/>
      <c r="V513" s="722"/>
      <c r="W513" s="37" t="s">
        <v>68</v>
      </c>
      <c r="X513" s="703">
        <f>IFERROR(SUM(X504:X511),"0")</f>
        <v>133.19999999999999</v>
      </c>
      <c r="Y513" s="703">
        <f>IFERROR(SUM(Y504:Y511),"0")</f>
        <v>133.20000000000002</v>
      </c>
      <c r="Z513" s="37"/>
      <c r="AA513" s="704"/>
      <c r="AB513" s="704"/>
      <c r="AC513" s="704"/>
    </row>
    <row r="514" spans="1:68" ht="14.25" hidden="1" customHeight="1" x14ac:dyDescent="0.25">
      <c r="A514" s="723" t="s">
        <v>161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hidden="1" customHeight="1" x14ac:dyDescent="0.25">
      <c r="A515" s="54" t="s">
        <v>809</v>
      </c>
      <c r="B515" s="54" t="s">
        <v>810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hidden="1" customHeight="1" x14ac:dyDescent="0.25">
      <c r="A516" s="54" t="s">
        <v>812</v>
      </c>
      <c r="B516" s="54" t="s">
        <v>813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70</v>
      </c>
      <c r="Q517" s="721"/>
      <c r="R517" s="721"/>
      <c r="S517" s="721"/>
      <c r="T517" s="721"/>
      <c r="U517" s="721"/>
      <c r="V517" s="722"/>
      <c r="W517" s="37" t="s">
        <v>71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hidden="1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70</v>
      </c>
      <c r="Q518" s="721"/>
      <c r="R518" s="721"/>
      <c r="S518" s="721"/>
      <c r="T518" s="721"/>
      <c r="U518" s="721"/>
      <c r="V518" s="722"/>
      <c r="W518" s="37" t="s">
        <v>68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hidden="1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hidden="1" customHeight="1" x14ac:dyDescent="0.25">
      <c r="A520" s="54" t="s">
        <v>814</v>
      </c>
      <c r="B520" s="54" t="s">
        <v>815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hidden="1" customHeight="1" x14ac:dyDescent="0.25">
      <c r="A521" s="54" t="s">
        <v>817</v>
      </c>
      <c r="B521" s="54" t="s">
        <v>818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820</v>
      </c>
      <c r="B522" s="54" t="s">
        <v>821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8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826</v>
      </c>
      <c r="B524" s="54" t="s">
        <v>827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9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828</v>
      </c>
      <c r="B525" s="54" t="s">
        <v>829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9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idden="1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70</v>
      </c>
      <c r="Q526" s="721"/>
      <c r="R526" s="721"/>
      <c r="S526" s="721"/>
      <c r="T526" s="721"/>
      <c r="U526" s="721"/>
      <c r="V526" s="722"/>
      <c r="W526" s="37" t="s">
        <v>71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hidden="1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70</v>
      </c>
      <c r="Q527" s="721"/>
      <c r="R527" s="721"/>
      <c r="S527" s="721"/>
      <c r="T527" s="721"/>
      <c r="U527" s="721"/>
      <c r="V527" s="722"/>
      <c r="W527" s="37" t="s">
        <v>68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hidden="1" customHeight="1" x14ac:dyDescent="0.25">
      <c r="A528" s="723" t="s">
        <v>72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hidden="1" customHeight="1" x14ac:dyDescent="0.25">
      <c r="A529" s="54" t="s">
        <v>830</v>
      </c>
      <c r="B529" s="54" t="s">
        <v>831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8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833</v>
      </c>
      <c r="B530" s="54" t="s">
        <v>834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9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7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70</v>
      </c>
      <c r="Q532" s="721"/>
      <c r="R532" s="721"/>
      <c r="S532" s="721"/>
      <c r="T532" s="721"/>
      <c r="U532" s="721"/>
      <c r="V532" s="722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70</v>
      </c>
      <c r="Q533" s="721"/>
      <c r="R533" s="721"/>
      <c r="S533" s="721"/>
      <c r="T533" s="721"/>
      <c r="U533" s="721"/>
      <c r="V533" s="722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23" t="s">
        <v>201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hidden="1" customHeight="1" x14ac:dyDescent="0.25">
      <c r="A535" s="54" t="s">
        <v>839</v>
      </c>
      <c r="B535" s="54" t="s">
        <v>840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1104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70</v>
      </c>
      <c r="Q537" s="721"/>
      <c r="R537" s="721"/>
      <c r="S537" s="721"/>
      <c r="T537" s="721"/>
      <c r="U537" s="721"/>
      <c r="V537" s="722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70</v>
      </c>
      <c r="Q538" s="721"/>
      <c r="R538" s="721"/>
      <c r="S538" s="721"/>
      <c r="T538" s="721"/>
      <c r="U538" s="721"/>
      <c r="V538" s="722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8" t="s">
        <v>845</v>
      </c>
      <c r="B539" s="769"/>
      <c r="C539" s="769"/>
      <c r="D539" s="769"/>
      <c r="E539" s="769"/>
      <c r="F539" s="769"/>
      <c r="G539" s="769"/>
      <c r="H539" s="769"/>
      <c r="I539" s="769"/>
      <c r="J539" s="769"/>
      <c r="K539" s="769"/>
      <c r="L539" s="769"/>
      <c r="M539" s="769"/>
      <c r="N539" s="769"/>
      <c r="O539" s="769"/>
      <c r="P539" s="769"/>
      <c r="Q539" s="769"/>
      <c r="R539" s="769"/>
      <c r="S539" s="769"/>
      <c r="T539" s="769"/>
      <c r="U539" s="769"/>
      <c r="V539" s="769"/>
      <c r="W539" s="769"/>
      <c r="X539" s="769"/>
      <c r="Y539" s="769"/>
      <c r="Z539" s="769"/>
      <c r="AA539" s="48"/>
      <c r="AB539" s="48"/>
      <c r="AC539" s="48"/>
    </row>
    <row r="540" spans="1:68" ht="16.5" hidden="1" customHeight="1" x14ac:dyDescent="0.25">
      <c r="A540" s="719" t="s">
        <v>845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hidden="1" customHeight="1" x14ac:dyDescent="0.25">
      <c r="A541" s="723" t="s">
        <v>113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hidden="1" customHeight="1" x14ac:dyDescent="0.25">
      <c r="A542" s="54" t="s">
        <v>846</v>
      </c>
      <c r="B542" s="54" t="s">
        <v>847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805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20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899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5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862</v>
      </c>
      <c r="B546" s="54" t="s">
        <v>863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827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1022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868</v>
      </c>
      <c r="B548" s="54" t="s">
        <v>869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800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70</v>
      </c>
      <c r="Q549" s="721"/>
      <c r="R549" s="721"/>
      <c r="S549" s="721"/>
      <c r="T549" s="721"/>
      <c r="U549" s="721"/>
      <c r="V549" s="722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70</v>
      </c>
      <c r="Q550" s="721"/>
      <c r="R550" s="721"/>
      <c r="S550" s="721"/>
      <c r="T550" s="721"/>
      <c r="U550" s="721"/>
      <c r="V550" s="722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23" t="s">
        <v>161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hidden="1" customHeight="1" x14ac:dyDescent="0.25">
      <c r="A552" s="54" t="s">
        <v>871</v>
      </c>
      <c r="B552" s="54" t="s">
        <v>872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763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799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1002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1008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70</v>
      </c>
      <c r="Q556" s="721"/>
      <c r="R556" s="721"/>
      <c r="S556" s="721"/>
      <c r="T556" s="721"/>
      <c r="U556" s="721"/>
      <c r="V556" s="722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70</v>
      </c>
      <c r="Q557" s="721"/>
      <c r="R557" s="721"/>
      <c r="S557" s="721"/>
      <c r="T557" s="721"/>
      <c r="U557" s="721"/>
      <c r="V557" s="722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hidden="1" customHeight="1" x14ac:dyDescent="0.25">
      <c r="A559" s="54" t="s">
        <v>884</v>
      </c>
      <c r="B559" s="54" t="s">
        <v>885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956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1016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892</v>
      </c>
      <c r="B561" s="54" t="s">
        <v>893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27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732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780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904</v>
      </c>
      <c r="B564" s="54" t="s">
        <v>905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949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907</v>
      </c>
      <c r="B565" s="54" t="s">
        <v>908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787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70</v>
      </c>
      <c r="Q566" s="721"/>
      <c r="R566" s="721"/>
      <c r="S566" s="721"/>
      <c r="T566" s="721"/>
      <c r="U566" s="721"/>
      <c r="V566" s="722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70</v>
      </c>
      <c r="Q567" s="721"/>
      <c r="R567" s="721"/>
      <c r="S567" s="721"/>
      <c r="T567" s="721"/>
      <c r="U567" s="721"/>
      <c r="V567" s="722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23" t="s">
        <v>72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hidden="1" customHeight="1" x14ac:dyDescent="0.25">
      <c r="A569" s="54" t="s">
        <v>910</v>
      </c>
      <c r="B569" s="54" t="s">
        <v>911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1001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914</v>
      </c>
      <c r="B570" s="54" t="s">
        <v>915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774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918</v>
      </c>
      <c r="B571" s="54" t="s">
        <v>919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820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921</v>
      </c>
      <c r="B572" s="54" t="s">
        <v>922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835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70</v>
      </c>
      <c r="Q573" s="721"/>
      <c r="R573" s="721"/>
      <c r="S573" s="721"/>
      <c r="T573" s="721"/>
      <c r="U573" s="721"/>
      <c r="V573" s="722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70</v>
      </c>
      <c r="Q574" s="721"/>
      <c r="R574" s="721"/>
      <c r="S574" s="721"/>
      <c r="T574" s="721"/>
      <c r="U574" s="721"/>
      <c r="V574" s="722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23" t="s">
        <v>201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hidden="1" customHeight="1" x14ac:dyDescent="0.25">
      <c r="A576" s="54" t="s">
        <v>924</v>
      </c>
      <c r="B576" s="54" t="s">
        <v>925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1025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924</v>
      </c>
      <c r="B577" s="54" t="s">
        <v>928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1074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1061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930</v>
      </c>
      <c r="B579" s="54" t="s">
        <v>934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70</v>
      </c>
      <c r="Q580" s="721"/>
      <c r="R580" s="721"/>
      <c r="S580" s="721"/>
      <c r="T580" s="721"/>
      <c r="U580" s="721"/>
      <c r="V580" s="722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70</v>
      </c>
      <c r="Q581" s="721"/>
      <c r="R581" s="721"/>
      <c r="S581" s="721"/>
      <c r="T581" s="721"/>
      <c r="U581" s="721"/>
      <c r="V581" s="722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9" t="s">
        <v>936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hidden="1" customHeight="1" x14ac:dyDescent="0.25">
      <c r="A583" s="723" t="s">
        <v>113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hidden="1" customHeight="1" x14ac:dyDescent="0.25">
      <c r="A584" s="54" t="s">
        <v>937</v>
      </c>
      <c r="B584" s="54" t="s">
        <v>938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822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941</v>
      </c>
      <c r="B585" s="54" t="s">
        <v>942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831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70</v>
      </c>
      <c r="Q586" s="721"/>
      <c r="R586" s="721"/>
      <c r="S586" s="721"/>
      <c r="T586" s="721"/>
      <c r="U586" s="721"/>
      <c r="V586" s="722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70</v>
      </c>
      <c r="Q587" s="721"/>
      <c r="R587" s="721"/>
      <c r="S587" s="721"/>
      <c r="T587" s="721"/>
      <c r="U587" s="721"/>
      <c r="V587" s="722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23" t="s">
        <v>161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hidden="1" customHeight="1" x14ac:dyDescent="0.25">
      <c r="A589" s="54" t="s">
        <v>945</v>
      </c>
      <c r="B589" s="54" t="s">
        <v>946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1081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70</v>
      </c>
      <c r="Q590" s="721"/>
      <c r="R590" s="721"/>
      <c r="S590" s="721"/>
      <c r="T590" s="721"/>
      <c r="U590" s="721"/>
      <c r="V590" s="722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70</v>
      </c>
      <c r="Q591" s="721"/>
      <c r="R591" s="721"/>
      <c r="S591" s="721"/>
      <c r="T591" s="721"/>
      <c r="U591" s="721"/>
      <c r="V591" s="722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hidden="1" customHeight="1" x14ac:dyDescent="0.25">
      <c r="A593" s="54" t="s">
        <v>949</v>
      </c>
      <c r="B593" s="54" t="s">
        <v>950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881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70</v>
      </c>
      <c r="Q594" s="721"/>
      <c r="R594" s="721"/>
      <c r="S594" s="721"/>
      <c r="T594" s="721"/>
      <c r="U594" s="721"/>
      <c r="V594" s="722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70</v>
      </c>
      <c r="Q595" s="721"/>
      <c r="R595" s="721"/>
      <c r="S595" s="721"/>
      <c r="T595" s="721"/>
      <c r="U595" s="721"/>
      <c r="V595" s="722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23" t="s">
        <v>72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hidden="1" customHeight="1" x14ac:dyDescent="0.25">
      <c r="A597" s="54" t="s">
        <v>953</v>
      </c>
      <c r="B597" s="54" t="s">
        <v>954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1087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70</v>
      </c>
      <c r="Q598" s="721"/>
      <c r="R598" s="721"/>
      <c r="S598" s="721"/>
      <c r="T598" s="721"/>
      <c r="U598" s="721"/>
      <c r="V598" s="722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70</v>
      </c>
      <c r="Q599" s="721"/>
      <c r="R599" s="721"/>
      <c r="S599" s="721"/>
      <c r="T599" s="721"/>
      <c r="U599" s="721"/>
      <c r="V599" s="722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23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24"/>
      <c r="P600" s="792" t="s">
        <v>957</v>
      </c>
      <c r="Q600" s="793"/>
      <c r="R600" s="793"/>
      <c r="S600" s="793"/>
      <c r="T600" s="793"/>
      <c r="U600" s="793"/>
      <c r="V600" s="794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3221.8499999999995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3221.85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24"/>
      <c r="P601" s="792" t="s">
        <v>958</v>
      </c>
      <c r="Q601" s="793"/>
      <c r="R601" s="793"/>
      <c r="S601" s="793"/>
      <c r="T601" s="793"/>
      <c r="U601" s="793"/>
      <c r="V601" s="794"/>
      <c r="W601" s="37" t="s">
        <v>68</v>
      </c>
      <c r="X601" s="703">
        <f>IFERROR(SUM(BM22:BM597),"0")</f>
        <v>3516.4789999999998</v>
      </c>
      <c r="Y601" s="703">
        <f>IFERROR(SUM(BN22:BN597),"0")</f>
        <v>3516.4790000000007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24"/>
      <c r="P602" s="792" t="s">
        <v>959</v>
      </c>
      <c r="Q602" s="793"/>
      <c r="R602" s="793"/>
      <c r="S602" s="793"/>
      <c r="T602" s="793"/>
      <c r="U602" s="793"/>
      <c r="V602" s="794"/>
      <c r="W602" s="37" t="s">
        <v>960</v>
      </c>
      <c r="X602" s="38">
        <f>ROUNDUP(SUM(BO22:BO597),0)</f>
        <v>9</v>
      </c>
      <c r="Y602" s="38">
        <f>ROUNDUP(SUM(BP22:BP597),0)</f>
        <v>9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24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GrossWeightTotal+PalletQtyTotal*25</f>
        <v>3741.4789999999998</v>
      </c>
      <c r="Y603" s="703">
        <f>GrossWeightTotalR+PalletQtyTotalR*25</f>
        <v>3741.4790000000007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24"/>
      <c r="P604" s="792" t="s">
        <v>962</v>
      </c>
      <c r="Q604" s="793"/>
      <c r="R604" s="793"/>
      <c r="S604" s="793"/>
      <c r="T604" s="793"/>
      <c r="U604" s="793"/>
      <c r="V604" s="794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1169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1169</v>
      </c>
      <c r="Z604" s="37"/>
      <c r="AA604" s="704"/>
      <c r="AB604" s="704"/>
      <c r="AC604" s="704"/>
    </row>
    <row r="605" spans="1:68" ht="14.25" hidden="1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24"/>
      <c r="P605" s="792" t="s">
        <v>963</v>
      </c>
      <c r="Q605" s="793"/>
      <c r="R605" s="793"/>
      <c r="S605" s="793"/>
      <c r="T605" s="793"/>
      <c r="U605" s="793"/>
      <c r="V605" s="794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9.7555800000000001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17" t="s">
        <v>111</v>
      </c>
      <c r="D607" s="862"/>
      <c r="E607" s="862"/>
      <c r="F607" s="862"/>
      <c r="G607" s="862"/>
      <c r="H607" s="741"/>
      <c r="I607" s="717" t="s">
        <v>319</v>
      </c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741"/>
      <c r="W607" s="717" t="s">
        <v>610</v>
      </c>
      <c r="X607" s="741"/>
      <c r="Y607" s="717" t="s">
        <v>695</v>
      </c>
      <c r="Z607" s="862"/>
      <c r="AA607" s="862"/>
      <c r="AB607" s="741"/>
      <c r="AC607" s="698" t="s">
        <v>787</v>
      </c>
      <c r="AD607" s="717" t="s">
        <v>845</v>
      </c>
      <c r="AE607" s="741"/>
      <c r="AF607" s="699"/>
    </row>
    <row r="608" spans="1:68" ht="14.25" customHeight="1" thickTop="1" x14ac:dyDescent="0.2">
      <c r="A608" s="1107" t="s">
        <v>966</v>
      </c>
      <c r="B608" s="717" t="s">
        <v>62</v>
      </c>
      <c r="C608" s="717" t="s">
        <v>112</v>
      </c>
      <c r="D608" s="717" t="s">
        <v>138</v>
      </c>
      <c r="E608" s="717" t="s">
        <v>208</v>
      </c>
      <c r="F608" s="717" t="s">
        <v>229</v>
      </c>
      <c r="G608" s="717" t="s">
        <v>277</v>
      </c>
      <c r="H608" s="717" t="s">
        <v>111</v>
      </c>
      <c r="I608" s="717" t="s">
        <v>320</v>
      </c>
      <c r="J608" s="717" t="s">
        <v>345</v>
      </c>
      <c r="K608" s="717" t="s">
        <v>418</v>
      </c>
      <c r="L608" s="699"/>
      <c r="M608" s="717" t="s">
        <v>438</v>
      </c>
      <c r="N608" s="699"/>
      <c r="O608" s="717" t="s">
        <v>459</v>
      </c>
      <c r="P608" s="717" t="s">
        <v>476</v>
      </c>
      <c r="Q608" s="717" t="s">
        <v>479</v>
      </c>
      <c r="R608" s="717" t="s">
        <v>488</v>
      </c>
      <c r="S608" s="717" t="s">
        <v>502</v>
      </c>
      <c r="T608" s="717" t="s">
        <v>506</v>
      </c>
      <c r="U608" s="717" t="s">
        <v>514</v>
      </c>
      <c r="V608" s="717" t="s">
        <v>597</v>
      </c>
      <c r="W608" s="717" t="s">
        <v>611</v>
      </c>
      <c r="X608" s="717" t="s">
        <v>656</v>
      </c>
      <c r="Y608" s="717" t="s">
        <v>696</v>
      </c>
      <c r="Z608" s="717" t="s">
        <v>754</v>
      </c>
      <c r="AA608" s="717" t="s">
        <v>774</v>
      </c>
      <c r="AB608" s="717" t="s">
        <v>783</v>
      </c>
      <c r="AC608" s="717" t="s">
        <v>787</v>
      </c>
      <c r="AD608" s="717" t="s">
        <v>845</v>
      </c>
      <c r="AE608" s="717" t="s">
        <v>936</v>
      </c>
      <c r="AF608" s="699"/>
    </row>
    <row r="609" spans="1:32" ht="13.5" customHeight="1" thickBot="1" x14ac:dyDescent="0.25">
      <c r="A609" s="1108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60.480000000000004</v>
      </c>
      <c r="C610" s="46">
        <f>IFERROR(Y48*1,"0")+IFERROR(Y49*1,"0")+IFERROR(Y50*1,"0")+IFERROR(Y51*1,"0")+IFERROR(Y52*1,"0")+IFERROR(Y53*1,"0")+IFERROR(Y57*1,"0")+IFERROR(Y58*1,"0")</f>
        <v>108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364.2</v>
      </c>
      <c r="E610" s="46">
        <f>IFERROR(Y103*1,"0")+IFERROR(Y104*1,"0")+IFERROR(Y105*1,"0")+IFERROR(Y109*1,"0")+IFERROR(Y110*1,"0")+IFERROR(Y111*1,"0")+IFERROR(Y112*1,"0")+IFERROR(Y113*1,"0")</f>
        <v>108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108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117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146.4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429.20000000000005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354.72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66.95</v>
      </c>
      <c r="V610" s="46">
        <f>IFERROR(Y365*1,"0")+IFERROR(Y369*1,"0")+IFERROR(Y370*1,"0")+IFERROR(Y371*1,"0")</f>
        <v>314.39999999999998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524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132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255.29999999999995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133.20000000000002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9,00"/>
        <filter val="107,10"/>
        <filter val="108,00"/>
        <filter val="110,00"/>
        <filter val="120,00"/>
        <filter val="126,00"/>
        <filter val="132,00"/>
        <filter val="133,00"/>
        <filter val="133,20"/>
        <filter val="142,00"/>
        <filter val="146,40"/>
        <filter val="148,00"/>
        <filter val="15,00"/>
        <filter val="16,20"/>
        <filter val="168,00"/>
        <filter val="172,20"/>
        <filter val="19,80"/>
        <filter val="216,00"/>
        <filter val="22,00"/>
        <filter val="22,95"/>
        <filter val="23,00"/>
        <filter val="24,00"/>
        <filter val="25,00"/>
        <filter val="25,20"/>
        <filter val="298,20"/>
        <filter val="3 221,85"/>
        <filter val="3 516,48"/>
        <filter val="3 741,48"/>
        <filter val="31,20"/>
        <filter val="31,50"/>
        <filter val="354,72"/>
        <filter val="36,00"/>
        <filter val="37,00"/>
        <filter val="38,40"/>
        <filter val="390,00"/>
        <filter val="40,00"/>
        <filter val="42,00"/>
        <filter val="429,20"/>
        <filter val="44,00"/>
        <filter val="47,04"/>
        <filter val="48,00"/>
        <filter val="50,00"/>
        <filter val="51,00"/>
        <filter val="55,00"/>
        <filter val="59,40"/>
        <filter val="6,00"/>
        <filter val="60,00"/>
        <filter val="60,48"/>
        <filter val="61,00"/>
        <filter val="62,40"/>
        <filter val="75,00"/>
        <filter val="77,28"/>
        <filter val="88,80"/>
        <filter val="9"/>
        <filter val="9,00"/>
        <filter val="97,20"/>
      </filters>
    </filterColumn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2024-10-11T11:09:58Z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