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9AB127-0B65-46B5-8605-19035B853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P536" i="1" s="1"/>
  <c r="BO535" i="1"/>
  <c r="BM535" i="1"/>
  <c r="Y535" i="1"/>
  <c r="P535" i="1"/>
  <c r="X533" i="1"/>
  <c r="X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P441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BP371" i="1" s="1"/>
  <c r="P371" i="1"/>
  <c r="BO370" i="1"/>
  <c r="BM370" i="1"/>
  <c r="Y370" i="1"/>
  <c r="Z370" i="1" s="1"/>
  <c r="P370" i="1"/>
  <c r="BO369" i="1"/>
  <c r="BM369" i="1"/>
  <c r="Y369" i="1"/>
  <c r="Y373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4" i="1" s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Y305" i="1" s="1"/>
  <c r="P303" i="1"/>
  <c r="X300" i="1"/>
  <c r="X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P128" i="1"/>
  <c r="BO127" i="1"/>
  <c r="BM127" i="1"/>
  <c r="Y127" i="1"/>
  <c r="BP127" i="1" s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BP88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30" i="1" l="1"/>
  <c r="BN230" i="1"/>
  <c r="Z230" i="1"/>
  <c r="BP255" i="1"/>
  <c r="BN255" i="1"/>
  <c r="Z255" i="1"/>
  <c r="BP274" i="1"/>
  <c r="BN274" i="1"/>
  <c r="Z274" i="1"/>
  <c r="BP323" i="1"/>
  <c r="BN323" i="1"/>
  <c r="Z323" i="1"/>
  <c r="BP397" i="1"/>
  <c r="BN397" i="1"/>
  <c r="Z397" i="1"/>
  <c r="BP425" i="1"/>
  <c r="BN425" i="1"/>
  <c r="Z425" i="1"/>
  <c r="BP458" i="1"/>
  <c r="BN458" i="1"/>
  <c r="Z458" i="1"/>
  <c r="BP516" i="1"/>
  <c r="BN516" i="1"/>
  <c r="Z51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B610" i="1"/>
  <c r="X602" i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1" i="1"/>
  <c r="Z83" i="1"/>
  <c r="BN83" i="1"/>
  <c r="Z88" i="1"/>
  <c r="BN88" i="1"/>
  <c r="Z89" i="1"/>
  <c r="BN89" i="1"/>
  <c r="Z90" i="1"/>
  <c r="BN90" i="1"/>
  <c r="Y93" i="1"/>
  <c r="Z103" i="1"/>
  <c r="BN103" i="1"/>
  <c r="Y106" i="1"/>
  <c r="Z113" i="1"/>
  <c r="BN113" i="1"/>
  <c r="Z126" i="1"/>
  <c r="BN126" i="1"/>
  <c r="Z127" i="1"/>
  <c r="BN127" i="1"/>
  <c r="Y131" i="1"/>
  <c r="Z130" i="1"/>
  <c r="BN130" i="1"/>
  <c r="Y141" i="1"/>
  <c r="Z139" i="1"/>
  <c r="BN139" i="1"/>
  <c r="Z161" i="1"/>
  <c r="BN161" i="1"/>
  <c r="Z172" i="1"/>
  <c r="BN172" i="1"/>
  <c r="Z182" i="1"/>
  <c r="BN182" i="1"/>
  <c r="Z193" i="1"/>
  <c r="BN193" i="1"/>
  <c r="Z204" i="1"/>
  <c r="BN204" i="1"/>
  <c r="Y207" i="1"/>
  <c r="Z218" i="1"/>
  <c r="BN218" i="1"/>
  <c r="BP242" i="1"/>
  <c r="BN242" i="1"/>
  <c r="Z242" i="1"/>
  <c r="BP266" i="1"/>
  <c r="BN266" i="1"/>
  <c r="Z266" i="1"/>
  <c r="BP297" i="1"/>
  <c r="BN297" i="1"/>
  <c r="Z297" i="1"/>
  <c r="BP338" i="1"/>
  <c r="BN338" i="1"/>
  <c r="Z338" i="1"/>
  <c r="BP382" i="1"/>
  <c r="BN382" i="1"/>
  <c r="Z382" i="1"/>
  <c r="BP409" i="1"/>
  <c r="BN409" i="1"/>
  <c r="Z409" i="1"/>
  <c r="BP447" i="1"/>
  <c r="BN447" i="1"/>
  <c r="Z447" i="1"/>
  <c r="Y500" i="1"/>
  <c r="Y499" i="1"/>
  <c r="BP498" i="1"/>
  <c r="BN498" i="1"/>
  <c r="Z498" i="1"/>
  <c r="Z499" i="1" s="1"/>
  <c r="BP504" i="1"/>
  <c r="BN504" i="1"/>
  <c r="Z504" i="1"/>
  <c r="BP530" i="1"/>
  <c r="BN530" i="1"/>
  <c r="Z530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K610" i="1"/>
  <c r="O610" i="1"/>
  <c r="Y537" i="1"/>
  <c r="X601" i="1"/>
  <c r="X603" i="1" s="1"/>
  <c r="X604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75" i="1"/>
  <c r="BN75" i="1"/>
  <c r="Y85" i="1"/>
  <c r="Z81" i="1"/>
  <c r="BN81" i="1"/>
  <c r="Y9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Y132" i="1"/>
  <c r="Z134" i="1"/>
  <c r="BN134" i="1"/>
  <c r="BP134" i="1"/>
  <c r="Y142" i="1"/>
  <c r="Z137" i="1"/>
  <c r="BN137" i="1"/>
  <c r="Z145" i="1"/>
  <c r="BN145" i="1"/>
  <c r="Z155" i="1"/>
  <c r="BN155" i="1"/>
  <c r="Z166" i="1"/>
  <c r="BN166" i="1"/>
  <c r="BP166" i="1"/>
  <c r="Y184" i="1"/>
  <c r="BP180" i="1"/>
  <c r="BN180" i="1"/>
  <c r="Z180" i="1"/>
  <c r="BP199" i="1"/>
  <c r="BN199" i="1"/>
  <c r="Z199" i="1"/>
  <c r="Y223" i="1"/>
  <c r="BP216" i="1"/>
  <c r="BN216" i="1"/>
  <c r="Z216" i="1"/>
  <c r="BP228" i="1"/>
  <c r="BN228" i="1"/>
  <c r="Z228" i="1"/>
  <c r="Y245" i="1"/>
  <c r="BP240" i="1"/>
  <c r="BN240" i="1"/>
  <c r="Z240" i="1"/>
  <c r="BP253" i="1"/>
  <c r="BN253" i="1"/>
  <c r="Z253" i="1"/>
  <c r="BP264" i="1"/>
  <c r="BN264" i="1"/>
  <c r="Z264" i="1"/>
  <c r="R610" i="1"/>
  <c r="BP295" i="1"/>
  <c r="BN295" i="1"/>
  <c r="Z295" i="1"/>
  <c r="BP321" i="1"/>
  <c r="BN321" i="1"/>
  <c r="Z321" i="1"/>
  <c r="Y342" i="1"/>
  <c r="BP336" i="1"/>
  <c r="BN336" i="1"/>
  <c r="Z336" i="1"/>
  <c r="BP359" i="1"/>
  <c r="BN359" i="1"/>
  <c r="Z359" i="1"/>
  <c r="BP174" i="1"/>
  <c r="BN174" i="1"/>
  <c r="Z174" i="1"/>
  <c r="BP195" i="1"/>
  <c r="BN195" i="1"/>
  <c r="Z195" i="1"/>
  <c r="BP210" i="1"/>
  <c r="BN210" i="1"/>
  <c r="Z210" i="1"/>
  <c r="BP220" i="1"/>
  <c r="BN220" i="1"/>
  <c r="Z220" i="1"/>
  <c r="BP232" i="1"/>
  <c r="BN232" i="1"/>
  <c r="Z232" i="1"/>
  <c r="BP249" i="1"/>
  <c r="BN249" i="1"/>
  <c r="Z249" i="1"/>
  <c r="BP260" i="1"/>
  <c r="BN260" i="1"/>
  <c r="Z260" i="1"/>
  <c r="BP276" i="1"/>
  <c r="BN276" i="1"/>
  <c r="Z276" i="1"/>
  <c r="BP313" i="1"/>
  <c r="BN313" i="1"/>
  <c r="Z313" i="1"/>
  <c r="BP318" i="1"/>
  <c r="BN318" i="1"/>
  <c r="Z318" i="1"/>
  <c r="BP330" i="1"/>
  <c r="BN330" i="1"/>
  <c r="Z330" i="1"/>
  <c r="BP340" i="1"/>
  <c r="BN340" i="1"/>
  <c r="Z340" i="1"/>
  <c r="BP384" i="1"/>
  <c r="BN384" i="1"/>
  <c r="Z384" i="1"/>
  <c r="BP403" i="1"/>
  <c r="BN403" i="1"/>
  <c r="Z403" i="1"/>
  <c r="BP411" i="1"/>
  <c r="BN411" i="1"/>
  <c r="Z411" i="1"/>
  <c r="BP427" i="1"/>
  <c r="BN427" i="1"/>
  <c r="Z427" i="1"/>
  <c r="BP449" i="1"/>
  <c r="BN449" i="1"/>
  <c r="Z449" i="1"/>
  <c r="BP460" i="1"/>
  <c r="BN460" i="1"/>
  <c r="Z460" i="1"/>
  <c r="BP482" i="1"/>
  <c r="BN482" i="1"/>
  <c r="Z482" i="1"/>
  <c r="BP506" i="1"/>
  <c r="BN506" i="1"/>
  <c r="Z506" i="1"/>
  <c r="Y526" i="1"/>
  <c r="BP520" i="1"/>
  <c r="BN520" i="1"/>
  <c r="Z520" i="1"/>
  <c r="BP542" i="1"/>
  <c r="BN542" i="1"/>
  <c r="Z542" i="1"/>
  <c r="BP544" i="1"/>
  <c r="BN544" i="1"/>
  <c r="Z544" i="1"/>
  <c r="Y586" i="1"/>
  <c r="BP584" i="1"/>
  <c r="BN584" i="1"/>
  <c r="Z584" i="1"/>
  <c r="Y183" i="1"/>
  <c r="I610" i="1"/>
  <c r="Y200" i="1"/>
  <c r="Y222" i="1"/>
  <c r="Y237" i="1"/>
  <c r="Q610" i="1"/>
  <c r="Y348" i="1"/>
  <c r="Y356" i="1"/>
  <c r="BP370" i="1"/>
  <c r="BN370" i="1"/>
  <c r="BP380" i="1"/>
  <c r="BN380" i="1"/>
  <c r="Z380" i="1"/>
  <c r="BP392" i="1"/>
  <c r="BN392" i="1"/>
  <c r="Z392" i="1"/>
  <c r="BP419" i="1"/>
  <c r="BN419" i="1"/>
  <c r="Z419" i="1"/>
  <c r="BP423" i="1"/>
  <c r="BN423" i="1"/>
  <c r="Z423" i="1"/>
  <c r="BP445" i="1"/>
  <c r="BN445" i="1"/>
  <c r="Z445" i="1"/>
  <c r="BP456" i="1"/>
  <c r="BN456" i="1"/>
  <c r="Z456" i="1"/>
  <c r="Z610" i="1"/>
  <c r="Y484" i="1"/>
  <c r="BP479" i="1"/>
  <c r="BN479" i="1"/>
  <c r="Z479" i="1"/>
  <c r="BP493" i="1"/>
  <c r="BN493" i="1"/>
  <c r="Z493" i="1"/>
  <c r="BP510" i="1"/>
  <c r="BN510" i="1"/>
  <c r="Z510" i="1"/>
  <c r="BP524" i="1"/>
  <c r="BN524" i="1"/>
  <c r="Z524" i="1"/>
  <c r="BP543" i="1"/>
  <c r="BN543" i="1"/>
  <c r="Z543" i="1"/>
  <c r="BP585" i="1"/>
  <c r="BN585" i="1"/>
  <c r="Z585" i="1"/>
  <c r="Y595" i="1"/>
  <c r="Y594" i="1"/>
  <c r="BP593" i="1"/>
  <c r="BN593" i="1"/>
  <c r="Z593" i="1"/>
  <c r="Z594" i="1" s="1"/>
  <c r="W610" i="1"/>
  <c r="Y400" i="1"/>
  <c r="Y416" i="1"/>
  <c r="Y466" i="1"/>
  <c r="Y532" i="1"/>
  <c r="Z441" i="1"/>
  <c r="BN441" i="1"/>
  <c r="F9" i="1"/>
  <c r="J9" i="1"/>
  <c r="F10" i="1"/>
  <c r="Z22" i="1"/>
  <c r="Z23" i="1" s="1"/>
  <c r="BN22" i="1"/>
  <c r="BP22" i="1"/>
  <c r="Y23" i="1"/>
  <c r="X600" i="1"/>
  <c r="Z27" i="1"/>
  <c r="BN27" i="1"/>
  <c r="BP27" i="1"/>
  <c r="Z29" i="1"/>
  <c r="BN29" i="1"/>
  <c r="Z33" i="1"/>
  <c r="BN33" i="1"/>
  <c r="C610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BN80" i="1"/>
  <c r="BP80" i="1"/>
  <c r="Z82" i="1"/>
  <c r="BN82" i="1"/>
  <c r="Z84" i="1"/>
  <c r="BN84" i="1"/>
  <c r="Z91" i="1"/>
  <c r="BN91" i="1"/>
  <c r="BP91" i="1"/>
  <c r="Z97" i="1"/>
  <c r="Z99" i="1" s="1"/>
  <c r="BN97" i="1"/>
  <c r="BP97" i="1"/>
  <c r="E610" i="1"/>
  <c r="Z104" i="1"/>
  <c r="Z106" i="1" s="1"/>
  <c r="BN104" i="1"/>
  <c r="BP104" i="1"/>
  <c r="Y107" i="1"/>
  <c r="Z110" i="1"/>
  <c r="BN110" i="1"/>
  <c r="BP110" i="1"/>
  <c r="Z112" i="1"/>
  <c r="BN112" i="1"/>
  <c r="F610" i="1"/>
  <c r="Z119" i="1"/>
  <c r="Z123" i="1" s="1"/>
  <c r="BN119" i="1"/>
  <c r="BP119" i="1"/>
  <c r="Z121" i="1"/>
  <c r="BN121" i="1"/>
  <c r="Y124" i="1"/>
  <c r="Z128" i="1"/>
  <c r="Z131" i="1" s="1"/>
  <c r="BN128" i="1"/>
  <c r="BP128" i="1"/>
  <c r="Z129" i="1"/>
  <c r="BN129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Y153" i="1"/>
  <c r="Z151" i="1"/>
  <c r="Z152" i="1" s="1"/>
  <c r="BN151" i="1"/>
  <c r="Y152" i="1"/>
  <c r="Y157" i="1"/>
  <c r="BP167" i="1"/>
  <c r="BN167" i="1"/>
  <c r="Z167" i="1"/>
  <c r="Z169" i="1" s="1"/>
  <c r="Y178" i="1"/>
  <c r="BP175" i="1"/>
  <c r="BN175" i="1"/>
  <c r="Z175" i="1"/>
  <c r="H9" i="1"/>
  <c r="Y24" i="1"/>
  <c r="BP156" i="1"/>
  <c r="BN156" i="1"/>
  <c r="Z156" i="1"/>
  <c r="Y158" i="1"/>
  <c r="Y163" i="1"/>
  <c r="BP160" i="1"/>
  <c r="BN160" i="1"/>
  <c r="Z160" i="1"/>
  <c r="Z162" i="1" s="1"/>
  <c r="BP173" i="1"/>
  <c r="BN173" i="1"/>
  <c r="Z173" i="1"/>
  <c r="Y177" i="1"/>
  <c r="H610" i="1"/>
  <c r="Y170" i="1"/>
  <c r="Z181" i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BN205" i="1"/>
  <c r="BP205" i="1"/>
  <c r="Y206" i="1"/>
  <c r="Z209" i="1"/>
  <c r="Z211" i="1" s="1"/>
  <c r="BN209" i="1"/>
  <c r="BP209" i="1"/>
  <c r="Y212" i="1"/>
  <c r="Z215" i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T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Y190" i="1"/>
  <c r="Y256" i="1"/>
  <c r="Y269" i="1"/>
  <c r="Y279" i="1"/>
  <c r="Y284" i="1"/>
  <c r="Y291" i="1"/>
  <c r="Y300" i="1"/>
  <c r="S610" i="1"/>
  <c r="Y304" i="1"/>
  <c r="BP319" i="1"/>
  <c r="BN319" i="1"/>
  <c r="Z319" i="1"/>
  <c r="BP322" i="1"/>
  <c r="BN322" i="1"/>
  <c r="Z322" i="1"/>
  <c r="U610" i="1"/>
  <c r="Z324" i="1"/>
  <c r="BN324" i="1"/>
  <c r="Y327" i="1"/>
  <c r="Y333" i="1"/>
  <c r="Y343" i="1"/>
  <c r="Y349" i="1"/>
  <c r="Z354" i="1"/>
  <c r="BN354" i="1"/>
  <c r="Y355" i="1"/>
  <c r="Z358" i="1"/>
  <c r="BN358" i="1"/>
  <c r="BP358" i="1"/>
  <c r="Z360" i="1"/>
  <c r="BN360" i="1"/>
  <c r="Y361" i="1"/>
  <c r="Z365" i="1"/>
  <c r="Z366" i="1" s="1"/>
  <c r="BN365" i="1"/>
  <c r="BP365" i="1"/>
  <c r="Y366" i="1"/>
  <c r="Z369" i="1"/>
  <c r="BN369" i="1"/>
  <c r="BP369" i="1"/>
  <c r="Z371" i="1"/>
  <c r="BN371" i="1"/>
  <c r="Y372" i="1"/>
  <c r="Z377" i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BN391" i="1"/>
  <c r="BP391" i="1"/>
  <c r="BP398" i="1"/>
  <c r="BN398" i="1"/>
  <c r="Z398" i="1"/>
  <c r="Y405" i="1"/>
  <c r="BP402" i="1"/>
  <c r="BN402" i="1"/>
  <c r="Z402" i="1"/>
  <c r="Z404" i="1" s="1"/>
  <c r="BP410" i="1"/>
  <c r="BN410" i="1"/>
  <c r="Z410" i="1"/>
  <c r="BP414" i="1"/>
  <c r="BN414" i="1"/>
  <c r="Z414" i="1"/>
  <c r="Y421" i="1"/>
  <c r="BP418" i="1"/>
  <c r="BN418" i="1"/>
  <c r="Z418" i="1"/>
  <c r="Z420" i="1" s="1"/>
  <c r="Y429" i="1"/>
  <c r="BP426" i="1"/>
  <c r="BN426" i="1"/>
  <c r="Z426" i="1"/>
  <c r="Y462" i="1"/>
  <c r="Z325" i="1"/>
  <c r="BN325" i="1"/>
  <c r="Y326" i="1"/>
  <c r="Z329" i="1"/>
  <c r="BN329" i="1"/>
  <c r="BP329" i="1"/>
  <c r="Z331" i="1"/>
  <c r="BN331" i="1"/>
  <c r="Z337" i="1"/>
  <c r="BN337" i="1"/>
  <c r="Z339" i="1"/>
  <c r="BN339" i="1"/>
  <c r="Z341" i="1"/>
  <c r="BN341" i="1"/>
  <c r="Z345" i="1"/>
  <c r="BN345" i="1"/>
  <c r="BP345" i="1"/>
  <c r="Z347" i="1"/>
  <c r="BN347" i="1"/>
  <c r="Z353" i="1"/>
  <c r="BN353" i="1"/>
  <c r="Y367" i="1"/>
  <c r="Y389" i="1"/>
  <c r="Y394" i="1"/>
  <c r="Y399" i="1"/>
  <c r="BP396" i="1"/>
  <c r="BN396" i="1"/>
  <c r="Z396" i="1"/>
  <c r="Y415" i="1"/>
  <c r="BP408" i="1"/>
  <c r="BN408" i="1"/>
  <c r="Z408" i="1"/>
  <c r="X610" i="1"/>
  <c r="BP412" i="1"/>
  <c r="BN412" i="1"/>
  <c r="Z412" i="1"/>
  <c r="BP424" i="1"/>
  <c r="BN424" i="1"/>
  <c r="Z424" i="1"/>
  <c r="Z428" i="1" s="1"/>
  <c r="Y428" i="1"/>
  <c r="BP442" i="1"/>
  <c r="BN442" i="1"/>
  <c r="Z442" i="1"/>
  <c r="Y461" i="1"/>
  <c r="Y467" i="1"/>
  <c r="Y471" i="1"/>
  <c r="Y476" i="1"/>
  <c r="Y483" i="1"/>
  <c r="Y494" i="1"/>
  <c r="Y513" i="1"/>
  <c r="Y517" i="1"/>
  <c r="Y527" i="1"/>
  <c r="Y533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AB610" i="1"/>
  <c r="Y610" i="1"/>
  <c r="Y439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Z478" i="1"/>
  <c r="BN478" i="1"/>
  <c r="BP478" i="1"/>
  <c r="Z480" i="1"/>
  <c r="BN480" i="1"/>
  <c r="Z481" i="1"/>
  <c r="BN481" i="1"/>
  <c r="AA610" i="1"/>
  <c r="Z492" i="1"/>
  <c r="Z494" i="1" s="1"/>
  <c r="BN492" i="1"/>
  <c r="Y495" i="1"/>
  <c r="AC610" i="1"/>
  <c r="Z505" i="1"/>
  <c r="BN505" i="1"/>
  <c r="Z507" i="1"/>
  <c r="BN507" i="1"/>
  <c r="Z509" i="1"/>
  <c r="BN509" i="1"/>
  <c r="Z511" i="1"/>
  <c r="BN511" i="1"/>
  <c r="Y512" i="1"/>
  <c r="Z515" i="1"/>
  <c r="BN515" i="1"/>
  <c r="BP515" i="1"/>
  <c r="Z521" i="1"/>
  <c r="BN521" i="1"/>
  <c r="Z523" i="1"/>
  <c r="BN523" i="1"/>
  <c r="Z525" i="1"/>
  <c r="BN525" i="1"/>
  <c r="Z529" i="1"/>
  <c r="BN529" i="1"/>
  <c r="BP529" i="1"/>
  <c r="Z531" i="1"/>
  <c r="BN531" i="1"/>
  <c r="Z535" i="1"/>
  <c r="BN535" i="1"/>
  <c r="BP535" i="1"/>
  <c r="Z536" i="1"/>
  <c r="BN536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512" i="1" l="1"/>
  <c r="Z342" i="1"/>
  <c r="Z517" i="1"/>
  <c r="Z399" i="1"/>
  <c r="Z355" i="1"/>
  <c r="Z393" i="1"/>
  <c r="Z206" i="1"/>
  <c r="Z183" i="1"/>
  <c r="Z157" i="1"/>
  <c r="Z93" i="1"/>
  <c r="Z573" i="1"/>
  <c r="Z556" i="1"/>
  <c r="Z580" i="1"/>
  <c r="Z549" i="1"/>
  <c r="Z537" i="1"/>
  <c r="Z461" i="1"/>
  <c r="Z333" i="1"/>
  <c r="Z326" i="1"/>
  <c r="Z268" i="1"/>
  <c r="Z222" i="1"/>
  <c r="Z177" i="1"/>
  <c r="Z141" i="1"/>
  <c r="Z114" i="1"/>
  <c r="Z85" i="1"/>
  <c r="Z54" i="1"/>
  <c r="Z35" i="1"/>
  <c r="Z526" i="1"/>
  <c r="Z586" i="1"/>
  <c r="Z566" i="1"/>
  <c r="Z415" i="1"/>
  <c r="Y600" i="1"/>
  <c r="Y604" i="1"/>
  <c r="Y601" i="1"/>
  <c r="Z532" i="1"/>
  <c r="Z483" i="1"/>
  <c r="Z348" i="1"/>
  <c r="Z388" i="1"/>
  <c r="Z372" i="1"/>
  <c r="Z361" i="1"/>
  <c r="Z299" i="1"/>
  <c r="Z290" i="1"/>
  <c r="Z278" i="1"/>
  <c r="Z256" i="1"/>
  <c r="Z244" i="1"/>
  <c r="Z236" i="1"/>
  <c r="Z200" i="1"/>
  <c r="Z76" i="1"/>
  <c r="Y602" i="1"/>
  <c r="Z605" i="1" l="1"/>
  <c r="Y603" i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<sst xmlns="http://schemas.openxmlformats.org/spreadsheetml/2006/main" count="2812" uniqueCount="1001">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</sst>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80"/>
      <c r="F1" s="780"/>
      <c r="G1" s="12" t="s">
        <v>1</v>
      </c>
      <c r="H1" s="1021" t="s">
        <v>2</v>
      </c>
      <c r="I1" s="780"/>
      <c r="J1" s="780"/>
      <c r="K1" s="780"/>
      <c r="L1" s="780"/>
      <c r="M1" s="780"/>
      <c r="N1" s="780"/>
      <c r="O1" s="780"/>
      <c r="P1" s="780"/>
      <c r="Q1" s="780"/>
      <c r="R1" s="1076" t="s">
        <v>3</v>
      </c>
      <c r="S1" s="780"/>
      <c r="T1" s="7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907"/>
      <c r="C5" s="729"/>
      <c r="D5" s="842"/>
      <c r="E5" s="844"/>
      <c r="F5" s="796" t="s">
        <v>9</v>
      </c>
      <c r="G5" s="729"/>
      <c r="H5" s="842" t="s">
        <v>1000</v>
      </c>
      <c r="I5" s="843"/>
      <c r="J5" s="843"/>
      <c r="K5" s="843"/>
      <c r="L5" s="843"/>
      <c r="M5" s="844"/>
      <c r="N5" s="58"/>
      <c r="P5" s="24" t="s">
        <v>10</v>
      </c>
      <c r="Q5" s="744">
        <v>45579</v>
      </c>
      <c r="R5" s="745"/>
      <c r="T5" s="930" t="s">
        <v>11</v>
      </c>
      <c r="U5" s="931"/>
      <c r="V5" s="932" t="s">
        <v>12</v>
      </c>
      <c r="W5" s="745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907"/>
      <c r="C6" s="72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45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717"/>
      <c r="T6" s="937" t="s">
        <v>16</v>
      </c>
      <c r="U6" s="931"/>
      <c r="V6" s="871" t="s">
        <v>17</v>
      </c>
      <c r="W6" s="87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4"/>
      <c r="N7" s="60"/>
      <c r="P7" s="24"/>
      <c r="Q7" s="42"/>
      <c r="R7" s="42"/>
      <c r="T7" s="711"/>
      <c r="U7" s="931"/>
      <c r="V7" s="873"/>
      <c r="W7" s="874"/>
      <c r="AB7" s="51"/>
      <c r="AC7" s="51"/>
      <c r="AD7" s="51"/>
      <c r="AE7" s="51"/>
    </row>
    <row r="8" spans="1:32" s="695" customFormat="1" ht="25.5" customHeight="1" x14ac:dyDescent="0.2">
      <c r="A8" s="731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3">
        <v>0.5</v>
      </c>
      <c r="R8" s="884"/>
      <c r="T8" s="711"/>
      <c r="U8" s="931"/>
      <c r="V8" s="873"/>
      <c r="W8" s="874"/>
      <c r="AB8" s="51"/>
      <c r="AC8" s="51"/>
      <c r="AD8" s="51"/>
      <c r="AE8" s="51"/>
    </row>
    <row r="9" spans="1:32" s="695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92"/>
      <c r="E9" s="793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693"/>
      <c r="P9" s="26" t="s">
        <v>20</v>
      </c>
      <c r="Q9" s="984"/>
      <c r="R9" s="769"/>
      <c r="T9" s="711"/>
      <c r="U9" s="931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92"/>
      <c r="E10" s="793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6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6"/>
      <c r="R11" s="745"/>
      <c r="U11" s="24" t="s">
        <v>26</v>
      </c>
      <c r="V11" s="768" t="s">
        <v>27</v>
      </c>
      <c r="W11" s="769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41" t="s">
        <v>28</v>
      </c>
      <c r="B12" s="907"/>
      <c r="C12" s="907"/>
      <c r="D12" s="907"/>
      <c r="E12" s="907"/>
      <c r="F12" s="907"/>
      <c r="G12" s="907"/>
      <c r="H12" s="907"/>
      <c r="I12" s="907"/>
      <c r="J12" s="907"/>
      <c r="K12" s="907"/>
      <c r="L12" s="907"/>
      <c r="M12" s="729"/>
      <c r="N12" s="62"/>
      <c r="P12" s="24" t="s">
        <v>29</v>
      </c>
      <c r="Q12" s="883"/>
      <c r="R12" s="884"/>
      <c r="S12" s="23"/>
      <c r="U12" s="24"/>
      <c r="V12" s="780"/>
      <c r="W12" s="711"/>
      <c r="AB12" s="51"/>
      <c r="AC12" s="51"/>
      <c r="AD12" s="51"/>
      <c r="AE12" s="51"/>
    </row>
    <row r="13" spans="1:32" s="695" customFormat="1" ht="23.25" customHeight="1" x14ac:dyDescent="0.2">
      <c r="A13" s="941" t="s">
        <v>30</v>
      </c>
      <c r="B13" s="907"/>
      <c r="C13" s="907"/>
      <c r="D13" s="907"/>
      <c r="E13" s="907"/>
      <c r="F13" s="907"/>
      <c r="G13" s="907"/>
      <c r="H13" s="907"/>
      <c r="I13" s="907"/>
      <c r="J13" s="907"/>
      <c r="K13" s="907"/>
      <c r="L13" s="907"/>
      <c r="M13" s="729"/>
      <c r="N13" s="62"/>
      <c r="O13" s="26"/>
      <c r="P13" s="26" t="s">
        <v>31</v>
      </c>
      <c r="Q13" s="768"/>
      <c r="R13" s="7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41" t="s">
        <v>32</v>
      </c>
      <c r="B14" s="907"/>
      <c r="C14" s="907"/>
      <c r="D14" s="907"/>
      <c r="E14" s="907"/>
      <c r="F14" s="907"/>
      <c r="G14" s="907"/>
      <c r="H14" s="907"/>
      <c r="I14" s="907"/>
      <c r="J14" s="907"/>
      <c r="K14" s="907"/>
      <c r="L14" s="907"/>
      <c r="M14" s="7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6" t="s">
        <v>33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7"/>
      <c r="M15" s="729"/>
      <c r="N15" s="63"/>
      <c r="P15" s="951" t="s">
        <v>34</v>
      </c>
      <c r="Q15" s="780"/>
      <c r="R15" s="780"/>
      <c r="S15" s="780"/>
      <c r="T15" s="7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3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994"/>
      <c r="R17" s="994"/>
      <c r="S17" s="994"/>
      <c r="T17" s="739"/>
      <c r="U17" s="728" t="s">
        <v>50</v>
      </c>
      <c r="V17" s="729"/>
      <c r="W17" s="738" t="s">
        <v>51</v>
      </c>
      <c r="X17" s="738" t="s">
        <v>52</v>
      </c>
      <c r="Y17" s="726" t="s">
        <v>53</v>
      </c>
      <c r="Z17" s="878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02"/>
      <c r="AF17" s="803"/>
      <c r="AG17" s="66"/>
      <c r="BD17" s="65" t="s">
        <v>59</v>
      </c>
    </row>
    <row r="18" spans="1:68" ht="14.25" customHeight="1" x14ac:dyDescent="0.2">
      <c r="A18" s="742"/>
      <c r="B18" s="742"/>
      <c r="C18" s="742"/>
      <c r="D18" s="740"/>
      <c r="E18" s="741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0"/>
      <c r="Q18" s="995"/>
      <c r="R18" s="995"/>
      <c r="S18" s="995"/>
      <c r="T18" s="741"/>
      <c r="U18" s="67" t="s">
        <v>60</v>
      </c>
      <c r="V18" s="67" t="s">
        <v>61</v>
      </c>
      <c r="W18" s="742"/>
      <c r="X18" s="742"/>
      <c r="Y18" s="727"/>
      <c r="Z18" s="879"/>
      <c r="AA18" s="841"/>
      <c r="AB18" s="841"/>
      <c r="AC18" s="841"/>
      <c r="AD18" s="804"/>
      <c r="AE18" s="805"/>
      <c r="AF18" s="806"/>
      <c r="AG18" s="66"/>
      <c r="BD18" s="65"/>
    </row>
    <row r="19" spans="1:68" ht="27.75" hidden="1" customHeight="1" x14ac:dyDescent="0.2">
      <c r="A19" s="761" t="s">
        <v>62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2"/>
      <c r="AA19" s="48"/>
      <c r="AB19" s="48"/>
      <c r="AC19" s="48"/>
    </row>
    <row r="20" spans="1:68" ht="16.5" hidden="1" customHeight="1" x14ac:dyDescent="0.25">
      <c r="A20" s="743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hidden="1" customHeight="1" x14ac:dyDescent="0.25">
      <c r="A21" s="735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35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6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4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35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35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1" t="s">
        <v>111</v>
      </c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/>
      <c r="O45" s="762"/>
      <c r="P45" s="762"/>
      <c r="Q45" s="762"/>
      <c r="R45" s="762"/>
      <c r="S45" s="762"/>
      <c r="T45" s="762"/>
      <c r="U45" s="762"/>
      <c r="V45" s="762"/>
      <c r="W45" s="762"/>
      <c r="X45" s="762"/>
      <c r="Y45" s="762"/>
      <c r="Z45" s="762"/>
      <c r="AA45" s="48"/>
      <c r="AB45" s="48"/>
      <c r="AC45" s="48"/>
    </row>
    <row r="46" spans="1:68" ht="16.5" hidden="1" customHeight="1" x14ac:dyDescent="0.25">
      <c r="A46" s="743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hidden="1" customHeight="1" x14ac:dyDescent="0.25">
      <c r="A47" s="735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300</v>
      </c>
      <c r="Y48" s="702">
        <f t="shared" ref="Y48:Y53" si="6">IFERROR(IF(X48="",0,CEILING((X48/$H48),1)*$H48),"")</f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313.33333333333331</v>
      </c>
      <c r="BN48" s="64">
        <f t="shared" ref="BN48:BN53" si="8">IFERROR(Y48*I48/H48,"0")</f>
        <v>315.83999999999997</v>
      </c>
      <c r="BO48" s="64">
        <f t="shared" ref="BO48:BO53" si="9">IFERROR(1/J48*(X48/H48),"0")</f>
        <v>0.49603174603174593</v>
      </c>
      <c r="BP48" s="64">
        <f t="shared" ref="BP48:BP53" si="10">IFERROR(1/J48*(Y48/H48),"0")</f>
        <v>0.5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8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80</v>
      </c>
      <c r="Y51" s="702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47.777777777777771</v>
      </c>
      <c r="Y54" s="703">
        <f>IFERROR(Y48/H48,"0")+IFERROR(Y49/H49,"0")+IFERROR(Y50/H50,"0")+IFERROR(Y51/H51,"0")+IFERROR(Y52/H52,"0")+IFERROR(Y53/H53,"0")</f>
        <v>48</v>
      </c>
      <c r="Z54" s="703">
        <f>IFERROR(IF(Z48="",0,Z48),"0")+IFERROR(IF(Z49="",0,Z49),"0")+IFERROR(IF(Z50="",0,Z50),"0")+IFERROR(IF(Z51="",0,Z51),"0")+IFERROR(IF(Z52="",0,Z52),"0")+IFERROR(IF(Z53="",0,Z53),"0")</f>
        <v>0.78939999999999999</v>
      </c>
      <c r="AA54" s="704"/>
      <c r="AB54" s="704"/>
      <c r="AC54" s="704"/>
    </row>
    <row r="55" spans="1:68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380</v>
      </c>
      <c r="Y55" s="703">
        <f>IFERROR(SUM(Y48:Y53),"0")</f>
        <v>382.40000000000003</v>
      </c>
      <c r="Z55" s="37"/>
      <c r="AA55" s="704"/>
      <c r="AB55" s="704"/>
      <c r="AC55" s="704"/>
    </row>
    <row r="56" spans="1:68" ht="14.25" hidden="1" customHeight="1" x14ac:dyDescent="0.25">
      <c r="A56" s="735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7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3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hidden="1" customHeight="1" x14ac:dyDescent="0.25">
      <c r="A62" s="735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9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8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35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35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35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90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35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43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hidden="1" customHeight="1" x14ac:dyDescent="0.25">
      <c r="A102" s="735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hidden="1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35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43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hidden="1" customHeight="1" x14ac:dyDescent="0.25">
      <c r="A117" s="735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50</v>
      </c>
      <c r="Y120" s="702">
        <f>IFERROR(IF(X120="",0,CEILING((X120/$H120),1)*$H120),"")</f>
        <v>52.5</v>
      </c>
      <c r="Z120" s="36">
        <f>IFERROR(IF(Y120=0,"",ROUNDUP(Y120/H120,0)*0.00902),"")</f>
        <v>0.12628</v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52.8</v>
      </c>
      <c r="BN120" s="64">
        <f>IFERROR(Y120*I120/H120,"0")</f>
        <v>55.440000000000005</v>
      </c>
      <c r="BO120" s="64">
        <f>IFERROR(1/J120*(X120/H120),"0")</f>
        <v>0.10101010101010102</v>
      </c>
      <c r="BP120" s="64">
        <f>IFERROR(1/J120*(Y120/H120),"0")</f>
        <v>0.10606060606060606</v>
      </c>
    </row>
    <row r="121" spans="1:68" ht="27" hidden="1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13.333333333333334</v>
      </c>
      <c r="Y123" s="703">
        <f>IFERROR(Y118/H118,"0")+IFERROR(Y119/H119,"0")+IFERROR(Y120/H120,"0")+IFERROR(Y121/H121,"0")+IFERROR(Y122/H122,"0")</f>
        <v>14</v>
      </c>
      <c r="Z123" s="703">
        <f>IFERROR(IF(Z118="",0,Z118),"0")+IFERROR(IF(Z119="",0,Z119),"0")+IFERROR(IF(Z120="",0,Z120),"0")+IFERROR(IF(Z121="",0,Z121),"0")+IFERROR(IF(Z122="",0,Z122),"0")</f>
        <v>0.12628</v>
      </c>
      <c r="AA123" s="704"/>
      <c r="AB123" s="704"/>
      <c r="AC123" s="704"/>
    </row>
    <row r="124" spans="1:68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50</v>
      </c>
      <c r="Y124" s="703">
        <f>IFERROR(SUM(Y118:Y122),"0")</f>
        <v>52.5</v>
      </c>
      <c r="Z124" s="37"/>
      <c r="AA124" s="704"/>
      <c r="AB124" s="704"/>
      <c r="AC124" s="704"/>
    </row>
    <row r="125" spans="1:68" ht="14.25" hidden="1" customHeight="1" x14ac:dyDescent="0.25">
      <c r="A125" s="735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100</v>
      </c>
      <c r="Y126" s="702">
        <f>IFERROR(IF(X126="",0,CEILING((X126/$H126),1)*$H126),"")</f>
        <v>108</v>
      </c>
      <c r="Z126" s="36">
        <f>IFERROR(IF(Y126=0,"",ROUNDUP(Y126/H126,0)*0.02175),"")</f>
        <v>0.21749999999999997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104.44444444444444</v>
      </c>
      <c r="BN126" s="64">
        <f>IFERROR(Y126*I126/H126,"0")</f>
        <v>112.8</v>
      </c>
      <c r="BO126" s="64">
        <f>IFERROR(1/J126*(X126/H126),"0")</f>
        <v>0.16534391534391535</v>
      </c>
      <c r="BP126" s="64">
        <f>IFERROR(1/J126*(Y126/H126),"0")</f>
        <v>0.17857142857142855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4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7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9.2592592592592595</v>
      </c>
      <c r="Y131" s="703">
        <f>IFERROR(Y126/H126,"0")+IFERROR(Y127/H127,"0")+IFERROR(Y128/H128,"0")+IFERROR(Y129/H129,"0")+IFERROR(Y130/H130,"0")</f>
        <v>10</v>
      </c>
      <c r="Z131" s="703">
        <f>IFERROR(IF(Z126="",0,Z126),"0")+IFERROR(IF(Z127="",0,Z127),"0")+IFERROR(IF(Z128="",0,Z128),"0")+IFERROR(IF(Z129="",0,Z129),"0")+IFERROR(IF(Z130="",0,Z130),"0")</f>
        <v>0.21749999999999997</v>
      </c>
      <c r="AA131" s="704"/>
      <c r="AB131" s="704"/>
      <c r="AC131" s="704"/>
    </row>
    <row r="132" spans="1:68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100</v>
      </c>
      <c r="Y132" s="703">
        <f>IFERROR(SUM(Y126:Y130),"0")</f>
        <v>108</v>
      </c>
      <c r="Z132" s="37"/>
      <c r="AA132" s="704"/>
      <c r="AB132" s="704"/>
      <c r="AC132" s="704"/>
    </row>
    <row r="133" spans="1:68" ht="14.25" hidden="1" customHeight="1" x14ac:dyDescent="0.25">
      <c r="A133" s="735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500</v>
      </c>
      <c r="Y134" s="702">
        <f t="shared" ref="Y134:Y140" si="21">IFERROR(IF(X134="",0,CEILING((X134/$H134),1)*$H134),"")</f>
        <v>502.2</v>
      </c>
      <c r="Z134" s="36">
        <f>IFERROR(IF(Y134=0,"",ROUNDUP(Y134/H134,0)*0.02175),"")</f>
        <v>1.3484999999999998</v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534.44444444444446</v>
      </c>
      <c r="BN134" s="64">
        <f t="shared" ref="BN134:BN140" si="23">IFERROR(Y134*I134/H134,"0")</f>
        <v>536.79600000000005</v>
      </c>
      <c r="BO134" s="64">
        <f t="shared" ref="BO134:BO140" si="24">IFERROR(1/J134*(X134/H134),"0")</f>
        <v>1.1022927689594357</v>
      </c>
      <c r="BP134" s="64">
        <f t="shared" ref="BP134:BP140" si="25">IFERROR(1/J134*(Y134/H134),"0")</f>
        <v>1.107142857142857</v>
      </c>
    </row>
    <row r="135" spans="1:68" ht="27" hidden="1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2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61.728395061728399</v>
      </c>
      <c r="Y141" s="703">
        <f>IFERROR(Y134/H134,"0")+IFERROR(Y135/H135,"0")+IFERROR(Y136/H136,"0")+IFERROR(Y137/H137,"0")+IFERROR(Y138/H138,"0")+IFERROR(Y139/H139,"0")+IFERROR(Y140/H140,"0")</f>
        <v>62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1.3484999999999998</v>
      </c>
      <c r="AA141" s="704"/>
      <c r="AB141" s="704"/>
      <c r="AC141" s="704"/>
    </row>
    <row r="142" spans="1:68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500</v>
      </c>
      <c r="Y142" s="703">
        <f>IFERROR(SUM(Y134:Y140),"0")</f>
        <v>502.2</v>
      </c>
      <c r="Z142" s="37"/>
      <c r="AA142" s="704"/>
      <c r="AB142" s="704"/>
      <c r="AC142" s="704"/>
    </row>
    <row r="143" spans="1:68" ht="14.25" hidden="1" customHeight="1" x14ac:dyDescent="0.25">
      <c r="A143" s="735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3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hidden="1" customHeight="1" x14ac:dyDescent="0.25">
      <c r="A149" s="735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hidden="1" customHeight="1" x14ac:dyDescent="0.25">
      <c r="A154" s="735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35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3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hidden="1" customHeight="1" x14ac:dyDescent="0.25">
      <c r="A165" s="735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35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35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hidden="1" customHeight="1" x14ac:dyDescent="0.2">
      <c r="A185" s="761" t="s">
        <v>319</v>
      </c>
      <c r="B185" s="762"/>
      <c r="C185" s="762"/>
      <c r="D185" s="762"/>
      <c r="E185" s="762"/>
      <c r="F185" s="762"/>
      <c r="G185" s="762"/>
      <c r="H185" s="762"/>
      <c r="I185" s="762"/>
      <c r="J185" s="762"/>
      <c r="K185" s="762"/>
      <c r="L185" s="762"/>
      <c r="M185" s="762"/>
      <c r="N185" s="762"/>
      <c r="O185" s="762"/>
      <c r="P185" s="762"/>
      <c r="Q185" s="762"/>
      <c r="R185" s="762"/>
      <c r="S185" s="762"/>
      <c r="T185" s="762"/>
      <c r="U185" s="762"/>
      <c r="V185" s="762"/>
      <c r="W185" s="762"/>
      <c r="X185" s="762"/>
      <c r="Y185" s="762"/>
      <c r="Z185" s="762"/>
      <c r="AA185" s="48"/>
      <c r="AB185" s="48"/>
      <c r="AC185" s="48"/>
    </row>
    <row r="186" spans="1:68" ht="16.5" hidden="1" customHeight="1" x14ac:dyDescent="0.25">
      <c r="A186" s="743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hidden="1" customHeight="1" x14ac:dyDescent="0.25">
      <c r="A187" s="735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1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35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hidden="1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9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43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hidden="1" customHeight="1" x14ac:dyDescent="0.25">
      <c r="A203" s="735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35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35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hidden="1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35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35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43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hidden="1" customHeight="1" x14ac:dyDescent="0.25">
      <c r="A247" s="735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3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hidden="1" customHeight="1" x14ac:dyDescent="0.25">
      <c r="A259" s="735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43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hidden="1" customHeight="1" x14ac:dyDescent="0.25">
      <c r="A271" s="735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5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3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hidden="1" customHeight="1" x14ac:dyDescent="0.25">
      <c r="A281" s="735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3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hidden="1" customHeight="1" x14ac:dyDescent="0.25">
      <c r="A286" s="735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3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hidden="1" customHeight="1" x14ac:dyDescent="0.25">
      <c r="A293" s="735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43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hidden="1" customHeight="1" x14ac:dyDescent="0.25">
      <c r="A302" s="735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3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hidden="1" customHeight="1" x14ac:dyDescent="0.25">
      <c r="A307" s="735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35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3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hidden="1" customHeight="1" x14ac:dyDescent="0.25">
      <c r="A317" s="735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16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8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35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50</v>
      </c>
      <c r="Y330" s="702">
        <f>IFERROR(IF(X330="",0,CEILING((X330/$H330),1)*$H330),"")</f>
        <v>50.400000000000006</v>
      </c>
      <c r="Z330" s="36">
        <f>IFERROR(IF(Y330=0,"",ROUNDUP(Y330/H330,0)*0.00753),"")</f>
        <v>9.0359999999999996E-2</v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53.095238095238095</v>
      </c>
      <c r="BN330" s="64">
        <f>IFERROR(Y330*I330/H330,"0")</f>
        <v>53.52</v>
      </c>
      <c r="BO330" s="64">
        <f>IFERROR(1/J330*(X330/H330),"0")</f>
        <v>7.6312576312576319E-2</v>
      </c>
      <c r="BP330" s="64">
        <f>IFERROR(1/J330*(Y330/H330),"0")</f>
        <v>7.6923076923076927E-2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11.904761904761905</v>
      </c>
      <c r="Y333" s="703">
        <f>IFERROR(Y329/H329,"0")+IFERROR(Y330/H330,"0")+IFERROR(Y331/H331,"0")+IFERROR(Y332/H332,"0")</f>
        <v>12</v>
      </c>
      <c r="Z333" s="703">
        <f>IFERROR(IF(Z329="",0,Z329),"0")+IFERROR(IF(Z330="",0,Z330),"0")+IFERROR(IF(Z331="",0,Z331),"0")+IFERROR(IF(Z332="",0,Z332),"0")</f>
        <v>9.0359999999999996E-2</v>
      </c>
      <c r="AA333" s="704"/>
      <c r="AB333" s="704"/>
      <c r="AC333" s="704"/>
    </row>
    <row r="334" spans="1:68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50</v>
      </c>
      <c r="Y334" s="703">
        <f>IFERROR(SUM(Y329:Y332),"0")</f>
        <v>50.400000000000006</v>
      </c>
      <c r="Z334" s="37"/>
      <c r="AA334" s="704"/>
      <c r="AB334" s="704"/>
      <c r="AC334" s="704"/>
    </row>
    <row r="335" spans="1:68" ht="14.25" hidden="1" customHeight="1" x14ac:dyDescent="0.25">
      <c r="A335" s="735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100</v>
      </c>
      <c r="Y336" s="702">
        <f t="shared" ref="Y336:Y341" si="62">IFERROR(IF(X336="",0,CEILING((X336/$H336),1)*$H336),"")</f>
        <v>101.39999999999999</v>
      </c>
      <c r="Z336" s="36">
        <f>IFERROR(IF(Y336=0,"",ROUNDUP(Y336/H336,0)*0.02175),"")</f>
        <v>0.28275</v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107.15384615384616</v>
      </c>
      <c r="BN336" s="64">
        <f t="shared" ref="BN336:BN341" si="64">IFERROR(Y336*I336/H336,"0")</f>
        <v>108.65400000000001</v>
      </c>
      <c r="BO336" s="64">
        <f t="shared" ref="BO336:BO341" si="65">IFERROR(1/J336*(X336/H336),"0")</f>
        <v>0.22893772893772893</v>
      </c>
      <c r="BP336" s="64">
        <f t="shared" ref="BP336:BP341" si="66">IFERROR(1/J336*(Y336/H336),"0")</f>
        <v>0.23214285714285712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12.820512820512821</v>
      </c>
      <c r="Y342" s="703">
        <f>IFERROR(Y336/H336,"0")+IFERROR(Y337/H337,"0")+IFERROR(Y338/H338,"0")+IFERROR(Y339/H339,"0")+IFERROR(Y340/H340,"0")+IFERROR(Y341/H341,"0")</f>
        <v>13</v>
      </c>
      <c r="Z342" s="703">
        <f>IFERROR(IF(Z336="",0,Z336),"0")+IFERROR(IF(Z337="",0,Z337),"0")+IFERROR(IF(Z338="",0,Z338),"0")+IFERROR(IF(Z339="",0,Z339),"0")+IFERROR(IF(Z340="",0,Z340),"0")+IFERROR(IF(Z341="",0,Z341),"0")</f>
        <v>0.28275</v>
      </c>
      <c r="AA342" s="704"/>
      <c r="AB342" s="704"/>
      <c r="AC342" s="704"/>
    </row>
    <row r="343" spans="1:68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100</v>
      </c>
      <c r="Y343" s="703">
        <f>IFERROR(SUM(Y336:Y341),"0")</f>
        <v>101.39999999999999</v>
      </c>
      <c r="Z343" s="37"/>
      <c r="AA343" s="704"/>
      <c r="AB343" s="704"/>
      <c r="AC343" s="704"/>
    </row>
    <row r="344" spans="1:68" ht="14.25" hidden="1" customHeight="1" x14ac:dyDescent="0.25">
      <c r="A344" s="735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7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50</v>
      </c>
      <c r="Y345" s="702">
        <f>IFERROR(IF(X345="",0,CEILING((X345/$H345),1)*$H345),"")</f>
        <v>50.400000000000006</v>
      </c>
      <c r="Z345" s="36">
        <f>IFERROR(IF(Y345=0,"",ROUNDUP(Y345/H345,0)*0.02175),"")</f>
        <v>0.1305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53.357142857142861</v>
      </c>
      <c r="BN345" s="64">
        <f>IFERROR(Y345*I345/H345,"0")</f>
        <v>53.784000000000006</v>
      </c>
      <c r="BO345" s="64">
        <f>IFERROR(1/J345*(X345/H345),"0")</f>
        <v>0.10629251700680271</v>
      </c>
      <c r="BP345" s="64">
        <f>IFERROR(1/J345*(Y345/H345),"0")</f>
        <v>0.10714285714285714</v>
      </c>
    </row>
    <row r="346" spans="1:68" ht="27" hidden="1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5.9523809523809526</v>
      </c>
      <c r="Y348" s="703">
        <f>IFERROR(Y345/H345,"0")+IFERROR(Y346/H346,"0")+IFERROR(Y347/H347,"0")</f>
        <v>6</v>
      </c>
      <c r="Z348" s="703">
        <f>IFERROR(IF(Z345="",0,Z345),"0")+IFERROR(IF(Z346="",0,Z346),"0")+IFERROR(IF(Z347="",0,Z347),"0")</f>
        <v>0.1305</v>
      </c>
      <c r="AA348" s="704"/>
      <c r="AB348" s="704"/>
      <c r="AC348" s="704"/>
    </row>
    <row r="349" spans="1:68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50</v>
      </c>
      <c r="Y349" s="703">
        <f>IFERROR(SUM(Y345:Y347),"0")</f>
        <v>50.400000000000006</v>
      </c>
      <c r="Z349" s="37"/>
      <c r="AA349" s="704"/>
      <c r="AB349" s="704"/>
      <c r="AC349" s="704"/>
    </row>
    <row r="350" spans="1:68" ht="14.25" hidden="1" customHeight="1" x14ac:dyDescent="0.25">
      <c r="A350" s="735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2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100</v>
      </c>
      <c r="Y354" s="702">
        <f>IFERROR(IF(X354="",0,CEILING((X354/$H354),1)*$H354),"")</f>
        <v>102</v>
      </c>
      <c r="Z354" s="36">
        <f>IFERROR(IF(Y354=0,"",ROUNDUP(Y354/H354,0)*0.00753),"")</f>
        <v>0.30120000000000002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113.72549019607844</v>
      </c>
      <c r="BN354" s="64">
        <f>IFERROR(Y354*I354/H354,"0")</f>
        <v>116.00000000000001</v>
      </c>
      <c r="BO354" s="64">
        <f>IFERROR(1/J354*(X354/H354),"0")</f>
        <v>0.25138260432378079</v>
      </c>
      <c r="BP354" s="64">
        <f>IFERROR(1/J354*(Y354/H354),"0")</f>
        <v>0.25641025641025639</v>
      </c>
    </row>
    <row r="355" spans="1:68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39.215686274509807</v>
      </c>
      <c r="Y355" s="703">
        <f>IFERROR(Y351/H351,"0")+IFERROR(Y352/H352,"0")+IFERROR(Y353/H353,"0")+IFERROR(Y354/H354,"0")</f>
        <v>40</v>
      </c>
      <c r="Z355" s="703">
        <f>IFERROR(IF(Z351="",0,Z351),"0")+IFERROR(IF(Z352="",0,Z352),"0")+IFERROR(IF(Z353="",0,Z353),"0")+IFERROR(IF(Z354="",0,Z354),"0")</f>
        <v>0.30120000000000002</v>
      </c>
      <c r="AA355" s="704"/>
      <c r="AB355" s="704"/>
      <c r="AC355" s="704"/>
    </row>
    <row r="356" spans="1:68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100</v>
      </c>
      <c r="Y356" s="703">
        <f>IFERROR(SUM(Y351:Y354),"0")</f>
        <v>102</v>
      </c>
      <c r="Z356" s="37"/>
      <c r="AA356" s="704"/>
      <c r="AB356" s="704"/>
      <c r="AC356" s="704"/>
    </row>
    <row r="357" spans="1:68" ht="14.25" hidden="1" customHeight="1" x14ac:dyDescent="0.25">
      <c r="A357" s="735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3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hidden="1" customHeight="1" x14ac:dyDescent="0.25">
      <c r="A364" s="735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hidden="1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8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35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1" t="s">
        <v>610</v>
      </c>
      <c r="B374" s="762"/>
      <c r="C374" s="762"/>
      <c r="D374" s="762"/>
      <c r="E374" s="762"/>
      <c r="F374" s="762"/>
      <c r="G374" s="762"/>
      <c r="H374" s="762"/>
      <c r="I374" s="762"/>
      <c r="J374" s="762"/>
      <c r="K374" s="762"/>
      <c r="L374" s="762"/>
      <c r="M374" s="762"/>
      <c r="N374" s="762"/>
      <c r="O374" s="762"/>
      <c r="P374" s="762"/>
      <c r="Q374" s="762"/>
      <c r="R374" s="762"/>
      <c r="S374" s="762"/>
      <c r="T374" s="762"/>
      <c r="U374" s="762"/>
      <c r="V374" s="762"/>
      <c r="W374" s="762"/>
      <c r="X374" s="762"/>
      <c r="Y374" s="762"/>
      <c r="Z374" s="762"/>
      <c r="AA374" s="48"/>
      <c r="AB374" s="48"/>
      <c r="AC374" s="48"/>
    </row>
    <row r="375" spans="1:68" ht="16.5" hidden="1" customHeight="1" x14ac:dyDescent="0.25">
      <c r="A375" s="743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hidden="1" customHeight="1" x14ac:dyDescent="0.25">
      <c r="A376" s="735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612</v>
      </c>
      <c r="B378" s="54" t="s">
        <v>615</v>
      </c>
      <c r="C378" s="31">
        <v>4301011869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99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IFERROR(IF(Y378=0,"",ROUNDUP(Y378/H378,0)*0.02175),"")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11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100</v>
      </c>
      <c r="Y380" s="702">
        <f t="shared" si="67"/>
        <v>105</v>
      </c>
      <c r="Z380" s="36">
        <f>IFERROR(IF(Y380=0,"",ROUNDUP(Y380/H380,0)*0.02175),"")</f>
        <v>0.15225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103.2</v>
      </c>
      <c r="BN380" s="64">
        <f t="shared" si="69"/>
        <v>108.36</v>
      </c>
      <c r="BO380" s="64">
        <f t="shared" si="70"/>
        <v>0.1388888888888889</v>
      </c>
      <c r="BP380" s="64">
        <f t="shared" si="71"/>
        <v>0.14583333333333331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16">
        <v>4680115884830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1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500</v>
      </c>
      <c r="Y382" s="702">
        <f t="shared" si="67"/>
        <v>510</v>
      </c>
      <c r="Z382" s="36">
        <f>IFERROR(IF(Y382=0,"",ROUNDUP(Y382/H382,0)*0.02175),"")</f>
        <v>0.73949999999999994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516</v>
      </c>
      <c r="BN382" s="64">
        <f t="shared" si="69"/>
        <v>526.32000000000005</v>
      </c>
      <c r="BO382" s="64">
        <f t="shared" si="70"/>
        <v>0.69444444444444442</v>
      </c>
      <c r="BP382" s="64">
        <f t="shared" si="71"/>
        <v>0.70833333333333326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16">
        <v>4607091383997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0.89174999999999993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600</v>
      </c>
      <c r="Y389" s="703">
        <f>IFERROR(SUM(Y377:Y387),"0")</f>
        <v>615</v>
      </c>
      <c r="Z389" s="37"/>
      <c r="AA389" s="704"/>
      <c r="AB389" s="704"/>
      <c r="AC389" s="704"/>
    </row>
    <row r="390" spans="1:68" ht="14.25" hidden="1" customHeight="1" x14ac:dyDescent="0.25">
      <c r="A390" s="735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hidden="1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hidden="1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hidden="1" customHeight="1" x14ac:dyDescent="0.25">
      <c r="A395" s="735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35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hidden="1" customHeight="1" x14ac:dyDescent="0.25">
      <c r="A406" s="743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hidden="1" customHeight="1" x14ac:dyDescent="0.25">
      <c r="A407" s="735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0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16">
        <v>4680115884892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16">
        <v>4607091384192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7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35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5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35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2500</v>
      </c>
      <c r="Y423" s="702">
        <f>IFERROR(IF(X423="",0,CEILING((X423/$H423),1)*$H423),"")</f>
        <v>2503.7999999999997</v>
      </c>
      <c r="Z423" s="36">
        <f>IFERROR(IF(Y423=0,"",ROUNDUP(Y423/H423,0)*0.02175),"")</f>
        <v>6.9817499999999999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2680.7692307692314</v>
      </c>
      <c r="BN423" s="64">
        <f>IFERROR(Y423*I423/H423,"0")</f>
        <v>2684.8439999999996</v>
      </c>
      <c r="BO423" s="64">
        <f>IFERROR(1/J423*(X423/H423),"0")</f>
        <v>5.7234432234432226</v>
      </c>
      <c r="BP423" s="64">
        <f>IFERROR(1/J423*(Y423/H423),"0")</f>
        <v>5.7321428571428568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320.5128205128205</v>
      </c>
      <c r="Y428" s="703">
        <f>IFERROR(Y423/H423,"0")+IFERROR(Y424/H424,"0")+IFERROR(Y425/H425,"0")+IFERROR(Y426/H426,"0")+IFERROR(Y427/H427,"0")</f>
        <v>321</v>
      </c>
      <c r="Z428" s="703">
        <f>IFERROR(IF(Z423="",0,Z423),"0")+IFERROR(IF(Z424="",0,Z424),"0")+IFERROR(IF(Z425="",0,Z425),"0")+IFERROR(IF(Z426="",0,Z426),"0")+IFERROR(IF(Z427="",0,Z427),"0")</f>
        <v>6.9817499999999999</v>
      </c>
      <c r="AA428" s="704"/>
      <c r="AB428" s="704"/>
      <c r="AC428" s="704"/>
    </row>
    <row r="429" spans="1:68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2500</v>
      </c>
      <c r="Y429" s="703">
        <f>IFERROR(SUM(Y423:Y427),"0")</f>
        <v>2503.7999999999997</v>
      </c>
      <c r="Z429" s="37"/>
      <c r="AA429" s="704"/>
      <c r="AB429" s="704"/>
      <c r="AC429" s="704"/>
    </row>
    <row r="430" spans="1:68" ht="14.25" hidden="1" customHeight="1" x14ac:dyDescent="0.25">
      <c r="A430" s="735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1" t="s">
        <v>695</v>
      </c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2"/>
      <c r="P434" s="762"/>
      <c r="Q434" s="762"/>
      <c r="R434" s="762"/>
      <c r="S434" s="762"/>
      <c r="T434" s="762"/>
      <c r="U434" s="762"/>
      <c r="V434" s="762"/>
      <c r="W434" s="762"/>
      <c r="X434" s="762"/>
      <c r="Y434" s="762"/>
      <c r="Z434" s="762"/>
      <c r="AA434" s="48"/>
      <c r="AB434" s="48"/>
      <c r="AC434" s="48"/>
    </row>
    <row r="435" spans="1:68" ht="16.5" hidden="1" customHeight="1" x14ac:dyDescent="0.25">
      <c r="A435" s="743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hidden="1" customHeight="1" x14ac:dyDescent="0.25">
      <c r="A436" s="735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35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100</v>
      </c>
      <c r="Y441" s="702">
        <f t="shared" ref="Y441:Y460" si="78">IFERROR(IF(X441="",0,CEILING((X441/$H441),1)*$H441),"")</f>
        <v>100.80000000000001</v>
      </c>
      <c r="Z441" s="36">
        <f>IFERROR(IF(Y441=0,"",ROUNDUP(Y441/H441,0)*0.00753),"")</f>
        <v>0.18071999999999999</v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105.47619047619047</v>
      </c>
      <c r="BN441" s="64">
        <f t="shared" ref="BN441:BN460" si="80">IFERROR(Y441*I441/H441,"0")</f>
        <v>106.32000000000001</v>
      </c>
      <c r="BO441" s="64">
        <f t="shared" ref="BO441:BO460" si="81">IFERROR(1/J441*(X441/H441),"0")</f>
        <v>0.15262515262515264</v>
      </c>
      <c r="BP441" s="64">
        <f t="shared" ref="BP441:BP460" si="82">IFERROR(1/J441*(Y441/H441),"0")</f>
        <v>0.15384615384615385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4301031330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23.80952380952381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24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0.18071999999999999</v>
      </c>
      <c r="AA461" s="704"/>
      <c r="AB461" s="704"/>
      <c r="AC461" s="704"/>
    </row>
    <row r="462" spans="1:68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100</v>
      </c>
      <c r="Y462" s="703">
        <f>IFERROR(SUM(Y441:Y460),"0")</f>
        <v>100.80000000000001</v>
      </c>
      <c r="Z462" s="37"/>
      <c r="AA462" s="704"/>
      <c r="AB462" s="704"/>
      <c r="AC462" s="704"/>
    </row>
    <row r="463" spans="1:68" ht="14.25" hidden="1" customHeight="1" x14ac:dyDescent="0.25">
      <c r="A463" s="735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35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hidden="1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43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hidden="1" customHeight="1" x14ac:dyDescent="0.25">
      <c r="A473" s="735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35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0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35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3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hidden="1" customHeight="1" x14ac:dyDescent="0.25">
      <c r="A490" s="735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hidden="1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43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hidden="1" customHeight="1" x14ac:dyDescent="0.25">
      <c r="A497" s="735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1" t="s">
        <v>787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48"/>
      <c r="AB501" s="48"/>
      <c r="AC501" s="48"/>
    </row>
    <row r="502" spans="1:68" ht="16.5" hidden="1" customHeight="1" x14ac:dyDescent="0.25">
      <c r="A502" s="743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hidden="1" customHeight="1" x14ac:dyDescent="0.25">
      <c r="A503" s="735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500</v>
      </c>
      <c r="Y505" s="702">
        <f t="shared" si="84"/>
        <v>501.6</v>
      </c>
      <c r="Z505" s="36">
        <f t="shared" si="85"/>
        <v>1.1362000000000001</v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534.09090909090912</v>
      </c>
      <c r="BN505" s="64">
        <f t="shared" si="87"/>
        <v>535.79999999999995</v>
      </c>
      <c r="BO505" s="64">
        <f t="shared" si="88"/>
        <v>0.91054778554778548</v>
      </c>
      <c r="BP505" s="64">
        <f t="shared" si="89"/>
        <v>0.91346153846153855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3000</v>
      </c>
      <c r="Y507" s="702">
        <f t="shared" si="84"/>
        <v>3004.32</v>
      </c>
      <c r="Z507" s="36">
        <f t="shared" si="85"/>
        <v>6.8052400000000004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3204.5454545454545</v>
      </c>
      <c r="BN507" s="64">
        <f t="shared" si="87"/>
        <v>3209.16</v>
      </c>
      <c r="BO507" s="64">
        <f t="shared" si="88"/>
        <v>5.4632867132867133</v>
      </c>
      <c r="BP507" s="64">
        <f t="shared" si="89"/>
        <v>5.4711538461538467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2500</v>
      </c>
      <c r="Y509" s="702">
        <f t="shared" si="84"/>
        <v>2502.7200000000003</v>
      </c>
      <c r="Z509" s="36">
        <f t="shared" si="85"/>
        <v>5.6690399999999999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2670.4545454545455</v>
      </c>
      <c r="BN509" s="64">
        <f t="shared" si="87"/>
        <v>2673.3599999999997</v>
      </c>
      <c r="BO509" s="64">
        <f t="shared" si="88"/>
        <v>4.5527389277389272</v>
      </c>
      <c r="BP509" s="64">
        <f t="shared" si="89"/>
        <v>4.5576923076923084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200</v>
      </c>
      <c r="Y511" s="702">
        <f t="shared" si="84"/>
        <v>201.6</v>
      </c>
      <c r="Z511" s="36">
        <f>IFERROR(IF(Y511=0,"",ROUNDUP(Y511/H511,0)*0.00937),"")</f>
        <v>0.52471999999999996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213.33333333333331</v>
      </c>
      <c r="BN511" s="64">
        <f t="shared" si="87"/>
        <v>215.04</v>
      </c>
      <c r="BO511" s="64">
        <f t="shared" si="88"/>
        <v>0.46296296296296297</v>
      </c>
      <c r="BP511" s="64">
        <f t="shared" si="89"/>
        <v>0.46666666666666667</v>
      </c>
    </row>
    <row r="512" spans="1:68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1191.9191919191919</v>
      </c>
      <c r="Y512" s="703">
        <f>IFERROR(Y504/H504,"0")+IFERROR(Y505/H505,"0")+IFERROR(Y506/H506,"0")+IFERROR(Y507/H507,"0")+IFERROR(Y508/H508,"0")+IFERROR(Y509/H509,"0")+IFERROR(Y510/H510,"0")+IFERROR(Y511/H511,"0")</f>
        <v>1194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14.135199999999999</v>
      </c>
      <c r="AA512" s="704"/>
      <c r="AB512" s="704"/>
      <c r="AC512" s="704"/>
    </row>
    <row r="513" spans="1:68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6200</v>
      </c>
      <c r="Y513" s="703">
        <f>IFERROR(SUM(Y504:Y511),"0")</f>
        <v>6210.2400000000007</v>
      </c>
      <c r="Z513" s="37"/>
      <c r="AA513" s="704"/>
      <c r="AB513" s="704"/>
      <c r="AC513" s="704"/>
    </row>
    <row r="514" spans="1:68" ht="14.25" hidden="1" customHeight="1" x14ac:dyDescent="0.25">
      <c r="A514" s="735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1200</v>
      </c>
      <c r="Y515" s="702">
        <f>IFERROR(IF(X515="",0,CEILING((X515/$H515),1)*$H515),"")</f>
        <v>1203.8400000000001</v>
      </c>
      <c r="Z515" s="36">
        <f>IFERROR(IF(Y515=0,"",ROUNDUP(Y515/H515,0)*0.01196),"")</f>
        <v>2.72688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1281.8181818181818</v>
      </c>
      <c r="BN515" s="64">
        <f>IFERROR(Y515*I515/H515,"0")</f>
        <v>1285.92</v>
      </c>
      <c r="BO515" s="64">
        <f>IFERROR(1/J515*(X515/H515),"0")</f>
        <v>2.1853146853146854</v>
      </c>
      <c r="BP515" s="64">
        <f>IFERROR(1/J515*(Y515/H515),"0")</f>
        <v>2.1923076923076925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227.27272727272725</v>
      </c>
      <c r="Y517" s="703">
        <f>IFERROR(Y515/H515,"0")+IFERROR(Y516/H516,"0")</f>
        <v>228.00000000000003</v>
      </c>
      <c r="Z517" s="703">
        <f>IFERROR(IF(Z515="",0,Z515),"0")+IFERROR(IF(Z516="",0,Z516),"0")</f>
        <v>2.72688</v>
      </c>
      <c r="AA517" s="704"/>
      <c r="AB517" s="704"/>
      <c r="AC517" s="704"/>
    </row>
    <row r="518" spans="1:68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1200</v>
      </c>
      <c r="Y518" s="703">
        <f>IFERROR(SUM(Y515:Y516),"0")</f>
        <v>1203.8400000000001</v>
      </c>
      <c r="Z518" s="37"/>
      <c r="AA518" s="704"/>
      <c r="AB518" s="704"/>
      <c r="AC518" s="704"/>
    </row>
    <row r="519" spans="1:68" ht="14.25" hidden="1" customHeight="1" x14ac:dyDescent="0.25">
      <c r="A519" s="735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1500</v>
      </c>
      <c r="Y520" s="702">
        <f t="shared" ref="Y520:Y525" si="90">IFERROR(IF(X520="",0,CEILING((X520/$H520),1)*$H520),"")</f>
        <v>1504.8000000000002</v>
      </c>
      <c r="Z520" s="36">
        <f>IFERROR(IF(Y520=0,"",ROUNDUP(Y520/H520,0)*0.01196),"")</f>
        <v>3.4085999999999999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1602.2727272727273</v>
      </c>
      <c r="BN520" s="64">
        <f t="shared" ref="BN520:BN525" si="92">IFERROR(Y520*I520/H520,"0")</f>
        <v>1607.3999999999999</v>
      </c>
      <c r="BO520" s="64">
        <f t="shared" ref="BO520:BO525" si="93">IFERROR(1/J520*(X520/H520),"0")</f>
        <v>2.7316433566433567</v>
      </c>
      <c r="BP520" s="64">
        <f t="shared" ref="BP520:BP525" si="94">IFERROR(1/J520*(Y520/H520),"0")</f>
        <v>2.7403846153846154</v>
      </c>
    </row>
    <row r="521" spans="1:68" ht="27" hidden="1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1500</v>
      </c>
      <c r="Y522" s="702">
        <f t="shared" si="90"/>
        <v>1504.8000000000002</v>
      </c>
      <c r="Z522" s="36">
        <f>IFERROR(IF(Y522=0,"",ROUNDUP(Y522/H522,0)*0.01196),"")</f>
        <v>3.4085999999999999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1602.2727272727273</v>
      </c>
      <c r="BN522" s="64">
        <f t="shared" si="92"/>
        <v>1607.3999999999999</v>
      </c>
      <c r="BO522" s="64">
        <f t="shared" si="93"/>
        <v>2.7316433566433567</v>
      </c>
      <c r="BP522" s="64">
        <f t="shared" si="94"/>
        <v>2.7403846153846154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568.18181818181813</v>
      </c>
      <c r="Y526" s="703">
        <f>IFERROR(Y520/H520,"0")+IFERROR(Y521/H521,"0")+IFERROR(Y522/H522,"0")+IFERROR(Y523/H523,"0")+IFERROR(Y524/H524,"0")+IFERROR(Y525/H525,"0")</f>
        <v>570</v>
      </c>
      <c r="Z526" s="703">
        <f>IFERROR(IF(Z520="",0,Z520),"0")+IFERROR(IF(Z521="",0,Z521),"0")+IFERROR(IF(Z522="",0,Z522),"0")+IFERROR(IF(Z523="",0,Z523),"0")+IFERROR(IF(Z524="",0,Z524),"0")+IFERROR(IF(Z525="",0,Z525),"0")</f>
        <v>6.8171999999999997</v>
      </c>
      <c r="AA526" s="704"/>
      <c r="AB526" s="704"/>
      <c r="AC526" s="704"/>
    </row>
    <row r="527" spans="1:68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3000</v>
      </c>
      <c r="Y527" s="703">
        <f>IFERROR(SUM(Y520:Y525),"0")</f>
        <v>3009.6000000000004</v>
      </c>
      <c r="Z527" s="37"/>
      <c r="AA527" s="704"/>
      <c r="AB527" s="704"/>
      <c r="AC527" s="704"/>
    </row>
    <row r="528" spans="1:68" ht="14.25" hidden="1" customHeight="1" x14ac:dyDescent="0.25">
      <c r="A528" s="735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35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1" t="s">
        <v>845</v>
      </c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2"/>
      <c r="P539" s="762"/>
      <c r="Q539" s="762"/>
      <c r="R539" s="762"/>
      <c r="S539" s="762"/>
      <c r="T539" s="762"/>
      <c r="U539" s="762"/>
      <c r="V539" s="762"/>
      <c r="W539" s="762"/>
      <c r="X539" s="762"/>
      <c r="Y539" s="762"/>
      <c r="Z539" s="762"/>
      <c r="AA539" s="48"/>
      <c r="AB539" s="48"/>
      <c r="AC539" s="48"/>
    </row>
    <row r="540" spans="1:68" ht="16.5" hidden="1" customHeight="1" x14ac:dyDescent="0.25">
      <c r="A540" s="743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hidden="1" customHeight="1" x14ac:dyDescent="0.25">
      <c r="A541" s="735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40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8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09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30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35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3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6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35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2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2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5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35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2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6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7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35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765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3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59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3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hidden="1" customHeight="1" x14ac:dyDescent="0.25">
      <c r="A583" s="735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3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35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9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35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35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5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6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07"/>
      <c r="R600" s="907"/>
      <c r="S600" s="907"/>
      <c r="T600" s="907"/>
      <c r="U600" s="907"/>
      <c r="V600" s="729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15180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15246.78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07"/>
      <c r="R601" s="907"/>
      <c r="S601" s="907"/>
      <c r="T601" s="907"/>
      <c r="U601" s="907"/>
      <c r="V601" s="729"/>
      <c r="W601" s="37" t="s">
        <v>68</v>
      </c>
      <c r="X601" s="703">
        <f>IFERROR(SUM(BM22:BM597),"0")</f>
        <v>16197.625151645743</v>
      </c>
      <c r="Y601" s="703">
        <f>IFERROR(SUM(BN22:BN597),"0")</f>
        <v>16268.273999999999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07"/>
      <c r="R602" s="907"/>
      <c r="S602" s="907"/>
      <c r="T602" s="907"/>
      <c r="U602" s="907"/>
      <c r="V602" s="729"/>
      <c r="W602" s="37" t="s">
        <v>960</v>
      </c>
      <c r="X602" s="38">
        <f>ROUNDUP(SUM(BO22:BO597),0)</f>
        <v>29</v>
      </c>
      <c r="Y602" s="38">
        <f>ROUNDUP(SUM(BP22:BP597),0)</f>
        <v>30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07"/>
      <c r="R603" s="907"/>
      <c r="S603" s="907"/>
      <c r="T603" s="907"/>
      <c r="U603" s="907"/>
      <c r="V603" s="729"/>
      <c r="W603" s="37" t="s">
        <v>68</v>
      </c>
      <c r="X603" s="703">
        <f>GrossWeightTotal+PalletQtyTotal*25</f>
        <v>16922.625151645741</v>
      </c>
      <c r="Y603" s="703">
        <f>GrossWeightTotalR+PalletQtyTotalR*25</f>
        <v>17018.273999999998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07"/>
      <c r="R604" s="907"/>
      <c r="S604" s="907"/>
      <c r="T604" s="907"/>
      <c r="U604" s="907"/>
      <c r="V604" s="729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2623.7110828532395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2634</v>
      </c>
      <c r="Z604" s="37"/>
      <c r="AA604" s="704"/>
      <c r="AB604" s="704"/>
      <c r="AC604" s="704"/>
    </row>
    <row r="605" spans="1:68" ht="14.25" hidden="1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07"/>
      <c r="R605" s="907"/>
      <c r="S605" s="907"/>
      <c r="T605" s="907"/>
      <c r="U605" s="907"/>
      <c r="V605" s="729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35.674199999999999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6"/>
      <c r="E607" s="826"/>
      <c r="F607" s="826"/>
      <c r="G607" s="826"/>
      <c r="H607" s="827"/>
      <c r="I607" s="705" t="s">
        <v>319</v>
      </c>
      <c r="J607" s="826"/>
      <c r="K607" s="826"/>
      <c r="L607" s="826"/>
      <c r="M607" s="826"/>
      <c r="N607" s="826"/>
      <c r="O607" s="826"/>
      <c r="P607" s="826"/>
      <c r="Q607" s="826"/>
      <c r="R607" s="826"/>
      <c r="S607" s="826"/>
      <c r="T607" s="826"/>
      <c r="U607" s="826"/>
      <c r="V607" s="827"/>
      <c r="W607" s="705" t="s">
        <v>610</v>
      </c>
      <c r="X607" s="827"/>
      <c r="Y607" s="705" t="s">
        <v>695</v>
      </c>
      <c r="Z607" s="826"/>
      <c r="AA607" s="826"/>
      <c r="AB607" s="827"/>
      <c r="AC607" s="698" t="s">
        <v>787</v>
      </c>
      <c r="AD607" s="705" t="s">
        <v>845</v>
      </c>
      <c r="AE607" s="827"/>
      <c r="AF607" s="699"/>
    </row>
    <row r="608" spans="1:68" ht="14.25" customHeight="1" thickTop="1" x14ac:dyDescent="0.2">
      <c r="A608" s="724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25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382.40000000000003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662.7</v>
      </c>
      <c r="G610" s="46">
        <f>IFERROR(Y150*1,"0")+IFERROR(Y151*1,"0")+IFERROR(Y155*1,"0")+IFERROR(Y156*1,"0")+IFERROR(Y160*1,"0")+IFERROR(Y161*1,"0")</f>
        <v>102.4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304.20000000000005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716.4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2503.7999999999997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100.80000000000001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10423.68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1,92"/>
        <filter val="1 200,00"/>
        <filter val="1 500,00"/>
        <filter val="100,00"/>
        <filter val="11,90"/>
        <filter val="12,82"/>
        <filter val="13,33"/>
        <filter val="15 180,00"/>
        <filter val="16 197,63"/>
        <filter val="16 922,63"/>
        <filter val="2 500,00"/>
        <filter val="2 623,71"/>
        <filter val="200,00"/>
        <filter val="227,27"/>
        <filter val="23,81"/>
        <filter val="29"/>
        <filter val="3 000,00"/>
        <filter val="300,00"/>
        <filter val="31,25"/>
        <filter val="320,51"/>
        <filter val="380,00"/>
        <filter val="39,22"/>
        <filter val="40,00"/>
        <filter val="47,78"/>
        <filter val="5,95"/>
        <filter val="50,00"/>
        <filter val="500,00"/>
        <filter val="568,18"/>
        <filter val="6 200,00"/>
        <filter val="600,00"/>
        <filter val="61,73"/>
        <filter val="80,00"/>
        <filter val="9,26"/>
      </filters>
    </filterColumn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P178:V178"/>
    <mergeCell ref="A177:O178"/>
    <mergeCell ref="A301:Z301"/>
    <mergeCell ref="D235:E235"/>
    <mergeCell ref="A95:Z95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D272:E272"/>
    <mergeCell ref="D210:E210"/>
    <mergeCell ref="D308:E30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P315:V315"/>
    <mergeCell ref="D254:E254"/>
    <mergeCell ref="A123:O124"/>
    <mergeCell ref="A169:O170"/>
    <mergeCell ref="A46:Z46"/>
    <mergeCell ref="P508:T508"/>
    <mergeCell ref="D380:E380"/>
    <mergeCell ref="P337:T337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394:V394"/>
    <mergeCell ref="P538:V538"/>
    <mergeCell ref="P464:T464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A551:Z551"/>
    <mergeCell ref="P478:T47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