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2DB120-1F03-45F3-B900-D9FE1764F7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Z219" i="1" s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Z160" i="1" s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X142" i="1"/>
  <c r="X141" i="1"/>
  <c r="BO140" i="1"/>
  <c r="BM140" i="1"/>
  <c r="Z140" i="1"/>
  <c r="Z141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Z77" i="1" s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BP64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P48" i="1"/>
  <c r="X45" i="1"/>
  <c r="X44" i="1"/>
  <c r="BO43" i="1"/>
  <c r="BM43" i="1"/>
  <c r="Z43" i="1"/>
  <c r="Z44" i="1" s="1"/>
  <c r="Y43" i="1"/>
  <c r="Y45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286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7" i="1" l="1"/>
  <c r="Y61" i="1"/>
  <c r="Z66" i="1"/>
  <c r="BN64" i="1"/>
  <c r="Y113" i="1"/>
  <c r="BN111" i="1"/>
  <c r="Y126" i="1"/>
  <c r="Z125" i="1"/>
  <c r="BN123" i="1"/>
  <c r="BN129" i="1"/>
  <c r="BP129" i="1"/>
  <c r="Y130" i="1"/>
  <c r="BN135" i="1"/>
  <c r="Z190" i="1"/>
  <c r="BN188" i="1"/>
  <c r="Z200" i="1"/>
  <c r="Z208" i="1"/>
  <c r="BN204" i="1"/>
  <c r="BN206" i="1"/>
  <c r="Z261" i="1"/>
  <c r="BN258" i="1"/>
  <c r="BN259" i="1"/>
  <c r="J9" i="1"/>
  <c r="X288" i="1"/>
  <c r="X289" i="1" s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F9" i="1"/>
  <c r="F10" i="1"/>
  <c r="BN22" i="1"/>
  <c r="BP22" i="1"/>
  <c r="Y23" i="1"/>
  <c r="Z32" i="1"/>
  <c r="BN28" i="1"/>
  <c r="BP28" i="1"/>
  <c r="BN30" i="1"/>
  <c r="X290" i="1"/>
  <c r="Y40" i="1"/>
  <c r="BN43" i="1"/>
  <c r="BP43" i="1"/>
  <c r="Y44" i="1"/>
  <c r="Z60" i="1"/>
  <c r="BN48" i="1"/>
  <c r="BP48" i="1"/>
  <c r="BN50" i="1"/>
  <c r="BN52" i="1"/>
  <c r="BN53" i="1"/>
  <c r="BN55" i="1"/>
  <c r="BN57" i="1"/>
  <c r="BN59" i="1"/>
  <c r="Y66" i="1"/>
  <c r="Y78" i="1"/>
  <c r="BN76" i="1"/>
  <c r="Y88" i="1"/>
  <c r="Z94" i="1"/>
  <c r="BN91" i="1"/>
  <c r="BP91" i="1"/>
  <c r="BN93" i="1"/>
  <c r="Y106" i="1"/>
  <c r="BP104" i="1"/>
  <c r="BN104" i="1"/>
  <c r="Y118" i="1"/>
  <c r="BP116" i="1"/>
  <c r="BN116" i="1"/>
  <c r="Y142" i="1"/>
  <c r="Y141" i="1"/>
  <c r="BP140" i="1"/>
  <c r="BN140" i="1"/>
  <c r="Y160" i="1"/>
  <c r="BP158" i="1"/>
  <c r="BN158" i="1"/>
  <c r="Y161" i="1"/>
  <c r="Y173" i="1"/>
  <c r="Y172" i="1"/>
  <c r="BP171" i="1"/>
  <c r="BN171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Z112" i="1"/>
  <c r="Z118" i="1"/>
  <c r="Y208" i="1"/>
  <c r="Y209" i="1"/>
  <c r="Y261" i="1"/>
  <c r="Y262" i="1"/>
  <c r="Y33" i="1"/>
  <c r="Y39" i="1"/>
  <c r="Y60" i="1"/>
  <c r="Y67" i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BN31" i="1"/>
  <c r="BN37" i="1"/>
  <c r="BN49" i="1"/>
  <c r="BN51" i="1"/>
  <c r="BN54" i="1"/>
  <c r="BN56" i="1"/>
  <c r="BN58" i="1"/>
  <c r="BN65" i="1"/>
  <c r="BN70" i="1"/>
  <c r="BP70" i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Z291" i="1" l="1"/>
  <c r="Y288" i="1"/>
  <c r="Y289" i="1" s="1"/>
  <c r="Y287" i="1"/>
  <c r="Y286" i="1"/>
  <c r="Y290" i="1"/>
  <c r="A299" i="1" l="1"/>
  <c r="B299" i="1"/>
  <c r="C299" i="1"/>
</calcChain>
</file>

<file path=xl/sharedStrings.xml><?xml version="1.0" encoding="utf-8"?>
<sst xmlns="http://schemas.openxmlformats.org/spreadsheetml/2006/main" count="1453" uniqueCount="495">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</sst>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2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97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topLeftCell="A190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5" customWidth="1"/>
    <col min="19" max="19" width="6.140625" style="30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5" customWidth="1"/>
    <col min="25" max="25" width="11" style="305" customWidth="1"/>
    <col min="26" max="26" width="10" style="305" customWidth="1"/>
    <col min="27" max="27" width="11.5703125" style="305" customWidth="1"/>
    <col min="28" max="28" width="10.42578125" style="305" customWidth="1"/>
    <col min="29" max="29" width="30" style="30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5" customWidth="1"/>
    <col min="34" max="34" width="9.140625" style="305" customWidth="1"/>
    <col min="35" max="16384" width="9.140625" style="305"/>
  </cols>
  <sheetData>
    <row r="1" spans="1:32" s="309" customFormat="1" ht="45" customHeight="1" x14ac:dyDescent="0.2">
      <c r="A1" s="41"/>
      <c r="B1" s="41"/>
      <c r="C1" s="41"/>
      <c r="D1" s="371" t="s">
        <v>0</v>
      </c>
      <c r="E1" s="372"/>
      <c r="F1" s="372"/>
      <c r="G1" s="12" t="s">
        <v>1</v>
      </c>
      <c r="H1" s="371" t="s">
        <v>2</v>
      </c>
      <c r="I1" s="372"/>
      <c r="J1" s="372"/>
      <c r="K1" s="372"/>
      <c r="L1" s="372"/>
      <c r="M1" s="372"/>
      <c r="N1" s="372"/>
      <c r="O1" s="372"/>
      <c r="P1" s="372"/>
      <c r="Q1" s="372"/>
      <c r="R1" s="373" t="s">
        <v>3</v>
      </c>
      <c r="S1" s="372"/>
      <c r="T1" s="3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9" customFormat="1" ht="23.45" customHeight="1" x14ac:dyDescent="0.2">
      <c r="A5" s="392" t="s">
        <v>8</v>
      </c>
      <c r="B5" s="393"/>
      <c r="C5" s="394"/>
      <c r="D5" s="361"/>
      <c r="E5" s="362"/>
      <c r="F5" s="484" t="s">
        <v>9</v>
      </c>
      <c r="G5" s="394"/>
      <c r="H5" s="361" t="s">
        <v>494</v>
      </c>
      <c r="I5" s="490"/>
      <c r="J5" s="490"/>
      <c r="K5" s="490"/>
      <c r="L5" s="490"/>
      <c r="M5" s="362"/>
      <c r="N5" s="61"/>
      <c r="P5" s="24" t="s">
        <v>10</v>
      </c>
      <c r="Q5" s="483">
        <v>45586</v>
      </c>
      <c r="R5" s="410"/>
      <c r="T5" s="429" t="s">
        <v>11</v>
      </c>
      <c r="U5" s="326"/>
      <c r="V5" s="431" t="s">
        <v>12</v>
      </c>
      <c r="W5" s="410"/>
      <c r="AB5" s="51"/>
      <c r="AC5" s="51"/>
      <c r="AD5" s="51"/>
      <c r="AE5" s="51"/>
    </row>
    <row r="6" spans="1:32" s="309" customFormat="1" ht="24" customHeight="1" x14ac:dyDescent="0.2">
      <c r="A6" s="392" t="s">
        <v>13</v>
      </c>
      <c r="B6" s="393"/>
      <c r="C6" s="394"/>
      <c r="D6" s="500" t="s">
        <v>14</v>
      </c>
      <c r="E6" s="501"/>
      <c r="F6" s="501"/>
      <c r="G6" s="501"/>
      <c r="H6" s="501"/>
      <c r="I6" s="501"/>
      <c r="J6" s="501"/>
      <c r="K6" s="501"/>
      <c r="L6" s="501"/>
      <c r="M6" s="410"/>
      <c r="N6" s="62"/>
      <c r="P6" s="24" t="s">
        <v>15</v>
      </c>
      <c r="Q6" s="491" t="str">
        <f>IF(Q5=0," ",CHOOSE(WEEKDAY(Q5,2),"Понедельник","Вторник","Среда","Четверг","Пятница","Суббота","Воскресенье"))</f>
        <v>Понедельник</v>
      </c>
      <c r="R6" s="317"/>
      <c r="T6" s="434" t="s">
        <v>16</v>
      </c>
      <c r="U6" s="326"/>
      <c r="V6" s="465" t="s">
        <v>17</v>
      </c>
      <c r="W6" s="333"/>
      <c r="AB6" s="51"/>
      <c r="AC6" s="51"/>
      <c r="AD6" s="51"/>
      <c r="AE6" s="51"/>
    </row>
    <row r="7" spans="1:32" s="309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22"/>
      <c r="U7" s="326"/>
      <c r="V7" s="466"/>
      <c r="W7" s="467"/>
      <c r="AB7" s="51"/>
      <c r="AC7" s="51"/>
      <c r="AD7" s="51"/>
      <c r="AE7" s="51"/>
    </row>
    <row r="8" spans="1:32" s="309" customFormat="1" ht="25.5" customHeight="1" x14ac:dyDescent="0.2">
      <c r="A8" s="519" t="s">
        <v>18</v>
      </c>
      <c r="B8" s="330"/>
      <c r="C8" s="331"/>
      <c r="D8" s="351" t="s">
        <v>19</v>
      </c>
      <c r="E8" s="352"/>
      <c r="F8" s="352"/>
      <c r="G8" s="352"/>
      <c r="H8" s="352"/>
      <c r="I8" s="352"/>
      <c r="J8" s="352"/>
      <c r="K8" s="352"/>
      <c r="L8" s="352"/>
      <c r="M8" s="353"/>
      <c r="N8" s="64"/>
      <c r="P8" s="24" t="s">
        <v>20</v>
      </c>
      <c r="Q8" s="399">
        <v>0.41666666666666669</v>
      </c>
      <c r="R8" s="367"/>
      <c r="T8" s="322"/>
      <c r="U8" s="326"/>
      <c r="V8" s="466"/>
      <c r="W8" s="467"/>
      <c r="AB8" s="51"/>
      <c r="AC8" s="51"/>
      <c r="AD8" s="51"/>
      <c r="AE8" s="51"/>
    </row>
    <row r="9" spans="1:32" s="309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8"/>
      <c r="E9" s="379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10"/>
      <c r="P9" s="26" t="s">
        <v>21</v>
      </c>
      <c r="Q9" s="407"/>
      <c r="R9" s="408"/>
      <c r="T9" s="322"/>
      <c r="U9" s="326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09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8"/>
      <c r="E10" s="379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3" t="str">
        <f>IFERROR(VLOOKUP($D$10,Proxy,2,FALSE),"")</f>
        <v/>
      </c>
      <c r="I10" s="322"/>
      <c r="J10" s="322"/>
      <c r="K10" s="322"/>
      <c r="L10" s="322"/>
      <c r="M10" s="322"/>
      <c r="N10" s="308"/>
      <c r="P10" s="26" t="s">
        <v>22</v>
      </c>
      <c r="Q10" s="435"/>
      <c r="R10" s="436"/>
      <c r="U10" s="24" t="s">
        <v>23</v>
      </c>
      <c r="V10" s="332" t="s">
        <v>24</v>
      </c>
      <c r="W10" s="333"/>
      <c r="X10" s="44"/>
      <c r="Y10" s="44"/>
      <c r="Z10" s="44"/>
      <c r="AA10" s="44"/>
      <c r="AB10" s="51"/>
      <c r="AC10" s="51"/>
      <c r="AD10" s="51"/>
      <c r="AE10" s="51"/>
    </row>
    <row r="11" spans="1:32" s="3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9"/>
      <c r="R11" s="410"/>
      <c r="U11" s="24" t="s">
        <v>27</v>
      </c>
      <c r="V11" s="463" t="s">
        <v>28</v>
      </c>
      <c r="W11" s="408"/>
      <c r="X11" s="45"/>
      <c r="Y11" s="45"/>
      <c r="Z11" s="45"/>
      <c r="AA11" s="45"/>
      <c r="AB11" s="51"/>
      <c r="AC11" s="51"/>
      <c r="AD11" s="51"/>
      <c r="AE11" s="51"/>
    </row>
    <row r="12" spans="1:32" s="309" customFormat="1" ht="18.600000000000001" customHeight="1" x14ac:dyDescent="0.2">
      <c r="A12" s="406" t="s">
        <v>29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4"/>
      <c r="N12" s="65"/>
      <c r="P12" s="24" t="s">
        <v>30</v>
      </c>
      <c r="Q12" s="399"/>
      <c r="R12" s="367"/>
      <c r="S12" s="23"/>
      <c r="U12" s="24"/>
      <c r="V12" s="372"/>
      <c r="W12" s="322"/>
      <c r="AB12" s="51"/>
      <c r="AC12" s="51"/>
      <c r="AD12" s="51"/>
      <c r="AE12" s="51"/>
    </row>
    <row r="13" spans="1:32" s="309" customFormat="1" ht="23.25" customHeight="1" x14ac:dyDescent="0.2">
      <c r="A13" s="406" t="s">
        <v>31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4"/>
      <c r="N13" s="65"/>
      <c r="O13" s="26"/>
      <c r="P13" s="26" t="s">
        <v>32</v>
      </c>
      <c r="Q13" s="463"/>
      <c r="R13" s="4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9" customFormat="1" ht="18.600000000000001" customHeight="1" x14ac:dyDescent="0.2">
      <c r="A14" s="406" t="s">
        <v>33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3"/>
      <c r="M14" s="39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9" customFormat="1" ht="22.5" customHeight="1" x14ac:dyDescent="0.2">
      <c r="A15" s="449" t="s">
        <v>34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4"/>
      <c r="N15" s="66"/>
      <c r="P15" s="421" t="s">
        <v>35</v>
      </c>
      <c r="Q15" s="372"/>
      <c r="R15" s="372"/>
      <c r="S15" s="372"/>
      <c r="T15" s="3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2"/>
      <c r="Q16" s="422"/>
      <c r="R16" s="422"/>
      <c r="S16" s="422"/>
      <c r="T16" s="4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4" t="s">
        <v>36</v>
      </c>
      <c r="B17" s="334" t="s">
        <v>37</v>
      </c>
      <c r="C17" s="417" t="s">
        <v>38</v>
      </c>
      <c r="D17" s="334" t="s">
        <v>39</v>
      </c>
      <c r="E17" s="385"/>
      <c r="F17" s="334" t="s">
        <v>40</v>
      </c>
      <c r="G17" s="334" t="s">
        <v>41</v>
      </c>
      <c r="H17" s="334" t="s">
        <v>42</v>
      </c>
      <c r="I17" s="334" t="s">
        <v>43</v>
      </c>
      <c r="J17" s="334" t="s">
        <v>44</v>
      </c>
      <c r="K17" s="334" t="s">
        <v>45</v>
      </c>
      <c r="L17" s="334" t="s">
        <v>46</v>
      </c>
      <c r="M17" s="334" t="s">
        <v>47</v>
      </c>
      <c r="N17" s="334" t="s">
        <v>48</v>
      </c>
      <c r="O17" s="334" t="s">
        <v>49</v>
      </c>
      <c r="P17" s="334" t="s">
        <v>50</v>
      </c>
      <c r="Q17" s="384"/>
      <c r="R17" s="384"/>
      <c r="S17" s="384"/>
      <c r="T17" s="385"/>
      <c r="U17" s="516" t="s">
        <v>51</v>
      </c>
      <c r="V17" s="394"/>
      <c r="W17" s="334" t="s">
        <v>52</v>
      </c>
      <c r="X17" s="334" t="s">
        <v>53</v>
      </c>
      <c r="Y17" s="517" t="s">
        <v>54</v>
      </c>
      <c r="Z17" s="459" t="s">
        <v>55</v>
      </c>
      <c r="AA17" s="454" t="s">
        <v>56</v>
      </c>
      <c r="AB17" s="454" t="s">
        <v>57</v>
      </c>
      <c r="AC17" s="454" t="s">
        <v>58</v>
      </c>
      <c r="AD17" s="454" t="s">
        <v>59</v>
      </c>
      <c r="AE17" s="494"/>
      <c r="AF17" s="495"/>
      <c r="AG17" s="69"/>
      <c r="BD17" s="68" t="s">
        <v>60</v>
      </c>
    </row>
    <row r="18" spans="1:68" ht="14.25" customHeight="1" x14ac:dyDescent="0.2">
      <c r="A18" s="335"/>
      <c r="B18" s="335"/>
      <c r="C18" s="335"/>
      <c r="D18" s="386"/>
      <c r="E18" s="388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86"/>
      <c r="Q18" s="387"/>
      <c r="R18" s="387"/>
      <c r="S18" s="387"/>
      <c r="T18" s="388"/>
      <c r="U18" s="70" t="s">
        <v>61</v>
      </c>
      <c r="V18" s="70" t="s">
        <v>62</v>
      </c>
      <c r="W18" s="335"/>
      <c r="X18" s="335"/>
      <c r="Y18" s="518"/>
      <c r="Z18" s="460"/>
      <c r="AA18" s="455"/>
      <c r="AB18" s="455"/>
      <c r="AC18" s="455"/>
      <c r="AD18" s="496"/>
      <c r="AE18" s="497"/>
      <c r="AF18" s="498"/>
      <c r="AG18" s="69"/>
      <c r="BD18" s="68"/>
    </row>
    <row r="19" spans="1:68" ht="27.75" hidden="1" customHeight="1" x14ac:dyDescent="0.2">
      <c r="A19" s="382" t="s">
        <v>63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383"/>
      <c r="Z19" s="383"/>
      <c r="AA19" s="48"/>
      <c r="AB19" s="48"/>
      <c r="AC19" s="48"/>
    </row>
    <row r="20" spans="1:68" ht="16.5" hidden="1" customHeight="1" x14ac:dyDescent="0.25">
      <c r="A20" s="321" t="s">
        <v>63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hidden="1" customHeight="1" x14ac:dyDescent="0.25">
      <c r="A21" s="336" t="s">
        <v>64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6"/>
      <c r="AB21" s="306"/>
      <c r="AC21" s="30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6">
        <v>4607111035752</v>
      </c>
      <c r="E22" s="317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7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8"/>
      <c r="P23" s="329" t="s">
        <v>73</v>
      </c>
      <c r="Q23" s="330"/>
      <c r="R23" s="330"/>
      <c r="S23" s="330"/>
      <c r="T23" s="330"/>
      <c r="U23" s="330"/>
      <c r="V23" s="331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8"/>
      <c r="P24" s="329" t="s">
        <v>73</v>
      </c>
      <c r="Q24" s="330"/>
      <c r="R24" s="330"/>
      <c r="S24" s="330"/>
      <c r="T24" s="330"/>
      <c r="U24" s="330"/>
      <c r="V24" s="331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82" t="s">
        <v>75</v>
      </c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  <c r="V25" s="383"/>
      <c r="W25" s="383"/>
      <c r="X25" s="383"/>
      <c r="Y25" s="383"/>
      <c r="Z25" s="383"/>
      <c r="AA25" s="48"/>
      <c r="AB25" s="48"/>
      <c r="AC25" s="48"/>
    </row>
    <row r="26" spans="1:68" ht="16.5" hidden="1" customHeight="1" x14ac:dyDescent="0.25">
      <c r="A26" s="321" t="s">
        <v>76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hidden="1" customHeight="1" x14ac:dyDescent="0.25">
      <c r="A27" s="336" t="s">
        <v>77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6"/>
      <c r="AB27" s="306"/>
      <c r="AC27" s="30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6">
        <v>4607111036605</v>
      </c>
      <c r="E28" s="317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7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9"/>
      <c r="R28" s="319"/>
      <c r="S28" s="319"/>
      <c r="T28" s="320"/>
      <c r="U28" s="34"/>
      <c r="V28" s="34"/>
      <c r="W28" s="35" t="s">
        <v>70</v>
      </c>
      <c r="X28" s="312">
        <v>14</v>
      </c>
      <c r="Y28" s="313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16">
        <v>4607111036520</v>
      </c>
      <c r="E29" s="317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4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9"/>
      <c r="R29" s="319"/>
      <c r="S29" s="319"/>
      <c r="T29" s="320"/>
      <c r="U29" s="34"/>
      <c r="V29" s="34"/>
      <c r="W29" s="35" t="s">
        <v>70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6">
        <v>4607111036537</v>
      </c>
      <c r="E30" s="317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7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70</v>
      </c>
      <c r="X30" s="312">
        <v>42</v>
      </c>
      <c r="Y30" s="313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16">
        <v>4607111036599</v>
      </c>
      <c r="E31" s="317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5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70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7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8"/>
      <c r="P32" s="329" t="s">
        <v>73</v>
      </c>
      <c r="Q32" s="330"/>
      <c r="R32" s="330"/>
      <c r="S32" s="330"/>
      <c r="T32" s="330"/>
      <c r="U32" s="330"/>
      <c r="V32" s="331"/>
      <c r="W32" s="37" t="s">
        <v>70</v>
      </c>
      <c r="X32" s="314">
        <f>IFERROR(SUM(X28:X31),"0")</f>
        <v>56</v>
      </c>
      <c r="Y32" s="314">
        <f>IFERROR(SUM(Y28:Y31),"0")</f>
        <v>56</v>
      </c>
      <c r="Z32" s="314">
        <f>IFERROR(IF(Z28="",0,Z28),"0")+IFERROR(IF(Z29="",0,Z29),"0")+IFERROR(IF(Z30="",0,Z30),"0")+IFERROR(IF(Z31="",0,Z31),"0")</f>
        <v>0.52695999999999998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8"/>
      <c r="P33" s="329" t="s">
        <v>73</v>
      </c>
      <c r="Q33" s="330"/>
      <c r="R33" s="330"/>
      <c r="S33" s="330"/>
      <c r="T33" s="330"/>
      <c r="U33" s="330"/>
      <c r="V33" s="331"/>
      <c r="W33" s="37" t="s">
        <v>74</v>
      </c>
      <c r="X33" s="314">
        <f>IFERROR(SUMPRODUCT(X28:X31*H28:H31),"0")</f>
        <v>84</v>
      </c>
      <c r="Y33" s="314">
        <f>IFERROR(SUMPRODUCT(Y28:Y31*H28:H31),"0")</f>
        <v>84</v>
      </c>
      <c r="Z33" s="37"/>
      <c r="AA33" s="315"/>
      <c r="AB33" s="315"/>
      <c r="AC33" s="315"/>
    </row>
    <row r="34" spans="1:68" ht="16.5" hidden="1" customHeight="1" x14ac:dyDescent="0.25">
      <c r="A34" s="321" t="s">
        <v>93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hidden="1" customHeight="1" x14ac:dyDescent="0.25">
      <c r="A35" s="336" t="s">
        <v>64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6"/>
      <c r="AB35" s="306"/>
      <c r="AC35" s="306"/>
    </row>
    <row r="36" spans="1:68" ht="27" hidden="1" customHeight="1" x14ac:dyDescent="0.25">
      <c r="A36" s="54" t="s">
        <v>94</v>
      </c>
      <c r="B36" s="54" t="s">
        <v>95</v>
      </c>
      <c r="C36" s="31">
        <v>4301070861</v>
      </c>
      <c r="D36" s="316">
        <v>4607111036308</v>
      </c>
      <c r="E36" s="317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9" t="s">
        <v>96</v>
      </c>
      <c r="Q36" s="319"/>
      <c r="R36" s="319"/>
      <c r="S36" s="319"/>
      <c r="T36" s="320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16">
        <v>4607111036315</v>
      </c>
      <c r="E37" s="317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7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9"/>
      <c r="R37" s="319"/>
      <c r="S37" s="319"/>
      <c r="T37" s="320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6">
        <v>4607111036292</v>
      </c>
      <c r="E38" s="317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9"/>
      <c r="R38" s="319"/>
      <c r="S38" s="319"/>
      <c r="T38" s="320"/>
      <c r="U38" s="34"/>
      <c r="V38" s="34"/>
      <c r="W38" s="35" t="s">
        <v>70</v>
      </c>
      <c r="X38" s="312">
        <v>24</v>
      </c>
      <c r="Y38" s="313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27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8"/>
      <c r="P39" s="329" t="s">
        <v>73</v>
      </c>
      <c r="Q39" s="330"/>
      <c r="R39" s="330"/>
      <c r="S39" s="330"/>
      <c r="T39" s="330"/>
      <c r="U39" s="330"/>
      <c r="V39" s="331"/>
      <c r="W39" s="37" t="s">
        <v>70</v>
      </c>
      <c r="X39" s="314">
        <f>IFERROR(SUM(X36:X38),"0")</f>
        <v>24</v>
      </c>
      <c r="Y39" s="314">
        <f>IFERROR(SUM(Y36:Y38),"0")</f>
        <v>24</v>
      </c>
      <c r="Z39" s="314">
        <f>IFERROR(IF(Z36="",0,Z36),"0")+IFERROR(IF(Z37="",0,Z37),"0")+IFERROR(IF(Z38="",0,Z38),"0")</f>
        <v>0.372</v>
      </c>
      <c r="AA39" s="315"/>
      <c r="AB39" s="315"/>
      <c r="AC39" s="315"/>
    </row>
    <row r="40" spans="1:68" x14ac:dyDescent="0.2">
      <c r="A40" s="322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8"/>
      <c r="P40" s="329" t="s">
        <v>73</v>
      </c>
      <c r="Q40" s="330"/>
      <c r="R40" s="330"/>
      <c r="S40" s="330"/>
      <c r="T40" s="330"/>
      <c r="U40" s="330"/>
      <c r="V40" s="331"/>
      <c r="W40" s="37" t="s">
        <v>74</v>
      </c>
      <c r="X40" s="314">
        <f>IFERROR(SUMPRODUCT(X36:X38*H36:H38),"0")</f>
        <v>144</v>
      </c>
      <c r="Y40" s="314">
        <f>IFERROR(SUMPRODUCT(Y36:Y38*H36:H38),"0")</f>
        <v>144</v>
      </c>
      <c r="Z40" s="37"/>
      <c r="AA40" s="315"/>
      <c r="AB40" s="315"/>
      <c r="AC40" s="315"/>
    </row>
    <row r="41" spans="1:68" ht="16.5" hidden="1" customHeight="1" x14ac:dyDescent="0.25">
      <c r="A41" s="321" t="s">
        <v>103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7"/>
      <c r="AB41" s="307"/>
      <c r="AC41" s="307"/>
    </row>
    <row r="42" spans="1:68" ht="14.25" hidden="1" customHeight="1" x14ac:dyDescent="0.25">
      <c r="A42" s="336" t="s">
        <v>104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06"/>
      <c r="AB42" s="306"/>
      <c r="AC42" s="306"/>
    </row>
    <row r="43" spans="1:68" ht="27" hidden="1" customHeight="1" x14ac:dyDescent="0.25">
      <c r="A43" s="54" t="s">
        <v>105</v>
      </c>
      <c r="B43" s="54" t="s">
        <v>106</v>
      </c>
      <c r="C43" s="31">
        <v>4301190022</v>
      </c>
      <c r="D43" s="316">
        <v>4607111037053</v>
      </c>
      <c r="E43" s="317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1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12">
        <v>0</v>
      </c>
      <c r="Y43" s="313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idden="1" x14ac:dyDescent="0.2">
      <c r="A44" s="327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8"/>
      <c r="P44" s="329" t="s">
        <v>73</v>
      </c>
      <c r="Q44" s="330"/>
      <c r="R44" s="330"/>
      <c r="S44" s="330"/>
      <c r="T44" s="330"/>
      <c r="U44" s="330"/>
      <c r="V44" s="331"/>
      <c r="W44" s="37" t="s">
        <v>70</v>
      </c>
      <c r="X44" s="314">
        <f>IFERROR(SUM(X43:X43),"0")</f>
        <v>0</v>
      </c>
      <c r="Y44" s="314">
        <f>IFERROR(SUM(Y43:Y43),"0")</f>
        <v>0</v>
      </c>
      <c r="Z44" s="314">
        <f>IFERROR(IF(Z43="",0,Z43),"0")</f>
        <v>0</v>
      </c>
      <c r="AA44" s="315"/>
      <c r="AB44" s="315"/>
      <c r="AC44" s="315"/>
    </row>
    <row r="45" spans="1:68" hidden="1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8"/>
      <c r="P45" s="329" t="s">
        <v>73</v>
      </c>
      <c r="Q45" s="330"/>
      <c r="R45" s="330"/>
      <c r="S45" s="330"/>
      <c r="T45" s="330"/>
      <c r="U45" s="330"/>
      <c r="V45" s="331"/>
      <c r="W45" s="37" t="s">
        <v>74</v>
      </c>
      <c r="X45" s="314">
        <f>IFERROR(SUMPRODUCT(X43:X43*H43:H43),"0")</f>
        <v>0</v>
      </c>
      <c r="Y45" s="314">
        <f>IFERROR(SUMPRODUCT(Y43:Y43*H43:H43),"0")</f>
        <v>0</v>
      </c>
      <c r="Z45" s="37"/>
      <c r="AA45" s="315"/>
      <c r="AB45" s="315"/>
      <c r="AC45" s="315"/>
    </row>
    <row r="46" spans="1:68" ht="16.5" hidden="1" customHeight="1" x14ac:dyDescent="0.25">
      <c r="A46" s="321" t="s">
        <v>109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7"/>
      <c r="AB46" s="307"/>
      <c r="AC46" s="307"/>
    </row>
    <row r="47" spans="1:68" ht="14.25" hidden="1" customHeight="1" x14ac:dyDescent="0.25">
      <c r="A47" s="336" t="s">
        <v>64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06"/>
      <c r="AB47" s="306"/>
      <c r="AC47" s="306"/>
    </row>
    <row r="48" spans="1:68" ht="27" hidden="1" customHeight="1" x14ac:dyDescent="0.25">
      <c r="A48" s="54" t="s">
        <v>110</v>
      </c>
      <c r="B48" s="54" t="s">
        <v>111</v>
      </c>
      <c r="C48" s="31">
        <v>4301070989</v>
      </c>
      <c r="D48" s="316">
        <v>4607111037190</v>
      </c>
      <c r="E48" s="317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50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9"/>
      <c r="R48" s="319"/>
      <c r="S48" s="319"/>
      <c r="T48" s="320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4301071032</v>
      </c>
      <c r="D49" s="316">
        <v>4607111038999</v>
      </c>
      <c r="E49" s="317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3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9"/>
      <c r="R49" s="319"/>
      <c r="S49" s="319"/>
      <c r="T49" s="320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115</v>
      </c>
      <c r="B50" s="54" t="s">
        <v>116</v>
      </c>
      <c r="C50" s="31">
        <v>4301070972</v>
      </c>
      <c r="D50" s="316">
        <v>4607111037183</v>
      </c>
      <c r="E50" s="317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9"/>
      <c r="R50" s="319"/>
      <c r="S50" s="319"/>
      <c r="T50" s="320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117</v>
      </c>
      <c r="B51" s="54" t="s">
        <v>118</v>
      </c>
      <c r="C51" s="31">
        <v>4301071044</v>
      </c>
      <c r="D51" s="316">
        <v>4607111039385</v>
      </c>
      <c r="E51" s="317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1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4301070970</v>
      </c>
      <c r="D52" s="316">
        <v>4607111037091</v>
      </c>
      <c r="E52" s="317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9"/>
      <c r="R52" s="319"/>
      <c r="S52" s="319"/>
      <c r="T52" s="320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4301071045</v>
      </c>
      <c r="D53" s="316">
        <v>4607111039392</v>
      </c>
      <c r="E53" s="317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0" t="s">
        <v>124</v>
      </c>
      <c r="Q53" s="319"/>
      <c r="R53" s="319"/>
      <c r="S53" s="319"/>
      <c r="T53" s="320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6">
        <v>4607111036902</v>
      </c>
      <c r="E54" s="317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7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9"/>
      <c r="R54" s="319"/>
      <c r="S54" s="319"/>
      <c r="T54" s="320"/>
      <c r="U54" s="34"/>
      <c r="V54" s="34"/>
      <c r="W54" s="35" t="s">
        <v>70</v>
      </c>
      <c r="X54" s="312">
        <v>36</v>
      </c>
      <c r="Y54" s="313">
        <f t="shared" si="0"/>
        <v>36</v>
      </c>
      <c r="Z54" s="36">
        <f t="shared" si="1"/>
        <v>0.55800000000000005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267.48</v>
      </c>
      <c r="BN54" s="67">
        <f t="shared" si="3"/>
        <v>267.48</v>
      </c>
      <c r="BO54" s="67">
        <f t="shared" si="4"/>
        <v>0.42857142857142855</v>
      </c>
      <c r="BP54" s="67">
        <f t="shared" si="5"/>
        <v>0.42857142857142855</v>
      </c>
    </row>
    <row r="55" spans="1:68" ht="27" hidden="1" customHeight="1" x14ac:dyDescent="0.25">
      <c r="A55" s="54" t="s">
        <v>127</v>
      </c>
      <c r="B55" s="54" t="s">
        <v>128</v>
      </c>
      <c r="C55" s="31">
        <v>4301071031</v>
      </c>
      <c r="D55" s="316">
        <v>4607111038982</v>
      </c>
      <c r="E55" s="317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9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4301070969</v>
      </c>
      <c r="D56" s="316">
        <v>4607111036858</v>
      </c>
      <c r="E56" s="317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9"/>
      <c r="R56" s="319"/>
      <c r="S56" s="319"/>
      <c r="T56" s="320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4301071046</v>
      </c>
      <c r="D57" s="316">
        <v>4607111039354</v>
      </c>
      <c r="E57" s="317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8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9"/>
      <c r="R57" s="319"/>
      <c r="S57" s="319"/>
      <c r="T57" s="320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6">
        <v>4607111036889</v>
      </c>
      <c r="E58" s="317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9"/>
      <c r="R58" s="319"/>
      <c r="S58" s="319"/>
      <c r="T58" s="320"/>
      <c r="U58" s="34"/>
      <c r="V58" s="34"/>
      <c r="W58" s="35" t="s">
        <v>70</v>
      </c>
      <c r="X58" s="312">
        <v>12</v>
      </c>
      <c r="Y58" s="313">
        <f t="shared" si="0"/>
        <v>12</v>
      </c>
      <c r="Z58" s="36">
        <f t="shared" si="1"/>
        <v>0.186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89.831999999999994</v>
      </c>
      <c r="BN58" s="67">
        <f t="shared" si="3"/>
        <v>89.831999999999994</v>
      </c>
      <c r="BO58" s="67">
        <f t="shared" si="4"/>
        <v>0.14285714285714285</v>
      </c>
      <c r="BP58" s="67">
        <f t="shared" si="5"/>
        <v>0.14285714285714285</v>
      </c>
    </row>
    <row r="59" spans="1:68" ht="27" hidden="1" customHeight="1" x14ac:dyDescent="0.25">
      <c r="A59" s="54" t="s">
        <v>135</v>
      </c>
      <c r="B59" s="54" t="s">
        <v>136</v>
      </c>
      <c r="C59" s="31">
        <v>4301071047</v>
      </c>
      <c r="D59" s="316">
        <v>4607111039330</v>
      </c>
      <c r="E59" s="317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5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27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8"/>
      <c r="P60" s="329" t="s">
        <v>73</v>
      </c>
      <c r="Q60" s="330"/>
      <c r="R60" s="330"/>
      <c r="S60" s="330"/>
      <c r="T60" s="330"/>
      <c r="U60" s="330"/>
      <c r="V60" s="331"/>
      <c r="W60" s="37" t="s">
        <v>70</v>
      </c>
      <c r="X60" s="314">
        <f>IFERROR(SUM(X48:X59),"0")</f>
        <v>48</v>
      </c>
      <c r="Y60" s="314">
        <f>IFERROR(SUM(Y48:Y59),"0")</f>
        <v>48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0.74399999999999999</v>
      </c>
      <c r="AA60" s="315"/>
      <c r="AB60" s="315"/>
      <c r="AC60" s="315"/>
    </row>
    <row r="61" spans="1:68" x14ac:dyDescent="0.2">
      <c r="A61" s="322"/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8"/>
      <c r="P61" s="329" t="s">
        <v>73</v>
      </c>
      <c r="Q61" s="330"/>
      <c r="R61" s="330"/>
      <c r="S61" s="330"/>
      <c r="T61" s="330"/>
      <c r="U61" s="330"/>
      <c r="V61" s="331"/>
      <c r="W61" s="37" t="s">
        <v>74</v>
      </c>
      <c r="X61" s="314">
        <f>IFERROR(SUMPRODUCT(X48:X59*H48:H59),"0")</f>
        <v>345.6</v>
      </c>
      <c r="Y61" s="314">
        <f>IFERROR(SUMPRODUCT(Y48:Y59*H48:H59),"0")</f>
        <v>345.6</v>
      </c>
      <c r="Z61" s="37"/>
      <c r="AA61" s="315"/>
      <c r="AB61" s="315"/>
      <c r="AC61" s="315"/>
    </row>
    <row r="62" spans="1:68" ht="16.5" hidden="1" customHeight="1" x14ac:dyDescent="0.25">
      <c r="A62" s="321" t="s">
        <v>137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7"/>
      <c r="AB62" s="307"/>
      <c r="AC62" s="307"/>
    </row>
    <row r="63" spans="1:68" ht="14.25" hidden="1" customHeight="1" x14ac:dyDescent="0.25">
      <c r="A63" s="336" t="s">
        <v>64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06"/>
      <c r="AB63" s="306"/>
      <c r="AC63" s="306"/>
    </row>
    <row r="64" spans="1:68" ht="27" hidden="1" customHeight="1" x14ac:dyDescent="0.25">
      <c r="A64" s="54" t="s">
        <v>138</v>
      </c>
      <c r="B64" s="54" t="s">
        <v>139</v>
      </c>
      <c r="C64" s="31">
        <v>4301070977</v>
      </c>
      <c r="D64" s="316">
        <v>4607111037411</v>
      </c>
      <c r="E64" s="317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7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9"/>
      <c r="R64" s="319"/>
      <c r="S64" s="319"/>
      <c r="T64" s="320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6">
        <v>4607111036728</v>
      </c>
      <c r="E65" s="317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9"/>
      <c r="R65" s="319"/>
      <c r="S65" s="319"/>
      <c r="T65" s="320"/>
      <c r="U65" s="34"/>
      <c r="V65" s="34"/>
      <c r="W65" s="35" t="s">
        <v>70</v>
      </c>
      <c r="X65" s="312">
        <v>168</v>
      </c>
      <c r="Y65" s="313">
        <f>IFERROR(IF(X65="","",X65),"")</f>
        <v>168</v>
      </c>
      <c r="Z65" s="36">
        <f>IFERROR(IF(X65="","",X65*0.00866),"")</f>
        <v>1.45488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875.81759999999997</v>
      </c>
      <c r="BN65" s="67">
        <f>IFERROR(Y65*I65,"0")</f>
        <v>875.81759999999997</v>
      </c>
      <c r="BO65" s="67">
        <f>IFERROR(X65/J65,"0")</f>
        <v>1.1666666666666667</v>
      </c>
      <c r="BP65" s="67">
        <f>IFERROR(Y65/J65,"0")</f>
        <v>1.1666666666666667</v>
      </c>
    </row>
    <row r="66" spans="1:68" x14ac:dyDescent="0.2">
      <c r="A66" s="327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8"/>
      <c r="P66" s="329" t="s">
        <v>73</v>
      </c>
      <c r="Q66" s="330"/>
      <c r="R66" s="330"/>
      <c r="S66" s="330"/>
      <c r="T66" s="330"/>
      <c r="U66" s="330"/>
      <c r="V66" s="331"/>
      <c r="W66" s="37" t="s">
        <v>70</v>
      </c>
      <c r="X66" s="314">
        <f>IFERROR(SUM(X64:X65),"0")</f>
        <v>168</v>
      </c>
      <c r="Y66" s="314">
        <f>IFERROR(SUM(Y64:Y65),"0")</f>
        <v>168</v>
      </c>
      <c r="Z66" s="314">
        <f>IFERROR(IF(Z64="",0,Z64),"0")+IFERROR(IF(Z65="",0,Z65),"0")</f>
        <v>1.45488</v>
      </c>
      <c r="AA66" s="315"/>
      <c r="AB66" s="315"/>
      <c r="AC66" s="315"/>
    </row>
    <row r="67" spans="1:68" x14ac:dyDescent="0.2">
      <c r="A67" s="322"/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8"/>
      <c r="P67" s="329" t="s">
        <v>73</v>
      </c>
      <c r="Q67" s="330"/>
      <c r="R67" s="330"/>
      <c r="S67" s="330"/>
      <c r="T67" s="330"/>
      <c r="U67" s="330"/>
      <c r="V67" s="331"/>
      <c r="W67" s="37" t="s">
        <v>74</v>
      </c>
      <c r="X67" s="314">
        <f>IFERROR(SUMPRODUCT(X64:X65*H64:H65),"0")</f>
        <v>840</v>
      </c>
      <c r="Y67" s="314">
        <f>IFERROR(SUMPRODUCT(Y64:Y65*H64:H65),"0")</f>
        <v>840</v>
      </c>
      <c r="Z67" s="37"/>
      <c r="AA67" s="315"/>
      <c r="AB67" s="315"/>
      <c r="AC67" s="315"/>
    </row>
    <row r="68" spans="1:68" ht="16.5" hidden="1" customHeight="1" x14ac:dyDescent="0.25">
      <c r="A68" s="321" t="s">
        <v>144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7"/>
      <c r="AB68" s="307"/>
      <c r="AC68" s="307"/>
    </row>
    <row r="69" spans="1:68" ht="14.25" hidden="1" customHeight="1" x14ac:dyDescent="0.25">
      <c r="A69" s="336" t="s">
        <v>145</v>
      </c>
      <c r="B69" s="322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06"/>
      <c r="AB69" s="306"/>
      <c r="AC69" s="306"/>
    </row>
    <row r="70" spans="1:68" ht="27" hidden="1" customHeight="1" x14ac:dyDescent="0.25">
      <c r="A70" s="54" t="s">
        <v>146</v>
      </c>
      <c r="B70" s="54" t="s">
        <v>147</v>
      </c>
      <c r="C70" s="31">
        <v>4301135271</v>
      </c>
      <c r="D70" s="316">
        <v>4607111033659</v>
      </c>
      <c r="E70" s="317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0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9"/>
      <c r="R70" s="319"/>
      <c r="S70" s="319"/>
      <c r="T70" s="320"/>
      <c r="U70" s="34"/>
      <c r="V70" s="34"/>
      <c r="W70" s="35" t="s">
        <v>70</v>
      </c>
      <c r="X70" s="312">
        <v>0</v>
      </c>
      <c r="Y70" s="313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27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8"/>
      <c r="P71" s="329" t="s">
        <v>73</v>
      </c>
      <c r="Q71" s="330"/>
      <c r="R71" s="330"/>
      <c r="S71" s="330"/>
      <c r="T71" s="330"/>
      <c r="U71" s="330"/>
      <c r="V71" s="331"/>
      <c r="W71" s="37" t="s">
        <v>70</v>
      </c>
      <c r="X71" s="314">
        <f>IFERROR(SUM(X70:X70),"0")</f>
        <v>0</v>
      </c>
      <c r="Y71" s="314">
        <f>IFERROR(SUM(Y70:Y70),"0")</f>
        <v>0</v>
      </c>
      <c r="Z71" s="314">
        <f>IFERROR(IF(Z70="",0,Z70),"0")</f>
        <v>0</v>
      </c>
      <c r="AA71" s="315"/>
      <c r="AB71" s="315"/>
      <c r="AC71" s="315"/>
    </row>
    <row r="72" spans="1:68" hidden="1" x14ac:dyDescent="0.2">
      <c r="A72" s="322"/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8"/>
      <c r="P72" s="329" t="s">
        <v>73</v>
      </c>
      <c r="Q72" s="330"/>
      <c r="R72" s="330"/>
      <c r="S72" s="330"/>
      <c r="T72" s="330"/>
      <c r="U72" s="330"/>
      <c r="V72" s="331"/>
      <c r="W72" s="37" t="s">
        <v>74</v>
      </c>
      <c r="X72" s="314">
        <f>IFERROR(SUMPRODUCT(X70:X70*H70:H70),"0")</f>
        <v>0</v>
      </c>
      <c r="Y72" s="314">
        <f>IFERROR(SUMPRODUCT(Y70:Y70*H70:H70),"0")</f>
        <v>0</v>
      </c>
      <c r="Z72" s="37"/>
      <c r="AA72" s="315"/>
      <c r="AB72" s="315"/>
      <c r="AC72" s="315"/>
    </row>
    <row r="73" spans="1:68" ht="16.5" hidden="1" customHeight="1" x14ac:dyDescent="0.25">
      <c r="A73" s="321" t="s">
        <v>149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7"/>
      <c r="AB73" s="307"/>
      <c r="AC73" s="307"/>
    </row>
    <row r="74" spans="1:68" ht="14.25" hidden="1" customHeight="1" x14ac:dyDescent="0.25">
      <c r="A74" s="336" t="s">
        <v>150</v>
      </c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  <c r="AA74" s="306"/>
      <c r="AB74" s="306"/>
      <c r="AC74" s="306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6">
        <v>4607111034137</v>
      </c>
      <c r="E75" s="317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8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9"/>
      <c r="R75" s="319"/>
      <c r="S75" s="319"/>
      <c r="T75" s="320"/>
      <c r="U75" s="34"/>
      <c r="V75" s="34"/>
      <c r="W75" s="35" t="s">
        <v>70</v>
      </c>
      <c r="X75" s="312">
        <v>14</v>
      </c>
      <c r="Y75" s="313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6">
        <v>4607111034120</v>
      </c>
      <c r="E76" s="317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3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9"/>
      <c r="R76" s="319"/>
      <c r="S76" s="319"/>
      <c r="T76" s="320"/>
      <c r="U76" s="34"/>
      <c r="V76" s="34"/>
      <c r="W76" s="35" t="s">
        <v>70</v>
      </c>
      <c r="X76" s="312">
        <v>14</v>
      </c>
      <c r="Y76" s="313">
        <f>IFERROR(IF(X76="","",X76),"")</f>
        <v>14</v>
      </c>
      <c r="Z76" s="36">
        <f>IFERROR(IF(X76="","",X76*0.01788),"")</f>
        <v>0.25031999999999999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327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8"/>
      <c r="P77" s="329" t="s">
        <v>73</v>
      </c>
      <c r="Q77" s="330"/>
      <c r="R77" s="330"/>
      <c r="S77" s="330"/>
      <c r="T77" s="330"/>
      <c r="U77" s="330"/>
      <c r="V77" s="331"/>
      <c r="W77" s="37" t="s">
        <v>70</v>
      </c>
      <c r="X77" s="314">
        <f>IFERROR(SUM(X75:X76),"0")</f>
        <v>28</v>
      </c>
      <c r="Y77" s="314">
        <f>IFERROR(SUM(Y75:Y76),"0")</f>
        <v>28</v>
      </c>
      <c r="Z77" s="314">
        <f>IFERROR(IF(Z75="",0,Z75),"0")+IFERROR(IF(Z76="",0,Z76),"0")</f>
        <v>0.50063999999999997</v>
      </c>
      <c r="AA77" s="315"/>
      <c r="AB77" s="315"/>
      <c r="AC77" s="315"/>
    </row>
    <row r="78" spans="1:68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8"/>
      <c r="P78" s="329" t="s">
        <v>73</v>
      </c>
      <c r="Q78" s="330"/>
      <c r="R78" s="330"/>
      <c r="S78" s="330"/>
      <c r="T78" s="330"/>
      <c r="U78" s="330"/>
      <c r="V78" s="331"/>
      <c r="W78" s="37" t="s">
        <v>74</v>
      </c>
      <c r="X78" s="314">
        <f>IFERROR(SUMPRODUCT(X75:X76*H75:H76),"0")</f>
        <v>100.8</v>
      </c>
      <c r="Y78" s="314">
        <f>IFERROR(SUMPRODUCT(Y75:Y76*H75:H76),"0")</f>
        <v>100.8</v>
      </c>
      <c r="Z78" s="37"/>
      <c r="AA78" s="315"/>
      <c r="AB78" s="315"/>
      <c r="AC78" s="315"/>
    </row>
    <row r="79" spans="1:68" ht="16.5" hidden="1" customHeight="1" x14ac:dyDescent="0.25">
      <c r="A79" s="321" t="s">
        <v>157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7"/>
      <c r="AB79" s="307"/>
      <c r="AC79" s="307"/>
    </row>
    <row r="80" spans="1:68" ht="14.25" hidden="1" customHeight="1" x14ac:dyDescent="0.25">
      <c r="A80" s="336" t="s">
        <v>145</v>
      </c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06"/>
      <c r="AB80" s="306"/>
      <c r="AC80" s="306"/>
    </row>
    <row r="81" spans="1:68" ht="27" hidden="1" customHeight="1" x14ac:dyDescent="0.25">
      <c r="A81" s="54" t="s">
        <v>158</v>
      </c>
      <c r="B81" s="54" t="s">
        <v>159</v>
      </c>
      <c r="C81" s="31">
        <v>4301135285</v>
      </c>
      <c r="D81" s="316">
        <v>4607111036407</v>
      </c>
      <c r="E81" s="317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9"/>
      <c r="R81" s="319"/>
      <c r="S81" s="319"/>
      <c r="T81" s="320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6">
        <v>4607111033628</v>
      </c>
      <c r="E82" s="317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48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9"/>
      <c r="R82" s="319"/>
      <c r="S82" s="319"/>
      <c r="T82" s="320"/>
      <c r="U82" s="34"/>
      <c r="V82" s="34"/>
      <c r="W82" s="35" t="s">
        <v>70</v>
      </c>
      <c r="X82" s="312">
        <v>14</v>
      </c>
      <c r="Y82" s="313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6">
        <v>4607111033451</v>
      </c>
      <c r="E83" s="317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3" t="s">
        <v>166</v>
      </c>
      <c r="Q83" s="319"/>
      <c r="R83" s="319"/>
      <c r="S83" s="319"/>
      <c r="T83" s="320"/>
      <c r="U83" s="34"/>
      <c r="V83" s="34"/>
      <c r="W83" s="35" t="s">
        <v>70</v>
      </c>
      <c r="X83" s="312">
        <v>14</v>
      </c>
      <c r="Y83" s="313">
        <f t="shared" si="6"/>
        <v>14</v>
      </c>
      <c r="Z83" s="36">
        <f t="shared" si="7"/>
        <v>0.25031999999999999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6">
        <v>4607111035141</v>
      </c>
      <c r="E84" s="317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9"/>
      <c r="R84" s="319"/>
      <c r="S84" s="319"/>
      <c r="T84" s="320"/>
      <c r="U84" s="34"/>
      <c r="V84" s="34"/>
      <c r="W84" s="35" t="s">
        <v>70</v>
      </c>
      <c r="X84" s="312">
        <v>14</v>
      </c>
      <c r="Y84" s="313">
        <f t="shared" si="6"/>
        <v>14</v>
      </c>
      <c r="Z84" s="36">
        <f t="shared" si="7"/>
        <v>0.25031999999999999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6">
        <v>4607111033444</v>
      </c>
      <c r="E85" s="317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9"/>
      <c r="R85" s="319"/>
      <c r="S85" s="319"/>
      <c r="T85" s="320"/>
      <c r="U85" s="34"/>
      <c r="V85" s="34"/>
      <c r="W85" s="35" t="s">
        <v>70</v>
      </c>
      <c r="X85" s="312">
        <v>14</v>
      </c>
      <c r="Y85" s="313">
        <f t="shared" si="6"/>
        <v>14</v>
      </c>
      <c r="Z85" s="36">
        <f t="shared" si="7"/>
        <v>0.25031999999999999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16">
        <v>4607111035028</v>
      </c>
      <c r="E86" s="317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5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9"/>
      <c r="R86" s="319"/>
      <c r="S86" s="319"/>
      <c r="T86" s="320"/>
      <c r="U86" s="34"/>
      <c r="V86" s="34"/>
      <c r="W86" s="35" t="s">
        <v>70</v>
      </c>
      <c r="X86" s="312">
        <v>14</v>
      </c>
      <c r="Y86" s="313">
        <f t="shared" si="6"/>
        <v>14</v>
      </c>
      <c r="Z86" s="36">
        <f t="shared" si="7"/>
        <v>0.25031999999999999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62.283200000000008</v>
      </c>
      <c r="BN86" s="67">
        <f t="shared" si="9"/>
        <v>62.283200000000008</v>
      </c>
      <c r="BO86" s="67">
        <f t="shared" si="10"/>
        <v>0.2</v>
      </c>
      <c r="BP86" s="67">
        <f t="shared" si="11"/>
        <v>0.2</v>
      </c>
    </row>
    <row r="87" spans="1:68" x14ac:dyDescent="0.2">
      <c r="A87" s="327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8"/>
      <c r="P87" s="329" t="s">
        <v>73</v>
      </c>
      <c r="Q87" s="330"/>
      <c r="R87" s="330"/>
      <c r="S87" s="330"/>
      <c r="T87" s="330"/>
      <c r="U87" s="330"/>
      <c r="V87" s="331"/>
      <c r="W87" s="37" t="s">
        <v>70</v>
      </c>
      <c r="X87" s="314">
        <f>IFERROR(SUM(X81:X86),"0")</f>
        <v>70</v>
      </c>
      <c r="Y87" s="314">
        <f>IFERROR(SUM(Y81:Y86),"0")</f>
        <v>70</v>
      </c>
      <c r="Z87" s="314">
        <f>IFERROR(IF(Z81="",0,Z81),"0")+IFERROR(IF(Z82="",0,Z82),"0")+IFERROR(IF(Z83="",0,Z83),"0")+IFERROR(IF(Z84="",0,Z84),"0")+IFERROR(IF(Z85="",0,Z85),"0")+IFERROR(IF(Z86="",0,Z86),"0")</f>
        <v>1.2515999999999998</v>
      </c>
      <c r="AA87" s="315"/>
      <c r="AB87" s="315"/>
      <c r="AC87" s="315"/>
    </row>
    <row r="88" spans="1:68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8"/>
      <c r="P88" s="329" t="s">
        <v>73</v>
      </c>
      <c r="Q88" s="330"/>
      <c r="R88" s="330"/>
      <c r="S88" s="330"/>
      <c r="T88" s="330"/>
      <c r="U88" s="330"/>
      <c r="V88" s="331"/>
      <c r="W88" s="37" t="s">
        <v>74</v>
      </c>
      <c r="X88" s="314">
        <f>IFERROR(SUMPRODUCT(X81:X86*H81:H86),"0")</f>
        <v>255.35999999999999</v>
      </c>
      <c r="Y88" s="314">
        <f>IFERROR(SUMPRODUCT(Y81:Y86*H81:H86),"0")</f>
        <v>255.35999999999999</v>
      </c>
      <c r="Z88" s="37"/>
      <c r="AA88" s="315"/>
      <c r="AB88" s="315"/>
      <c r="AC88" s="315"/>
    </row>
    <row r="89" spans="1:68" ht="16.5" hidden="1" customHeight="1" x14ac:dyDescent="0.25">
      <c r="A89" s="321" t="s">
        <v>175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7"/>
      <c r="AB89" s="307"/>
      <c r="AC89" s="307"/>
    </row>
    <row r="90" spans="1:68" ht="14.25" hidden="1" customHeight="1" x14ac:dyDescent="0.25">
      <c r="A90" s="336" t="s">
        <v>176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22"/>
      <c r="Z90" s="322"/>
      <c r="AA90" s="306"/>
      <c r="AB90" s="306"/>
      <c r="AC90" s="306"/>
    </row>
    <row r="91" spans="1:68" ht="27" hidden="1" customHeight="1" x14ac:dyDescent="0.25">
      <c r="A91" s="54" t="s">
        <v>177</v>
      </c>
      <c r="B91" s="54" t="s">
        <v>178</v>
      </c>
      <c r="C91" s="31">
        <v>4301136042</v>
      </c>
      <c r="D91" s="316">
        <v>4607025784012</v>
      </c>
      <c r="E91" s="317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9"/>
      <c r="R91" s="319"/>
      <c r="S91" s="319"/>
      <c r="T91" s="320"/>
      <c r="U91" s="34"/>
      <c r="V91" s="34"/>
      <c r="W91" s="35" t="s">
        <v>70</v>
      </c>
      <c r="X91" s="312">
        <v>0</v>
      </c>
      <c r="Y91" s="313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6">
        <v>4607025784319</v>
      </c>
      <c r="E92" s="317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6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9"/>
      <c r="R92" s="319"/>
      <c r="S92" s="319"/>
      <c r="T92" s="320"/>
      <c r="U92" s="34"/>
      <c r="V92" s="34"/>
      <c r="W92" s="35" t="s">
        <v>70</v>
      </c>
      <c r="X92" s="312">
        <v>14</v>
      </c>
      <c r="Y92" s="313">
        <f>IFERROR(IF(X92="","",X92),"")</f>
        <v>14</v>
      </c>
      <c r="Z92" s="36">
        <f>IFERROR(IF(X92="","",X92*0.01788),"")</f>
        <v>0.25031999999999999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6">
        <v>4607111035370</v>
      </c>
      <c r="E93" s="317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50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9"/>
      <c r="R93" s="319"/>
      <c r="S93" s="319"/>
      <c r="T93" s="320"/>
      <c r="U93" s="34"/>
      <c r="V93" s="34"/>
      <c r="W93" s="35" t="s">
        <v>70</v>
      </c>
      <c r="X93" s="312">
        <v>12</v>
      </c>
      <c r="Y93" s="313">
        <f>IFERROR(IF(X93="","",X93),"")</f>
        <v>12</v>
      </c>
      <c r="Z93" s="36">
        <f>IFERROR(IF(X93="","",X93*0.0155),"")</f>
        <v>0.186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41.567999999999998</v>
      </c>
      <c r="BN93" s="67">
        <f>IFERROR(Y93*I93,"0")</f>
        <v>41.567999999999998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x14ac:dyDescent="0.2">
      <c r="A94" s="327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8"/>
      <c r="P94" s="329" t="s">
        <v>73</v>
      </c>
      <c r="Q94" s="330"/>
      <c r="R94" s="330"/>
      <c r="S94" s="330"/>
      <c r="T94" s="330"/>
      <c r="U94" s="330"/>
      <c r="V94" s="331"/>
      <c r="W94" s="37" t="s">
        <v>70</v>
      </c>
      <c r="X94" s="314">
        <f>IFERROR(SUM(X91:X93),"0")</f>
        <v>26</v>
      </c>
      <c r="Y94" s="314">
        <f>IFERROR(SUM(Y91:Y93),"0")</f>
        <v>26</v>
      </c>
      <c r="Z94" s="314">
        <f>IFERROR(IF(Z91="",0,Z91),"0")+IFERROR(IF(Z92="",0,Z92),"0")+IFERROR(IF(Z93="",0,Z93),"0")</f>
        <v>0.43631999999999999</v>
      </c>
      <c r="AA94" s="315"/>
      <c r="AB94" s="315"/>
      <c r="AC94" s="315"/>
    </row>
    <row r="95" spans="1:68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8"/>
      <c r="P95" s="329" t="s">
        <v>73</v>
      </c>
      <c r="Q95" s="330"/>
      <c r="R95" s="330"/>
      <c r="S95" s="330"/>
      <c r="T95" s="330"/>
      <c r="U95" s="330"/>
      <c r="V95" s="331"/>
      <c r="W95" s="37" t="s">
        <v>74</v>
      </c>
      <c r="X95" s="314">
        <f>IFERROR(SUMPRODUCT(X91:X93*H91:H93),"0")</f>
        <v>87.36</v>
      </c>
      <c r="Y95" s="314">
        <f>IFERROR(SUMPRODUCT(Y91:Y93*H91:H93),"0")</f>
        <v>87.36</v>
      </c>
      <c r="Z95" s="37"/>
      <c r="AA95" s="315"/>
      <c r="AB95" s="315"/>
      <c r="AC95" s="315"/>
    </row>
    <row r="96" spans="1:68" ht="16.5" hidden="1" customHeight="1" x14ac:dyDescent="0.25">
      <c r="A96" s="321" t="s">
        <v>185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7"/>
      <c r="AB96" s="307"/>
      <c r="AC96" s="307"/>
    </row>
    <row r="97" spans="1:68" ht="14.25" hidden="1" customHeight="1" x14ac:dyDescent="0.25">
      <c r="A97" s="336" t="s">
        <v>64</v>
      </c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06"/>
      <c r="AB97" s="306"/>
      <c r="AC97" s="306"/>
    </row>
    <row r="98" spans="1:68" ht="27" hidden="1" customHeight="1" x14ac:dyDescent="0.25">
      <c r="A98" s="54" t="s">
        <v>186</v>
      </c>
      <c r="B98" s="54" t="s">
        <v>187</v>
      </c>
      <c r="C98" s="31">
        <v>4301070975</v>
      </c>
      <c r="D98" s="316">
        <v>4607111033970</v>
      </c>
      <c r="E98" s="317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9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9"/>
      <c r="R98" s="319"/>
      <c r="S98" s="319"/>
      <c r="T98" s="320"/>
      <c r="U98" s="34"/>
      <c r="V98" s="34"/>
      <c r="W98" s="35" t="s">
        <v>70</v>
      </c>
      <c r="X98" s="312">
        <v>0</v>
      </c>
      <c r="Y98" s="313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hidden="1" customHeight="1" x14ac:dyDescent="0.25">
      <c r="A99" s="54" t="s">
        <v>188</v>
      </c>
      <c r="B99" s="54" t="s">
        <v>189</v>
      </c>
      <c r="C99" s="31">
        <v>4301071051</v>
      </c>
      <c r="D99" s="316">
        <v>4607111039262</v>
      </c>
      <c r="E99" s="317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9"/>
      <c r="R99" s="319"/>
      <c r="S99" s="319"/>
      <c r="T99" s="320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6">
        <v>4607111034144</v>
      </c>
      <c r="E100" s="317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4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9"/>
      <c r="R100" s="319"/>
      <c r="S100" s="319"/>
      <c r="T100" s="320"/>
      <c r="U100" s="34"/>
      <c r="V100" s="34"/>
      <c r="W100" s="35" t="s">
        <v>70</v>
      </c>
      <c r="X100" s="312">
        <v>84</v>
      </c>
      <c r="Y100" s="313">
        <f t="shared" si="12"/>
        <v>84</v>
      </c>
      <c r="Z100" s="36">
        <f t="shared" si="13"/>
        <v>1.302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628.82399999999996</v>
      </c>
      <c r="BN100" s="67">
        <f t="shared" si="15"/>
        <v>628.82399999999996</v>
      </c>
      <c r="BO100" s="67">
        <f t="shared" si="16"/>
        <v>1</v>
      </c>
      <c r="BP100" s="67">
        <f t="shared" si="17"/>
        <v>1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4301071038</v>
      </c>
      <c r="D101" s="316">
        <v>4607111039248</v>
      </c>
      <c r="E101" s="317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1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9"/>
      <c r="R101" s="319"/>
      <c r="S101" s="319"/>
      <c r="T101" s="320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4301070973</v>
      </c>
      <c r="D102" s="316">
        <v>4607111033987</v>
      </c>
      <c r="E102" s="317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9"/>
      <c r="R102" s="319"/>
      <c r="S102" s="319"/>
      <c r="T102" s="320"/>
      <c r="U102" s="34"/>
      <c r="V102" s="34"/>
      <c r="W102" s="35" t="s">
        <v>70</v>
      </c>
      <c r="X102" s="312">
        <v>12</v>
      </c>
      <c r="Y102" s="313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86.395200000000003</v>
      </c>
      <c r="BN102" s="67">
        <f t="shared" si="15"/>
        <v>86.395200000000003</v>
      </c>
      <c r="BO102" s="67">
        <f t="shared" si="16"/>
        <v>0.14285714285714285</v>
      </c>
      <c r="BP102" s="67">
        <f t="shared" si="17"/>
        <v>0.14285714285714285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4301071049</v>
      </c>
      <c r="D103" s="316">
        <v>4607111039293</v>
      </c>
      <c r="E103" s="317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2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9"/>
      <c r="R103" s="319"/>
      <c r="S103" s="319"/>
      <c r="T103" s="320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6">
        <v>4607111034151</v>
      </c>
      <c r="E104" s="317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9"/>
      <c r="R104" s="319"/>
      <c r="S104" s="319"/>
      <c r="T104" s="320"/>
      <c r="U104" s="34"/>
      <c r="V104" s="34"/>
      <c r="W104" s="35" t="s">
        <v>70</v>
      </c>
      <c r="X104" s="312">
        <v>24</v>
      </c>
      <c r="Y104" s="313">
        <f t="shared" si="12"/>
        <v>24</v>
      </c>
      <c r="Z104" s="36">
        <f t="shared" si="13"/>
        <v>0.372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179.66399999999999</v>
      </c>
      <c r="BN104" s="67">
        <f t="shared" si="15"/>
        <v>179.66399999999999</v>
      </c>
      <c r="BO104" s="67">
        <f t="shared" si="16"/>
        <v>0.2857142857142857</v>
      </c>
      <c r="BP104" s="67">
        <f t="shared" si="17"/>
        <v>0.2857142857142857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4301071039</v>
      </c>
      <c r="D105" s="316">
        <v>4607111039279</v>
      </c>
      <c r="E105" s="317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9"/>
      <c r="R105" s="319"/>
      <c r="S105" s="319"/>
      <c r="T105" s="320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27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8"/>
      <c r="P106" s="329" t="s">
        <v>73</v>
      </c>
      <c r="Q106" s="330"/>
      <c r="R106" s="330"/>
      <c r="S106" s="330"/>
      <c r="T106" s="330"/>
      <c r="U106" s="330"/>
      <c r="V106" s="331"/>
      <c r="W106" s="37" t="s">
        <v>70</v>
      </c>
      <c r="X106" s="314">
        <f>IFERROR(SUM(X98:X105),"0")</f>
        <v>120</v>
      </c>
      <c r="Y106" s="314">
        <f>IFERROR(SUM(Y98:Y105),"0")</f>
        <v>120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1.8599999999999999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8"/>
      <c r="P107" s="329" t="s">
        <v>73</v>
      </c>
      <c r="Q107" s="330"/>
      <c r="R107" s="330"/>
      <c r="S107" s="330"/>
      <c r="T107" s="330"/>
      <c r="U107" s="330"/>
      <c r="V107" s="331"/>
      <c r="W107" s="37" t="s">
        <v>74</v>
      </c>
      <c r="X107" s="314">
        <f>IFERROR(SUMPRODUCT(X98:X105*H98:H105),"0")</f>
        <v>860.16000000000008</v>
      </c>
      <c r="Y107" s="314">
        <f>IFERROR(SUMPRODUCT(Y98:Y105*H98:H105),"0")</f>
        <v>860.16000000000008</v>
      </c>
      <c r="Z107" s="37"/>
      <c r="AA107" s="315"/>
      <c r="AB107" s="315"/>
      <c r="AC107" s="315"/>
    </row>
    <row r="108" spans="1:68" ht="16.5" hidden="1" customHeight="1" x14ac:dyDescent="0.25">
      <c r="A108" s="321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hidden="1" customHeight="1" x14ac:dyDescent="0.25">
      <c r="A109" s="336" t="s">
        <v>145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6"/>
      <c r="AB109" s="306"/>
      <c r="AC109" s="306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6">
        <v>4607111034014</v>
      </c>
      <c r="E110" s="317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48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9"/>
      <c r="R110" s="319"/>
      <c r="S110" s="319"/>
      <c r="T110" s="320"/>
      <c r="U110" s="34"/>
      <c r="V110" s="34"/>
      <c r="W110" s="35" t="s">
        <v>70</v>
      </c>
      <c r="X110" s="312">
        <v>14</v>
      </c>
      <c r="Y110" s="313">
        <f>IFERROR(IF(X110="","",X110),"")</f>
        <v>14</v>
      </c>
      <c r="Z110" s="36">
        <f>IFERROR(IF(X110="","",X110*0.01788),"")</f>
        <v>0.25031999999999999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51.850399999999993</v>
      </c>
      <c r="BN110" s="67">
        <f>IFERROR(Y110*I110,"0")</f>
        <v>51.850399999999993</v>
      </c>
      <c r="BO110" s="67">
        <f>IFERROR(X110/J110,"0")</f>
        <v>0.2</v>
      </c>
      <c r="BP110" s="67">
        <f>IFERROR(Y110/J110,"0")</f>
        <v>0.2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6">
        <v>4607111033994</v>
      </c>
      <c r="E111" s="317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50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9"/>
      <c r="R111" s="319"/>
      <c r="S111" s="319"/>
      <c r="T111" s="320"/>
      <c r="U111" s="34"/>
      <c r="V111" s="34"/>
      <c r="W111" s="35" t="s">
        <v>70</v>
      </c>
      <c r="X111" s="312">
        <v>42</v>
      </c>
      <c r="Y111" s="313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155.55119999999999</v>
      </c>
      <c r="BN111" s="67">
        <f>IFERROR(Y111*I111,"0")</f>
        <v>155.55119999999999</v>
      </c>
      <c r="BO111" s="67">
        <f>IFERROR(X111/J111,"0")</f>
        <v>0.6</v>
      </c>
      <c r="BP111" s="67">
        <f>IFERROR(Y111/J111,"0")</f>
        <v>0.6</v>
      </c>
    </row>
    <row r="112" spans="1:68" x14ac:dyDescent="0.2">
      <c r="A112" s="327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8"/>
      <c r="P112" s="329" t="s">
        <v>73</v>
      </c>
      <c r="Q112" s="330"/>
      <c r="R112" s="330"/>
      <c r="S112" s="330"/>
      <c r="T112" s="330"/>
      <c r="U112" s="330"/>
      <c r="V112" s="331"/>
      <c r="W112" s="37" t="s">
        <v>70</v>
      </c>
      <c r="X112" s="314">
        <f>IFERROR(SUM(X110:X111),"0")</f>
        <v>56</v>
      </c>
      <c r="Y112" s="314">
        <f>IFERROR(SUM(Y110:Y111),"0")</f>
        <v>56</v>
      </c>
      <c r="Z112" s="314">
        <f>IFERROR(IF(Z110="",0,Z110),"0")+IFERROR(IF(Z111="",0,Z111),"0")</f>
        <v>1.0012799999999999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8"/>
      <c r="P113" s="329" t="s">
        <v>73</v>
      </c>
      <c r="Q113" s="330"/>
      <c r="R113" s="330"/>
      <c r="S113" s="330"/>
      <c r="T113" s="330"/>
      <c r="U113" s="330"/>
      <c r="V113" s="331"/>
      <c r="W113" s="37" t="s">
        <v>74</v>
      </c>
      <c r="X113" s="314">
        <f>IFERROR(SUMPRODUCT(X110:X111*H110:H111),"0")</f>
        <v>168</v>
      </c>
      <c r="Y113" s="314">
        <f>IFERROR(SUMPRODUCT(Y110:Y111*H110:H111),"0")</f>
        <v>168</v>
      </c>
      <c r="Z113" s="37"/>
      <c r="AA113" s="315"/>
      <c r="AB113" s="315"/>
      <c r="AC113" s="315"/>
    </row>
    <row r="114" spans="1:68" ht="16.5" hidden="1" customHeight="1" x14ac:dyDescent="0.25">
      <c r="A114" s="321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hidden="1" customHeight="1" x14ac:dyDescent="0.25">
      <c r="A115" s="336" t="s">
        <v>145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6"/>
      <c r="AB115" s="306"/>
      <c r="AC115" s="306"/>
    </row>
    <row r="116" spans="1:68" ht="27" hidden="1" customHeight="1" x14ac:dyDescent="0.25">
      <c r="A116" s="54" t="s">
        <v>211</v>
      </c>
      <c r="B116" s="54" t="s">
        <v>212</v>
      </c>
      <c r="C116" s="31">
        <v>4301135311</v>
      </c>
      <c r="D116" s="316">
        <v>4607111039095</v>
      </c>
      <c r="E116" s="317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9"/>
      <c r="R116" s="319"/>
      <c r="S116" s="319"/>
      <c r="T116" s="320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6">
        <v>4607111034199</v>
      </c>
      <c r="E117" s="317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39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9"/>
      <c r="R117" s="319"/>
      <c r="S117" s="319"/>
      <c r="T117" s="320"/>
      <c r="U117" s="34"/>
      <c r="V117" s="34"/>
      <c r="W117" s="35" t="s">
        <v>70</v>
      </c>
      <c r="X117" s="312">
        <v>42</v>
      </c>
      <c r="Y117" s="313">
        <f>IFERROR(IF(X117="","",X117),"")</f>
        <v>42</v>
      </c>
      <c r="Z117" s="36">
        <f>IFERROR(IF(X117="","",X117*0.01788),"")</f>
        <v>0.75095999999999996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155.55119999999999</v>
      </c>
      <c r="BN117" s="67">
        <f>IFERROR(Y117*I117,"0")</f>
        <v>155.55119999999999</v>
      </c>
      <c r="BO117" s="67">
        <f>IFERROR(X117/J117,"0")</f>
        <v>0.6</v>
      </c>
      <c r="BP117" s="67">
        <f>IFERROR(Y117/J117,"0")</f>
        <v>0.6</v>
      </c>
    </row>
    <row r="118" spans="1:68" x14ac:dyDescent="0.2">
      <c r="A118" s="327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8"/>
      <c r="P118" s="329" t="s">
        <v>73</v>
      </c>
      <c r="Q118" s="330"/>
      <c r="R118" s="330"/>
      <c r="S118" s="330"/>
      <c r="T118" s="330"/>
      <c r="U118" s="330"/>
      <c r="V118" s="331"/>
      <c r="W118" s="37" t="s">
        <v>70</v>
      </c>
      <c r="X118" s="314">
        <f>IFERROR(SUM(X116:X117),"0")</f>
        <v>42</v>
      </c>
      <c r="Y118" s="314">
        <f>IFERROR(SUM(Y116:Y117),"0")</f>
        <v>42</v>
      </c>
      <c r="Z118" s="314">
        <f>IFERROR(IF(Z116="",0,Z116),"0")+IFERROR(IF(Z117="",0,Z117),"0")</f>
        <v>0.75095999999999996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8"/>
      <c r="P119" s="329" t="s">
        <v>73</v>
      </c>
      <c r="Q119" s="330"/>
      <c r="R119" s="330"/>
      <c r="S119" s="330"/>
      <c r="T119" s="330"/>
      <c r="U119" s="330"/>
      <c r="V119" s="331"/>
      <c r="W119" s="37" t="s">
        <v>74</v>
      </c>
      <c r="X119" s="314">
        <f>IFERROR(SUMPRODUCT(X116:X117*H116:H117),"0")</f>
        <v>126</v>
      </c>
      <c r="Y119" s="314">
        <f>IFERROR(SUMPRODUCT(Y116:Y117*H116:H117),"0")</f>
        <v>126</v>
      </c>
      <c r="Z119" s="37"/>
      <c r="AA119" s="315"/>
      <c r="AB119" s="315"/>
      <c r="AC119" s="315"/>
    </row>
    <row r="120" spans="1:68" ht="16.5" hidden="1" customHeight="1" x14ac:dyDescent="0.25">
      <c r="A120" s="321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hidden="1" customHeight="1" x14ac:dyDescent="0.25">
      <c r="A121" s="336" t="s">
        <v>145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6"/>
      <c r="AB121" s="306"/>
      <c r="AC121" s="306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16">
        <v>4607111034816</v>
      </c>
      <c r="E122" s="317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9"/>
      <c r="R122" s="319"/>
      <c r="S122" s="319"/>
      <c r="T122" s="320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220</v>
      </c>
      <c r="B123" s="54" t="s">
        <v>221</v>
      </c>
      <c r="C123" s="31">
        <v>4301135275</v>
      </c>
      <c r="D123" s="316">
        <v>4607111034380</v>
      </c>
      <c r="E123" s="317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8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12">
        <v>0</v>
      </c>
      <c r="Y123" s="313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6">
        <v>4607111034397</v>
      </c>
      <c r="E124" s="317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9"/>
      <c r="R124" s="319"/>
      <c r="S124" s="319"/>
      <c r="T124" s="320"/>
      <c r="U124" s="34"/>
      <c r="V124" s="34"/>
      <c r="W124" s="35" t="s">
        <v>70</v>
      </c>
      <c r="X124" s="312">
        <v>14</v>
      </c>
      <c r="Y124" s="313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27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8"/>
      <c r="P125" s="329" t="s">
        <v>73</v>
      </c>
      <c r="Q125" s="330"/>
      <c r="R125" s="330"/>
      <c r="S125" s="330"/>
      <c r="T125" s="330"/>
      <c r="U125" s="330"/>
      <c r="V125" s="331"/>
      <c r="W125" s="37" t="s">
        <v>70</v>
      </c>
      <c r="X125" s="314">
        <f>IFERROR(SUM(X122:X124),"0")</f>
        <v>14</v>
      </c>
      <c r="Y125" s="314">
        <f>IFERROR(SUM(Y122:Y124),"0")</f>
        <v>14</v>
      </c>
      <c r="Z125" s="314">
        <f>IFERROR(IF(Z122="",0,Z122),"0")+IFERROR(IF(Z123="",0,Z123),"0")+IFERROR(IF(Z124="",0,Z124),"0")</f>
        <v>0.25031999999999999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8"/>
      <c r="P126" s="329" t="s">
        <v>73</v>
      </c>
      <c r="Q126" s="330"/>
      <c r="R126" s="330"/>
      <c r="S126" s="330"/>
      <c r="T126" s="330"/>
      <c r="U126" s="330"/>
      <c r="V126" s="331"/>
      <c r="W126" s="37" t="s">
        <v>74</v>
      </c>
      <c r="X126" s="314">
        <f>IFERROR(SUMPRODUCT(X122:X124*H122:H124),"0")</f>
        <v>42</v>
      </c>
      <c r="Y126" s="314">
        <f>IFERROR(SUMPRODUCT(Y122:Y124*H122:H124),"0")</f>
        <v>42</v>
      </c>
      <c r="Z126" s="37"/>
      <c r="AA126" s="315"/>
      <c r="AB126" s="315"/>
      <c r="AC126" s="315"/>
    </row>
    <row r="127" spans="1:68" ht="16.5" hidden="1" customHeight="1" x14ac:dyDescent="0.25">
      <c r="A127" s="321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hidden="1" customHeight="1" x14ac:dyDescent="0.25">
      <c r="A128" s="336" t="s">
        <v>145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6"/>
      <c r="AB128" s="306"/>
      <c r="AC128" s="306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6">
        <v>4607111035806</v>
      </c>
      <c r="E129" s="317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9"/>
      <c r="R129" s="319"/>
      <c r="S129" s="319"/>
      <c r="T129" s="320"/>
      <c r="U129" s="34"/>
      <c r="V129" s="34"/>
      <c r="W129" s="35" t="s">
        <v>70</v>
      </c>
      <c r="X129" s="312">
        <v>14</v>
      </c>
      <c r="Y129" s="313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27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8"/>
      <c r="P130" s="329" t="s">
        <v>73</v>
      </c>
      <c r="Q130" s="330"/>
      <c r="R130" s="330"/>
      <c r="S130" s="330"/>
      <c r="T130" s="330"/>
      <c r="U130" s="330"/>
      <c r="V130" s="331"/>
      <c r="W130" s="37" t="s">
        <v>70</v>
      </c>
      <c r="X130" s="314">
        <f>IFERROR(SUM(X129:X129),"0")</f>
        <v>14</v>
      </c>
      <c r="Y130" s="314">
        <f>IFERROR(SUM(Y129:Y129),"0")</f>
        <v>14</v>
      </c>
      <c r="Z130" s="314">
        <f>IFERROR(IF(Z129="",0,Z129),"0")</f>
        <v>0.25031999999999999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8"/>
      <c r="P131" s="329" t="s">
        <v>73</v>
      </c>
      <c r="Q131" s="330"/>
      <c r="R131" s="330"/>
      <c r="S131" s="330"/>
      <c r="T131" s="330"/>
      <c r="U131" s="330"/>
      <c r="V131" s="331"/>
      <c r="W131" s="37" t="s">
        <v>74</v>
      </c>
      <c r="X131" s="314">
        <f>IFERROR(SUMPRODUCT(X129:X129*H129:H129),"0")</f>
        <v>42</v>
      </c>
      <c r="Y131" s="314">
        <f>IFERROR(SUMPRODUCT(Y129:Y129*H129:H129),"0")</f>
        <v>42</v>
      </c>
      <c r="Z131" s="37"/>
      <c r="AA131" s="315"/>
      <c r="AB131" s="315"/>
      <c r="AC131" s="315"/>
    </row>
    <row r="132" spans="1:68" ht="16.5" hidden="1" customHeight="1" x14ac:dyDescent="0.25">
      <c r="A132" s="321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hidden="1" customHeight="1" x14ac:dyDescent="0.25">
      <c r="A133" s="336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6"/>
      <c r="AB133" s="306"/>
      <c r="AC133" s="306"/>
    </row>
    <row r="134" spans="1:68" ht="27" hidden="1" customHeight="1" x14ac:dyDescent="0.25">
      <c r="A134" s="54" t="s">
        <v>231</v>
      </c>
      <c r="B134" s="54" t="s">
        <v>232</v>
      </c>
      <c r="C134" s="31">
        <v>4301071054</v>
      </c>
      <c r="D134" s="316">
        <v>4607111035639</v>
      </c>
      <c r="E134" s="317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492" t="s">
        <v>234</v>
      </c>
      <c r="Q134" s="319"/>
      <c r="R134" s="319"/>
      <c r="S134" s="319"/>
      <c r="T134" s="320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4301135540</v>
      </c>
      <c r="D135" s="316">
        <v>4607111035646</v>
      </c>
      <c r="E135" s="317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8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9"/>
      <c r="R135" s="319"/>
      <c r="S135" s="319"/>
      <c r="T135" s="320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27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8"/>
      <c r="P136" s="329" t="s">
        <v>73</v>
      </c>
      <c r="Q136" s="330"/>
      <c r="R136" s="330"/>
      <c r="S136" s="330"/>
      <c r="T136" s="330"/>
      <c r="U136" s="330"/>
      <c r="V136" s="331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hidden="1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8"/>
      <c r="P137" s="329" t="s">
        <v>73</v>
      </c>
      <c r="Q137" s="330"/>
      <c r="R137" s="330"/>
      <c r="S137" s="330"/>
      <c r="T137" s="330"/>
      <c r="U137" s="330"/>
      <c r="V137" s="331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hidden="1" customHeight="1" x14ac:dyDescent="0.25">
      <c r="A138" s="321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hidden="1" customHeight="1" x14ac:dyDescent="0.25">
      <c r="A139" s="336" t="s">
        <v>145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6"/>
      <c r="AB139" s="306"/>
      <c r="AC139" s="306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16">
        <v>4607111036568</v>
      </c>
      <c r="E140" s="317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3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9"/>
      <c r="R140" s="319"/>
      <c r="S140" s="319"/>
      <c r="T140" s="320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27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8"/>
      <c r="P141" s="329" t="s">
        <v>73</v>
      </c>
      <c r="Q141" s="330"/>
      <c r="R141" s="330"/>
      <c r="S141" s="330"/>
      <c r="T141" s="330"/>
      <c r="U141" s="330"/>
      <c r="V141" s="331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8"/>
      <c r="P142" s="329" t="s">
        <v>73</v>
      </c>
      <c r="Q142" s="330"/>
      <c r="R142" s="330"/>
      <c r="S142" s="330"/>
      <c r="T142" s="330"/>
      <c r="U142" s="330"/>
      <c r="V142" s="331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82" t="s">
        <v>242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83"/>
      <c r="AA143" s="48"/>
      <c r="AB143" s="48"/>
      <c r="AC143" s="48"/>
    </row>
    <row r="144" spans="1:68" ht="16.5" hidden="1" customHeight="1" x14ac:dyDescent="0.25">
      <c r="A144" s="321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hidden="1" customHeight="1" x14ac:dyDescent="0.25">
      <c r="A145" s="336" t="s">
        <v>145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6"/>
      <c r="AB145" s="306"/>
      <c r="AC145" s="306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16">
        <v>4607111039057</v>
      </c>
      <c r="E146" s="317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489" t="s">
        <v>246</v>
      </c>
      <c r="Q146" s="319"/>
      <c r="R146" s="319"/>
      <c r="S146" s="319"/>
      <c r="T146" s="320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27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8"/>
      <c r="P147" s="329" t="s">
        <v>73</v>
      </c>
      <c r="Q147" s="330"/>
      <c r="R147" s="330"/>
      <c r="S147" s="330"/>
      <c r="T147" s="330"/>
      <c r="U147" s="330"/>
      <c r="V147" s="331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8"/>
      <c r="P148" s="329" t="s">
        <v>73</v>
      </c>
      <c r="Q148" s="330"/>
      <c r="R148" s="330"/>
      <c r="S148" s="330"/>
      <c r="T148" s="330"/>
      <c r="U148" s="330"/>
      <c r="V148" s="331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21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hidden="1" customHeight="1" x14ac:dyDescent="0.25">
      <c r="A150" s="336" t="s">
        <v>64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6"/>
      <c r="AB150" s="306"/>
      <c r="AC150" s="306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16">
        <v>4607111036384</v>
      </c>
      <c r="E151" s="317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9"/>
      <c r="R151" s="319"/>
      <c r="S151" s="319"/>
      <c r="T151" s="320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252</v>
      </c>
      <c r="B152" s="54" t="s">
        <v>253</v>
      </c>
      <c r="C152" s="31">
        <v>4301071056</v>
      </c>
      <c r="D152" s="316">
        <v>4640242180250</v>
      </c>
      <c r="E152" s="317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77" t="s">
        <v>254</v>
      </c>
      <c r="Q152" s="319"/>
      <c r="R152" s="319"/>
      <c r="S152" s="319"/>
      <c r="T152" s="320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6">
        <v>4607111036216</v>
      </c>
      <c r="E153" s="317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43" t="s">
        <v>258</v>
      </c>
      <c r="Q153" s="319"/>
      <c r="R153" s="319"/>
      <c r="S153" s="319"/>
      <c r="T153" s="320"/>
      <c r="U153" s="34"/>
      <c r="V153" s="34"/>
      <c r="W153" s="35" t="s">
        <v>70</v>
      </c>
      <c r="X153" s="312">
        <v>192</v>
      </c>
      <c r="Y153" s="313">
        <f>IFERROR(IF(X153="","",X153),"")</f>
        <v>192</v>
      </c>
      <c r="Z153" s="36">
        <f>IFERROR(IF(X153="","",X153*0.00866),"")</f>
        <v>1.6627199999999998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1000.9343999999999</v>
      </c>
      <c r="BN153" s="67">
        <f>IFERROR(Y153*I153,"0")</f>
        <v>1000.9343999999999</v>
      </c>
      <c r="BO153" s="67">
        <f>IFERROR(X153/J153,"0")</f>
        <v>1.3333333333333333</v>
      </c>
      <c r="BP153" s="67">
        <f>IFERROR(Y153/J153,"0")</f>
        <v>1.3333333333333333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16">
        <v>4607111036278</v>
      </c>
      <c r="E154" s="317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1" t="s">
        <v>262</v>
      </c>
      <c r="Q154" s="319"/>
      <c r="R154" s="319"/>
      <c r="S154" s="319"/>
      <c r="T154" s="320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7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8"/>
      <c r="P155" s="329" t="s">
        <v>73</v>
      </c>
      <c r="Q155" s="330"/>
      <c r="R155" s="330"/>
      <c r="S155" s="330"/>
      <c r="T155" s="330"/>
      <c r="U155" s="330"/>
      <c r="V155" s="331"/>
      <c r="W155" s="37" t="s">
        <v>70</v>
      </c>
      <c r="X155" s="314">
        <f>IFERROR(SUM(X151:X154),"0")</f>
        <v>192</v>
      </c>
      <c r="Y155" s="314">
        <f>IFERROR(SUM(Y151:Y154),"0")</f>
        <v>192</v>
      </c>
      <c r="Z155" s="314">
        <f>IFERROR(IF(Z151="",0,Z151),"0")+IFERROR(IF(Z152="",0,Z152),"0")+IFERROR(IF(Z153="",0,Z153),"0")+IFERROR(IF(Z154="",0,Z154),"0")</f>
        <v>1.6627199999999998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8"/>
      <c r="P156" s="329" t="s">
        <v>73</v>
      </c>
      <c r="Q156" s="330"/>
      <c r="R156" s="330"/>
      <c r="S156" s="330"/>
      <c r="T156" s="330"/>
      <c r="U156" s="330"/>
      <c r="V156" s="331"/>
      <c r="W156" s="37" t="s">
        <v>74</v>
      </c>
      <c r="X156" s="314">
        <f>IFERROR(SUMPRODUCT(X151:X154*H151:H154),"0")</f>
        <v>960</v>
      </c>
      <c r="Y156" s="314">
        <f>IFERROR(SUMPRODUCT(Y151:Y154*H151:H154),"0")</f>
        <v>960</v>
      </c>
      <c r="Z156" s="37"/>
      <c r="AA156" s="315"/>
      <c r="AB156" s="315"/>
      <c r="AC156" s="315"/>
    </row>
    <row r="157" spans="1:68" ht="14.25" hidden="1" customHeight="1" x14ac:dyDescent="0.25">
      <c r="A157" s="336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6"/>
      <c r="AB157" s="306"/>
      <c r="AC157" s="306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16">
        <v>4607111036827</v>
      </c>
      <c r="E158" s="317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9"/>
      <c r="R158" s="319"/>
      <c r="S158" s="319"/>
      <c r="T158" s="320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268</v>
      </c>
      <c r="B159" s="54" t="s">
        <v>269</v>
      </c>
      <c r="C159" s="31">
        <v>4301080154</v>
      </c>
      <c r="D159" s="316">
        <v>4607111036834</v>
      </c>
      <c r="E159" s="317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51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9"/>
      <c r="R159" s="319"/>
      <c r="S159" s="319"/>
      <c r="T159" s="320"/>
      <c r="U159" s="34"/>
      <c r="V159" s="34"/>
      <c r="W159" s="35" t="s">
        <v>70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27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8"/>
      <c r="P160" s="329" t="s">
        <v>73</v>
      </c>
      <c r="Q160" s="330"/>
      <c r="R160" s="330"/>
      <c r="S160" s="330"/>
      <c r="T160" s="330"/>
      <c r="U160" s="330"/>
      <c r="V160" s="331"/>
      <c r="W160" s="37" t="s">
        <v>70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hidden="1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8"/>
      <c r="P161" s="329" t="s">
        <v>73</v>
      </c>
      <c r="Q161" s="330"/>
      <c r="R161" s="330"/>
      <c r="S161" s="330"/>
      <c r="T161" s="330"/>
      <c r="U161" s="330"/>
      <c r="V161" s="331"/>
      <c r="W161" s="37" t="s">
        <v>74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hidden="1" customHeight="1" x14ac:dyDescent="0.2">
      <c r="A162" s="382" t="s">
        <v>270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83"/>
      <c r="AA162" s="48"/>
      <c r="AB162" s="48"/>
      <c r="AC162" s="48"/>
    </row>
    <row r="163" spans="1:68" ht="16.5" hidden="1" customHeight="1" x14ac:dyDescent="0.25">
      <c r="A163" s="321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hidden="1" customHeight="1" x14ac:dyDescent="0.25">
      <c r="A164" s="336" t="s">
        <v>77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6"/>
      <c r="AB164" s="306"/>
      <c r="AC164" s="306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6">
        <v>4607111035721</v>
      </c>
      <c r="E165" s="317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7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9"/>
      <c r="R165" s="319"/>
      <c r="S165" s="319"/>
      <c r="T165" s="320"/>
      <c r="U165" s="34"/>
      <c r="V165" s="34"/>
      <c r="W165" s="35" t="s">
        <v>70</v>
      </c>
      <c r="X165" s="312">
        <v>28</v>
      </c>
      <c r="Y165" s="313">
        <f>IFERROR(IF(X165="","",X165),"")</f>
        <v>28</v>
      </c>
      <c r="Z165" s="36">
        <f>IFERROR(IF(X165="","",X165*0.01788),"")</f>
        <v>0.50063999999999997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94.864000000000004</v>
      </c>
      <c r="BN165" s="67">
        <f>IFERROR(Y165*I165,"0")</f>
        <v>94.864000000000004</v>
      </c>
      <c r="BO165" s="67">
        <f>IFERROR(X165/J165,"0")</f>
        <v>0.4</v>
      </c>
      <c r="BP165" s="67">
        <f>IFERROR(Y165/J165,"0")</f>
        <v>0.4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6">
        <v>4607111035691</v>
      </c>
      <c r="E166" s="317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3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9"/>
      <c r="R166" s="319"/>
      <c r="S166" s="319"/>
      <c r="T166" s="320"/>
      <c r="U166" s="34"/>
      <c r="V166" s="34"/>
      <c r="W166" s="35" t="s">
        <v>70</v>
      </c>
      <c r="X166" s="312">
        <v>42</v>
      </c>
      <c r="Y166" s="313">
        <f>IFERROR(IF(X166="","",X166),"")</f>
        <v>42</v>
      </c>
      <c r="Z166" s="36">
        <f>IFERROR(IF(X166="","",X166*0.01788),"")</f>
        <v>0.75095999999999996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142.29599999999999</v>
      </c>
      <c r="BN166" s="67">
        <f>IFERROR(Y166*I166,"0")</f>
        <v>142.29599999999999</v>
      </c>
      <c r="BO166" s="67">
        <f>IFERROR(X166/J166,"0")</f>
        <v>0.6</v>
      </c>
      <c r="BP166" s="67">
        <f>IFERROR(Y166/J166,"0")</f>
        <v>0.6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6">
        <v>4607111038487</v>
      </c>
      <c r="E167" s="317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39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9"/>
      <c r="R167" s="319"/>
      <c r="S167" s="319"/>
      <c r="T167" s="320"/>
      <c r="U167" s="34"/>
      <c r="V167" s="34"/>
      <c r="W167" s="35" t="s">
        <v>70</v>
      </c>
      <c r="X167" s="312">
        <v>70</v>
      </c>
      <c r="Y167" s="313">
        <f>IFERROR(IF(X167="","",X167),"")</f>
        <v>70</v>
      </c>
      <c r="Z167" s="36">
        <f>IFERROR(IF(X167="","",X167*0.01788),"")</f>
        <v>1.2516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261.52000000000004</v>
      </c>
      <c r="BN167" s="67">
        <f>IFERROR(Y167*I167,"0")</f>
        <v>261.52000000000004</v>
      </c>
      <c r="BO167" s="67">
        <f>IFERROR(X167/J167,"0")</f>
        <v>1</v>
      </c>
      <c r="BP167" s="67">
        <f>IFERROR(Y167/J167,"0")</f>
        <v>1</v>
      </c>
    </row>
    <row r="168" spans="1:68" x14ac:dyDescent="0.2">
      <c r="A168" s="327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8"/>
      <c r="P168" s="329" t="s">
        <v>73</v>
      </c>
      <c r="Q168" s="330"/>
      <c r="R168" s="330"/>
      <c r="S168" s="330"/>
      <c r="T168" s="330"/>
      <c r="U168" s="330"/>
      <c r="V168" s="331"/>
      <c r="W168" s="37" t="s">
        <v>70</v>
      </c>
      <c r="X168" s="314">
        <f>IFERROR(SUM(X165:X167),"0")</f>
        <v>140</v>
      </c>
      <c r="Y168" s="314">
        <f>IFERROR(SUM(Y165:Y167),"0")</f>
        <v>140</v>
      </c>
      <c r="Z168" s="314">
        <f>IFERROR(IF(Z165="",0,Z165),"0")+IFERROR(IF(Z166="",0,Z166),"0")+IFERROR(IF(Z167="",0,Z167),"0")</f>
        <v>2.5031999999999996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8"/>
      <c r="P169" s="329" t="s">
        <v>73</v>
      </c>
      <c r="Q169" s="330"/>
      <c r="R169" s="330"/>
      <c r="S169" s="330"/>
      <c r="T169" s="330"/>
      <c r="U169" s="330"/>
      <c r="V169" s="331"/>
      <c r="W169" s="37" t="s">
        <v>74</v>
      </c>
      <c r="X169" s="314">
        <f>IFERROR(SUMPRODUCT(X165:X167*H165:H167),"0")</f>
        <v>420</v>
      </c>
      <c r="Y169" s="314">
        <f>IFERROR(SUMPRODUCT(Y165:Y167*H165:H167),"0")</f>
        <v>420</v>
      </c>
      <c r="Z169" s="37"/>
      <c r="AA169" s="315"/>
      <c r="AB169" s="315"/>
      <c r="AC169" s="315"/>
    </row>
    <row r="170" spans="1:68" ht="14.25" hidden="1" customHeight="1" x14ac:dyDescent="0.25">
      <c r="A170" s="336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6"/>
      <c r="AB170" s="306"/>
      <c r="AC170" s="306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16">
        <v>4680115885875</v>
      </c>
      <c r="E171" s="317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60" t="s">
        <v>286</v>
      </c>
      <c r="Q171" s="319"/>
      <c r="R171" s="319"/>
      <c r="S171" s="319"/>
      <c r="T171" s="320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27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8"/>
      <c r="P172" s="329" t="s">
        <v>73</v>
      </c>
      <c r="Q172" s="330"/>
      <c r="R172" s="330"/>
      <c r="S172" s="330"/>
      <c r="T172" s="330"/>
      <c r="U172" s="330"/>
      <c r="V172" s="331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8"/>
      <c r="P173" s="329" t="s">
        <v>73</v>
      </c>
      <c r="Q173" s="330"/>
      <c r="R173" s="330"/>
      <c r="S173" s="330"/>
      <c r="T173" s="330"/>
      <c r="U173" s="330"/>
      <c r="V173" s="331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21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hidden="1" customHeight="1" x14ac:dyDescent="0.25">
      <c r="A175" s="336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6"/>
      <c r="AB175" s="306"/>
      <c r="AC175" s="306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16">
        <v>4680115881204</v>
      </c>
      <c r="E176" s="317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6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9"/>
      <c r="R176" s="319"/>
      <c r="S176" s="319"/>
      <c r="T176" s="320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27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8"/>
      <c r="P177" s="329" t="s">
        <v>73</v>
      </c>
      <c r="Q177" s="330"/>
      <c r="R177" s="330"/>
      <c r="S177" s="330"/>
      <c r="T177" s="330"/>
      <c r="U177" s="330"/>
      <c r="V177" s="331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8"/>
      <c r="P178" s="329" t="s">
        <v>73</v>
      </c>
      <c r="Q178" s="330"/>
      <c r="R178" s="330"/>
      <c r="S178" s="330"/>
      <c r="T178" s="330"/>
      <c r="U178" s="330"/>
      <c r="V178" s="331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82" t="s">
        <v>293</v>
      </c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383"/>
      <c r="O179" s="383"/>
      <c r="P179" s="383"/>
      <c r="Q179" s="383"/>
      <c r="R179" s="383"/>
      <c r="S179" s="383"/>
      <c r="T179" s="383"/>
      <c r="U179" s="383"/>
      <c r="V179" s="383"/>
      <c r="W179" s="383"/>
      <c r="X179" s="383"/>
      <c r="Y179" s="383"/>
      <c r="Z179" s="383"/>
      <c r="AA179" s="48"/>
      <c r="AB179" s="48"/>
      <c r="AC179" s="48"/>
    </row>
    <row r="180" spans="1:68" ht="16.5" hidden="1" customHeight="1" x14ac:dyDescent="0.25">
      <c r="A180" s="321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hidden="1" customHeight="1" x14ac:dyDescent="0.25">
      <c r="A181" s="336" t="s">
        <v>145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6"/>
      <c r="AB181" s="306"/>
      <c r="AC181" s="306"/>
    </row>
    <row r="182" spans="1:68" ht="27" hidden="1" customHeight="1" x14ac:dyDescent="0.25">
      <c r="A182" s="54" t="s">
        <v>295</v>
      </c>
      <c r="B182" s="54" t="s">
        <v>296</v>
      </c>
      <c r="C182" s="31">
        <v>4301135719</v>
      </c>
      <c r="D182" s="316">
        <v>4620207490235</v>
      </c>
      <c r="E182" s="317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98" t="s">
        <v>297</v>
      </c>
      <c r="Q182" s="319"/>
      <c r="R182" s="319"/>
      <c r="S182" s="319"/>
      <c r="T182" s="320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27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8"/>
      <c r="P183" s="329" t="s">
        <v>73</v>
      </c>
      <c r="Q183" s="330"/>
      <c r="R183" s="330"/>
      <c r="S183" s="330"/>
      <c r="T183" s="330"/>
      <c r="U183" s="330"/>
      <c r="V183" s="331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hidden="1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8"/>
      <c r="P184" s="329" t="s">
        <v>73</v>
      </c>
      <c r="Q184" s="330"/>
      <c r="R184" s="330"/>
      <c r="S184" s="330"/>
      <c r="T184" s="330"/>
      <c r="U184" s="330"/>
      <c r="V184" s="331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hidden="1" customHeight="1" x14ac:dyDescent="0.25">
      <c r="A185" s="321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hidden="1" customHeight="1" x14ac:dyDescent="0.25">
      <c r="A186" s="336" t="s">
        <v>64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6"/>
      <c r="AB186" s="306"/>
      <c r="AC186" s="306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6">
        <v>4607111037022</v>
      </c>
      <c r="E187" s="317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7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9"/>
      <c r="R187" s="319"/>
      <c r="S187" s="319"/>
      <c r="T187" s="320"/>
      <c r="U187" s="34"/>
      <c r="V187" s="34"/>
      <c r="W187" s="35" t="s">
        <v>70</v>
      </c>
      <c r="X187" s="312">
        <v>12</v>
      </c>
      <c r="Y187" s="313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16">
        <v>4607111038494</v>
      </c>
      <c r="E188" s="317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5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9"/>
      <c r="R188" s="319"/>
      <c r="S188" s="319"/>
      <c r="T188" s="320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4301070966</v>
      </c>
      <c r="D189" s="316">
        <v>4607111038135</v>
      </c>
      <c r="E189" s="317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7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8"/>
      <c r="P190" s="329" t="s">
        <v>73</v>
      </c>
      <c r="Q190" s="330"/>
      <c r="R190" s="330"/>
      <c r="S190" s="330"/>
      <c r="T190" s="330"/>
      <c r="U190" s="330"/>
      <c r="V190" s="331"/>
      <c r="W190" s="37" t="s">
        <v>70</v>
      </c>
      <c r="X190" s="314">
        <f>IFERROR(SUM(X187:X189),"0")</f>
        <v>12</v>
      </c>
      <c r="Y190" s="314">
        <f>IFERROR(SUM(Y187:Y189),"0")</f>
        <v>12</v>
      </c>
      <c r="Z190" s="314">
        <f>IFERROR(IF(Z187="",0,Z187),"0")+IFERROR(IF(Z188="",0,Z188),"0")+IFERROR(IF(Z189="",0,Z189),"0")</f>
        <v>0.186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8"/>
      <c r="P191" s="329" t="s">
        <v>73</v>
      </c>
      <c r="Q191" s="330"/>
      <c r="R191" s="330"/>
      <c r="S191" s="330"/>
      <c r="T191" s="330"/>
      <c r="U191" s="330"/>
      <c r="V191" s="331"/>
      <c r="W191" s="37" t="s">
        <v>74</v>
      </c>
      <c r="X191" s="314">
        <f>IFERROR(SUMPRODUCT(X187:X189*H187:H189),"0")</f>
        <v>67.199999999999989</v>
      </c>
      <c r="Y191" s="314">
        <f>IFERROR(SUMPRODUCT(Y187:Y189*H187:H189),"0")</f>
        <v>67.199999999999989</v>
      </c>
      <c r="Z191" s="37"/>
      <c r="AA191" s="315"/>
      <c r="AB191" s="315"/>
      <c r="AC191" s="315"/>
    </row>
    <row r="192" spans="1:68" ht="16.5" hidden="1" customHeight="1" x14ac:dyDescent="0.25">
      <c r="A192" s="321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hidden="1" customHeight="1" x14ac:dyDescent="0.25">
      <c r="A193" s="336" t="s">
        <v>64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6"/>
      <c r="AB193" s="306"/>
      <c r="AC193" s="306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16">
        <v>4607111038654</v>
      </c>
      <c r="E194" s="317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6">
        <v>4607111038586</v>
      </c>
      <c r="E195" s="317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70</v>
      </c>
      <c r="X195" s="312">
        <v>12</v>
      </c>
      <c r="Y195" s="313">
        <f t="shared" si="18"/>
        <v>12</v>
      </c>
      <c r="Z195" s="36">
        <f t="shared" si="19"/>
        <v>0.186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16">
        <v>4607111038609</v>
      </c>
      <c r="E196" s="317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7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9"/>
      <c r="R196" s="319"/>
      <c r="S196" s="319"/>
      <c r="T196" s="320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4301070963</v>
      </c>
      <c r="D197" s="316">
        <v>4607111038630</v>
      </c>
      <c r="E197" s="317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16">
        <v>4607111038616</v>
      </c>
      <c r="E198" s="317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7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4301070960</v>
      </c>
      <c r="D199" s="316">
        <v>4607111038623</v>
      </c>
      <c r="E199" s="317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9"/>
      <c r="R199" s="319"/>
      <c r="S199" s="319"/>
      <c r="T199" s="320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7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8"/>
      <c r="P200" s="329" t="s">
        <v>73</v>
      </c>
      <c r="Q200" s="330"/>
      <c r="R200" s="330"/>
      <c r="S200" s="330"/>
      <c r="T200" s="330"/>
      <c r="U200" s="330"/>
      <c r="V200" s="331"/>
      <c r="W200" s="37" t="s">
        <v>70</v>
      </c>
      <c r="X200" s="314">
        <f>IFERROR(SUM(X194:X199),"0")</f>
        <v>12</v>
      </c>
      <c r="Y200" s="314">
        <f>IFERROR(SUM(Y194:Y199),"0")</f>
        <v>12</v>
      </c>
      <c r="Z200" s="314">
        <f>IFERROR(IF(Z194="",0,Z194),"0")+IFERROR(IF(Z195="",0,Z195),"0")+IFERROR(IF(Z196="",0,Z196),"0")+IFERROR(IF(Z197="",0,Z197),"0")+IFERROR(IF(Z198="",0,Z198),"0")+IFERROR(IF(Z199="",0,Z199),"0")</f>
        <v>0.186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8"/>
      <c r="P201" s="329" t="s">
        <v>73</v>
      </c>
      <c r="Q201" s="330"/>
      <c r="R201" s="330"/>
      <c r="S201" s="330"/>
      <c r="T201" s="330"/>
      <c r="U201" s="330"/>
      <c r="V201" s="331"/>
      <c r="W201" s="37" t="s">
        <v>74</v>
      </c>
      <c r="X201" s="314">
        <f>IFERROR(SUMPRODUCT(X194:X199*H194:H199),"0")</f>
        <v>67.199999999999989</v>
      </c>
      <c r="Y201" s="314">
        <f>IFERROR(SUMPRODUCT(Y194:Y199*H194:H199),"0")</f>
        <v>67.199999999999989</v>
      </c>
      <c r="Z201" s="37"/>
      <c r="AA201" s="315"/>
      <c r="AB201" s="315"/>
      <c r="AC201" s="315"/>
    </row>
    <row r="202" spans="1:68" ht="16.5" hidden="1" customHeight="1" x14ac:dyDescent="0.25">
      <c r="A202" s="321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hidden="1" customHeight="1" x14ac:dyDescent="0.25">
      <c r="A203" s="336" t="s">
        <v>64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6"/>
      <c r="AB203" s="306"/>
      <c r="AC203" s="306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16">
        <v>4607111035882</v>
      </c>
      <c r="E204" s="317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9"/>
      <c r="R204" s="319"/>
      <c r="S204" s="319"/>
      <c r="T204" s="320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6">
        <v>4607111035905</v>
      </c>
      <c r="E205" s="317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9"/>
      <c r="R205" s="319"/>
      <c r="S205" s="319"/>
      <c r="T205" s="320"/>
      <c r="U205" s="34"/>
      <c r="V205" s="34"/>
      <c r="W205" s="35" t="s">
        <v>70</v>
      </c>
      <c r="X205" s="312">
        <v>24</v>
      </c>
      <c r="Y205" s="313">
        <f>IFERROR(IF(X205="","",X205),"")</f>
        <v>24</v>
      </c>
      <c r="Z205" s="36">
        <f>IFERROR(IF(X205="","",X205*0.0155),"")</f>
        <v>0.372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16">
        <v>4607111035912</v>
      </c>
      <c r="E206" s="317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5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9"/>
      <c r="R206" s="319"/>
      <c r="S206" s="319"/>
      <c r="T206" s="320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6">
        <v>4607111035929</v>
      </c>
      <c r="E207" s="317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5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9"/>
      <c r="R207" s="319"/>
      <c r="S207" s="319"/>
      <c r="T207" s="320"/>
      <c r="U207" s="34"/>
      <c r="V207" s="34"/>
      <c r="W207" s="35" t="s">
        <v>70</v>
      </c>
      <c r="X207" s="312">
        <v>12</v>
      </c>
      <c r="Y207" s="313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27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8"/>
      <c r="P208" s="329" t="s">
        <v>73</v>
      </c>
      <c r="Q208" s="330"/>
      <c r="R208" s="330"/>
      <c r="S208" s="330"/>
      <c r="T208" s="330"/>
      <c r="U208" s="330"/>
      <c r="V208" s="331"/>
      <c r="W208" s="37" t="s">
        <v>70</v>
      </c>
      <c r="X208" s="314">
        <f>IFERROR(SUM(X204:X207),"0")</f>
        <v>36</v>
      </c>
      <c r="Y208" s="314">
        <f>IFERROR(SUM(Y204:Y207),"0")</f>
        <v>36</v>
      </c>
      <c r="Z208" s="314">
        <f>IFERROR(IF(Z204="",0,Z204),"0")+IFERROR(IF(Z205="",0,Z205),"0")+IFERROR(IF(Z206="",0,Z206),"0")+IFERROR(IF(Z207="",0,Z207),"0")</f>
        <v>0.55800000000000005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8"/>
      <c r="P209" s="329" t="s">
        <v>73</v>
      </c>
      <c r="Q209" s="330"/>
      <c r="R209" s="330"/>
      <c r="S209" s="330"/>
      <c r="T209" s="330"/>
      <c r="U209" s="330"/>
      <c r="V209" s="331"/>
      <c r="W209" s="37" t="s">
        <v>74</v>
      </c>
      <c r="X209" s="314">
        <f>IFERROR(SUMPRODUCT(X204:X207*H204:H207),"0")</f>
        <v>259.20000000000005</v>
      </c>
      <c r="Y209" s="314">
        <f>IFERROR(SUMPRODUCT(Y204:Y207*H204:H207),"0")</f>
        <v>259.20000000000005</v>
      </c>
      <c r="Z209" s="37"/>
      <c r="AA209" s="315"/>
      <c r="AB209" s="315"/>
      <c r="AC209" s="315"/>
    </row>
    <row r="210" spans="1:68" ht="16.5" hidden="1" customHeight="1" x14ac:dyDescent="0.25">
      <c r="A210" s="321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hidden="1" customHeight="1" x14ac:dyDescent="0.25">
      <c r="A211" s="336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6"/>
      <c r="AB211" s="306"/>
      <c r="AC211" s="306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16">
        <v>4680115881334</v>
      </c>
      <c r="E212" s="317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5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9"/>
      <c r="R212" s="319"/>
      <c r="S212" s="319"/>
      <c r="T212" s="320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27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8"/>
      <c r="P213" s="329" t="s">
        <v>73</v>
      </c>
      <c r="Q213" s="330"/>
      <c r="R213" s="330"/>
      <c r="S213" s="330"/>
      <c r="T213" s="330"/>
      <c r="U213" s="330"/>
      <c r="V213" s="331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8"/>
      <c r="P214" s="329" t="s">
        <v>73</v>
      </c>
      <c r="Q214" s="330"/>
      <c r="R214" s="330"/>
      <c r="S214" s="330"/>
      <c r="T214" s="330"/>
      <c r="U214" s="330"/>
      <c r="V214" s="331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21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hidden="1" customHeight="1" x14ac:dyDescent="0.25">
      <c r="A216" s="336" t="s">
        <v>64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6"/>
      <c r="AB216" s="306"/>
      <c r="AC216" s="306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16">
        <v>4607111039019</v>
      </c>
      <c r="E217" s="317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48" t="s">
        <v>343</v>
      </c>
      <c r="Q217" s="319"/>
      <c r="R217" s="319"/>
      <c r="S217" s="319"/>
      <c r="T217" s="320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345</v>
      </c>
      <c r="B218" s="54" t="s">
        <v>346</v>
      </c>
      <c r="C218" s="31">
        <v>4301071000</v>
      </c>
      <c r="D218" s="316">
        <v>4607111038708</v>
      </c>
      <c r="E218" s="317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9"/>
      <c r="R218" s="319"/>
      <c r="S218" s="319"/>
      <c r="T218" s="320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27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8"/>
      <c r="P219" s="329" t="s">
        <v>73</v>
      </c>
      <c r="Q219" s="330"/>
      <c r="R219" s="330"/>
      <c r="S219" s="330"/>
      <c r="T219" s="330"/>
      <c r="U219" s="330"/>
      <c r="V219" s="331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hidden="1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8"/>
      <c r="P220" s="329" t="s">
        <v>73</v>
      </c>
      <c r="Q220" s="330"/>
      <c r="R220" s="330"/>
      <c r="S220" s="330"/>
      <c r="T220" s="330"/>
      <c r="U220" s="330"/>
      <c r="V220" s="331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hidden="1" customHeight="1" x14ac:dyDescent="0.2">
      <c r="A221" s="382" t="s">
        <v>347</v>
      </c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383"/>
      <c r="O221" s="383"/>
      <c r="P221" s="383"/>
      <c r="Q221" s="383"/>
      <c r="R221" s="383"/>
      <c r="S221" s="383"/>
      <c r="T221" s="383"/>
      <c r="U221" s="383"/>
      <c r="V221" s="383"/>
      <c r="W221" s="383"/>
      <c r="X221" s="383"/>
      <c r="Y221" s="383"/>
      <c r="Z221" s="383"/>
      <c r="AA221" s="48"/>
      <c r="AB221" s="48"/>
      <c r="AC221" s="48"/>
    </row>
    <row r="222" spans="1:68" ht="16.5" hidden="1" customHeight="1" x14ac:dyDescent="0.25">
      <c r="A222" s="321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hidden="1" customHeight="1" x14ac:dyDescent="0.25">
      <c r="A223" s="336" t="s">
        <v>64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6"/>
      <c r="AB223" s="306"/>
      <c r="AC223" s="306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16">
        <v>4607111036162</v>
      </c>
      <c r="E224" s="317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41" t="s">
        <v>351</v>
      </c>
      <c r="Q224" s="319"/>
      <c r="R224" s="319"/>
      <c r="S224" s="319"/>
      <c r="T224" s="320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27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8"/>
      <c r="P225" s="329" t="s">
        <v>73</v>
      </c>
      <c r="Q225" s="330"/>
      <c r="R225" s="330"/>
      <c r="S225" s="330"/>
      <c r="T225" s="330"/>
      <c r="U225" s="330"/>
      <c r="V225" s="331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8"/>
      <c r="P226" s="329" t="s">
        <v>73</v>
      </c>
      <c r="Q226" s="330"/>
      <c r="R226" s="330"/>
      <c r="S226" s="330"/>
      <c r="T226" s="330"/>
      <c r="U226" s="330"/>
      <c r="V226" s="331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82" t="s">
        <v>353</v>
      </c>
      <c r="B227" s="383"/>
      <c r="C227" s="383"/>
      <c r="D227" s="383"/>
      <c r="E227" s="383"/>
      <c r="F227" s="383"/>
      <c r="G227" s="383"/>
      <c r="H227" s="383"/>
      <c r="I227" s="383"/>
      <c r="J227" s="383"/>
      <c r="K227" s="383"/>
      <c r="L227" s="383"/>
      <c r="M227" s="383"/>
      <c r="N227" s="383"/>
      <c r="O227" s="383"/>
      <c r="P227" s="383"/>
      <c r="Q227" s="383"/>
      <c r="R227" s="383"/>
      <c r="S227" s="383"/>
      <c r="T227" s="383"/>
      <c r="U227" s="383"/>
      <c r="V227" s="383"/>
      <c r="W227" s="383"/>
      <c r="X227" s="383"/>
      <c r="Y227" s="383"/>
      <c r="Z227" s="383"/>
      <c r="AA227" s="48"/>
      <c r="AB227" s="48"/>
      <c r="AC227" s="48"/>
    </row>
    <row r="228" spans="1:68" ht="16.5" hidden="1" customHeight="1" x14ac:dyDescent="0.25">
      <c r="A228" s="321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hidden="1" customHeight="1" x14ac:dyDescent="0.25">
      <c r="A229" s="336" t="s">
        <v>64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6"/>
      <c r="AB229" s="306"/>
      <c r="AC229" s="306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6">
        <v>4607111035899</v>
      </c>
      <c r="E230" s="317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2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9"/>
      <c r="R230" s="319"/>
      <c r="S230" s="319"/>
      <c r="T230" s="320"/>
      <c r="U230" s="34"/>
      <c r="V230" s="34"/>
      <c r="W230" s="35" t="s">
        <v>70</v>
      </c>
      <c r="X230" s="312">
        <v>48</v>
      </c>
      <c r="Y230" s="313">
        <f>IFERROR(IF(X230="","",X230),"")</f>
        <v>48</v>
      </c>
      <c r="Z230" s="36">
        <f>IFERROR(IF(X230="","",X230*0.0155),"")</f>
        <v>0.74399999999999999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252.57599999999996</v>
      </c>
      <c r="BN230" s="67">
        <f>IFERROR(Y230*I230,"0")</f>
        <v>252.57599999999996</v>
      </c>
      <c r="BO230" s="67">
        <f>IFERROR(X230/J230,"0")</f>
        <v>0.5714285714285714</v>
      </c>
      <c r="BP230" s="67">
        <f>IFERROR(Y230/J230,"0")</f>
        <v>0.5714285714285714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16">
        <v>4607111038180</v>
      </c>
      <c r="E231" s="317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3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9"/>
      <c r="R231" s="319"/>
      <c r="S231" s="319"/>
      <c r="T231" s="320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7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8"/>
      <c r="P232" s="329" t="s">
        <v>73</v>
      </c>
      <c r="Q232" s="330"/>
      <c r="R232" s="330"/>
      <c r="S232" s="330"/>
      <c r="T232" s="330"/>
      <c r="U232" s="330"/>
      <c r="V232" s="331"/>
      <c r="W232" s="37" t="s">
        <v>70</v>
      </c>
      <c r="X232" s="314">
        <f>IFERROR(SUM(X230:X231),"0")</f>
        <v>48</v>
      </c>
      <c r="Y232" s="314">
        <f>IFERROR(SUM(Y230:Y231),"0")</f>
        <v>48</v>
      </c>
      <c r="Z232" s="314">
        <f>IFERROR(IF(Z230="",0,Z230),"0")+IFERROR(IF(Z231="",0,Z231),"0")</f>
        <v>0.74399999999999999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8"/>
      <c r="P233" s="329" t="s">
        <v>73</v>
      </c>
      <c r="Q233" s="330"/>
      <c r="R233" s="330"/>
      <c r="S233" s="330"/>
      <c r="T233" s="330"/>
      <c r="U233" s="330"/>
      <c r="V233" s="331"/>
      <c r="W233" s="37" t="s">
        <v>74</v>
      </c>
      <c r="X233" s="314">
        <f>IFERROR(SUMPRODUCT(X230:X231*H230:H231),"0")</f>
        <v>240</v>
      </c>
      <c r="Y233" s="314">
        <f>IFERROR(SUMPRODUCT(Y230:Y231*H230:H231),"0")</f>
        <v>240</v>
      </c>
      <c r="Z233" s="37"/>
      <c r="AA233" s="315"/>
      <c r="AB233" s="315"/>
      <c r="AC233" s="315"/>
    </row>
    <row r="234" spans="1:68" ht="27.75" hidden="1" customHeight="1" x14ac:dyDescent="0.2">
      <c r="A234" s="382" t="s">
        <v>360</v>
      </c>
      <c r="B234" s="383"/>
      <c r="C234" s="383"/>
      <c r="D234" s="383"/>
      <c r="E234" s="383"/>
      <c r="F234" s="383"/>
      <c r="G234" s="383"/>
      <c r="H234" s="383"/>
      <c r="I234" s="383"/>
      <c r="J234" s="383"/>
      <c r="K234" s="383"/>
      <c r="L234" s="383"/>
      <c r="M234" s="383"/>
      <c r="N234" s="383"/>
      <c r="O234" s="383"/>
      <c r="P234" s="383"/>
      <c r="Q234" s="383"/>
      <c r="R234" s="383"/>
      <c r="S234" s="383"/>
      <c r="T234" s="383"/>
      <c r="U234" s="383"/>
      <c r="V234" s="383"/>
      <c r="W234" s="383"/>
      <c r="X234" s="383"/>
      <c r="Y234" s="383"/>
      <c r="Z234" s="383"/>
      <c r="AA234" s="48"/>
      <c r="AB234" s="48"/>
      <c r="AC234" s="48"/>
    </row>
    <row r="235" spans="1:68" ht="16.5" hidden="1" customHeight="1" x14ac:dyDescent="0.25">
      <c r="A235" s="321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hidden="1" customHeight="1" x14ac:dyDescent="0.25">
      <c r="A236" s="336" t="s">
        <v>145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6"/>
      <c r="AB236" s="306"/>
      <c r="AC236" s="306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16">
        <v>4607111039361</v>
      </c>
      <c r="E237" s="317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54" t="s">
        <v>364</v>
      </c>
      <c r="Q237" s="319"/>
      <c r="R237" s="319"/>
      <c r="S237" s="319"/>
      <c r="T237" s="320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7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8"/>
      <c r="P238" s="329" t="s">
        <v>73</v>
      </c>
      <c r="Q238" s="330"/>
      <c r="R238" s="330"/>
      <c r="S238" s="330"/>
      <c r="T238" s="330"/>
      <c r="U238" s="330"/>
      <c r="V238" s="331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8"/>
      <c r="P239" s="329" t="s">
        <v>73</v>
      </c>
      <c r="Q239" s="330"/>
      <c r="R239" s="330"/>
      <c r="S239" s="330"/>
      <c r="T239" s="330"/>
      <c r="U239" s="330"/>
      <c r="V239" s="331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82" t="s">
        <v>243</v>
      </c>
      <c r="B240" s="383"/>
      <c r="C240" s="383"/>
      <c r="D240" s="383"/>
      <c r="E240" s="383"/>
      <c r="F240" s="383"/>
      <c r="G240" s="383"/>
      <c r="H240" s="383"/>
      <c r="I240" s="383"/>
      <c r="J240" s="383"/>
      <c r="K240" s="383"/>
      <c r="L240" s="383"/>
      <c r="M240" s="383"/>
      <c r="N240" s="383"/>
      <c r="O240" s="383"/>
      <c r="P240" s="383"/>
      <c r="Q240" s="383"/>
      <c r="R240" s="383"/>
      <c r="S240" s="383"/>
      <c r="T240" s="383"/>
      <c r="U240" s="383"/>
      <c r="V240" s="383"/>
      <c r="W240" s="383"/>
      <c r="X240" s="383"/>
      <c r="Y240" s="383"/>
      <c r="Z240" s="383"/>
      <c r="AA240" s="48"/>
      <c r="AB240" s="48"/>
      <c r="AC240" s="48"/>
    </row>
    <row r="241" spans="1:68" ht="16.5" hidden="1" customHeight="1" x14ac:dyDescent="0.25">
      <c r="A241" s="321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hidden="1" customHeight="1" x14ac:dyDescent="0.25">
      <c r="A242" s="336" t="s">
        <v>64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6"/>
      <c r="AB242" s="306"/>
      <c r="AC242" s="306"/>
    </row>
    <row r="243" spans="1:68" ht="27" hidden="1" customHeight="1" x14ac:dyDescent="0.25">
      <c r="A243" s="54" t="s">
        <v>366</v>
      </c>
      <c r="B243" s="54" t="s">
        <v>367</v>
      </c>
      <c r="C243" s="31">
        <v>4301071014</v>
      </c>
      <c r="D243" s="316">
        <v>4640242181264</v>
      </c>
      <c r="E243" s="317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493" t="s">
        <v>368</v>
      </c>
      <c r="Q243" s="319"/>
      <c r="R243" s="319"/>
      <c r="S243" s="319"/>
      <c r="T243" s="320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6">
        <v>4640242181325</v>
      </c>
      <c r="E244" s="317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37" t="s">
        <v>372</v>
      </c>
      <c r="Q244" s="319"/>
      <c r="R244" s="319"/>
      <c r="S244" s="319"/>
      <c r="T244" s="320"/>
      <c r="U244" s="34"/>
      <c r="V244" s="34"/>
      <c r="W244" s="35" t="s">
        <v>70</v>
      </c>
      <c r="X244" s="312">
        <v>12</v>
      </c>
      <c r="Y244" s="313">
        <f>IFERROR(IF(X244="","",X244),"")</f>
        <v>12</v>
      </c>
      <c r="Z244" s="36">
        <f>IFERROR(IF(X244="","",X244*0.0155),"")</f>
        <v>0.186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87.36</v>
      </c>
      <c r="BN244" s="67">
        <f>IFERROR(Y244*I244,"0")</f>
        <v>87.36</v>
      </c>
      <c r="BO244" s="67">
        <f>IFERROR(X244/J244,"0")</f>
        <v>0.14285714285714285</v>
      </c>
      <c r="BP244" s="67">
        <f>IFERROR(Y244/J244,"0")</f>
        <v>0.14285714285714285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4301070993</v>
      </c>
      <c r="D245" s="316">
        <v>4640242180670</v>
      </c>
      <c r="E245" s="317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40" t="s">
        <v>375</v>
      </c>
      <c r="Q245" s="319"/>
      <c r="R245" s="319"/>
      <c r="S245" s="319"/>
      <c r="T245" s="320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7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8"/>
      <c r="P246" s="329" t="s">
        <v>73</v>
      </c>
      <c r="Q246" s="330"/>
      <c r="R246" s="330"/>
      <c r="S246" s="330"/>
      <c r="T246" s="330"/>
      <c r="U246" s="330"/>
      <c r="V246" s="331"/>
      <c r="W246" s="37" t="s">
        <v>70</v>
      </c>
      <c r="X246" s="314">
        <f>IFERROR(SUM(X243:X245),"0")</f>
        <v>12</v>
      </c>
      <c r="Y246" s="314">
        <f>IFERROR(SUM(Y243:Y245),"0")</f>
        <v>12</v>
      </c>
      <c r="Z246" s="314">
        <f>IFERROR(IF(Z243="",0,Z243),"0")+IFERROR(IF(Z244="",0,Z244),"0")+IFERROR(IF(Z245="",0,Z245),"0")</f>
        <v>0.186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8"/>
      <c r="P247" s="329" t="s">
        <v>73</v>
      </c>
      <c r="Q247" s="330"/>
      <c r="R247" s="330"/>
      <c r="S247" s="330"/>
      <c r="T247" s="330"/>
      <c r="U247" s="330"/>
      <c r="V247" s="331"/>
      <c r="W247" s="37" t="s">
        <v>74</v>
      </c>
      <c r="X247" s="314">
        <f>IFERROR(SUMPRODUCT(X243:X245*H243:H245),"0")</f>
        <v>84</v>
      </c>
      <c r="Y247" s="314">
        <f>IFERROR(SUMPRODUCT(Y243:Y245*H243:H245),"0")</f>
        <v>84</v>
      </c>
      <c r="Z247" s="37"/>
      <c r="AA247" s="315"/>
      <c r="AB247" s="315"/>
      <c r="AC247" s="315"/>
    </row>
    <row r="248" spans="1:68" ht="14.25" hidden="1" customHeight="1" x14ac:dyDescent="0.25">
      <c r="A248" s="336" t="s">
        <v>150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6"/>
      <c r="AB248" s="306"/>
      <c r="AC248" s="306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6">
        <v>4640242180427</v>
      </c>
      <c r="E249" s="317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69" t="s">
        <v>379</v>
      </c>
      <c r="Q249" s="319"/>
      <c r="R249" s="319"/>
      <c r="S249" s="319"/>
      <c r="T249" s="320"/>
      <c r="U249" s="34"/>
      <c r="V249" s="34"/>
      <c r="W249" s="35" t="s">
        <v>70</v>
      </c>
      <c r="X249" s="312">
        <v>18</v>
      </c>
      <c r="Y249" s="313">
        <f>IFERROR(IF(X249="","",X249),"")</f>
        <v>18</v>
      </c>
      <c r="Z249" s="36">
        <f>IFERROR(IF(X249="","",X249*0.00502),"")</f>
        <v>9.0359999999999996E-2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34.47</v>
      </c>
      <c r="BN249" s="67">
        <f>IFERROR(Y249*I249,"0")</f>
        <v>34.47</v>
      </c>
      <c r="BO249" s="67">
        <f>IFERROR(X249/J249,"0")</f>
        <v>7.6923076923076927E-2</v>
      </c>
      <c r="BP249" s="67">
        <f>IFERROR(Y249/J249,"0")</f>
        <v>7.6923076923076927E-2</v>
      </c>
    </row>
    <row r="250" spans="1:68" x14ac:dyDescent="0.2">
      <c r="A250" s="327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8"/>
      <c r="P250" s="329" t="s">
        <v>73</v>
      </c>
      <c r="Q250" s="330"/>
      <c r="R250" s="330"/>
      <c r="S250" s="330"/>
      <c r="T250" s="330"/>
      <c r="U250" s="330"/>
      <c r="V250" s="331"/>
      <c r="W250" s="37" t="s">
        <v>70</v>
      </c>
      <c r="X250" s="314">
        <f>IFERROR(SUM(X249:X249),"0")</f>
        <v>18</v>
      </c>
      <c r="Y250" s="314">
        <f>IFERROR(SUM(Y249:Y249),"0")</f>
        <v>18</v>
      </c>
      <c r="Z250" s="314">
        <f>IFERROR(IF(Z249="",0,Z249),"0")</f>
        <v>9.0359999999999996E-2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8"/>
      <c r="P251" s="329" t="s">
        <v>73</v>
      </c>
      <c r="Q251" s="330"/>
      <c r="R251" s="330"/>
      <c r="S251" s="330"/>
      <c r="T251" s="330"/>
      <c r="U251" s="330"/>
      <c r="V251" s="331"/>
      <c r="W251" s="37" t="s">
        <v>74</v>
      </c>
      <c r="X251" s="314">
        <f>IFERROR(SUMPRODUCT(X249:X249*H249:H249),"0")</f>
        <v>32.4</v>
      </c>
      <c r="Y251" s="314">
        <f>IFERROR(SUMPRODUCT(Y249:Y249*H249:H249),"0")</f>
        <v>32.4</v>
      </c>
      <c r="Z251" s="37"/>
      <c r="AA251" s="315"/>
      <c r="AB251" s="315"/>
      <c r="AC251" s="315"/>
    </row>
    <row r="252" spans="1:68" ht="14.25" hidden="1" customHeight="1" x14ac:dyDescent="0.25">
      <c r="A252" s="336" t="s">
        <v>77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6"/>
      <c r="AB252" s="306"/>
      <c r="AC252" s="306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6">
        <v>4640242180397</v>
      </c>
      <c r="E253" s="317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486" t="s">
        <v>383</v>
      </c>
      <c r="Q253" s="319"/>
      <c r="R253" s="319"/>
      <c r="S253" s="319"/>
      <c r="T253" s="320"/>
      <c r="U253" s="34"/>
      <c r="V253" s="34"/>
      <c r="W253" s="35" t="s">
        <v>70</v>
      </c>
      <c r="X253" s="312">
        <v>24</v>
      </c>
      <c r="Y253" s="313">
        <f>IFERROR(IF(X253="","",X253),"")</f>
        <v>24</v>
      </c>
      <c r="Z253" s="36">
        <f>IFERROR(IF(X253="","",X253*0.0155),"")</f>
        <v>0.372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150.24</v>
      </c>
      <c r="BN253" s="67">
        <f>IFERROR(Y253*I253,"0")</f>
        <v>150.24</v>
      </c>
      <c r="BO253" s="67">
        <f>IFERROR(X253/J253,"0")</f>
        <v>0.2857142857142857</v>
      </c>
      <c r="BP253" s="67">
        <f>IFERROR(Y253/J253,"0")</f>
        <v>0.2857142857142857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16">
        <v>4640242181219</v>
      </c>
      <c r="E254" s="317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8" t="s">
        <v>387</v>
      </c>
      <c r="Q254" s="319"/>
      <c r="R254" s="319"/>
      <c r="S254" s="319"/>
      <c r="T254" s="320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7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8"/>
      <c r="P255" s="329" t="s">
        <v>73</v>
      </c>
      <c r="Q255" s="330"/>
      <c r="R255" s="330"/>
      <c r="S255" s="330"/>
      <c r="T255" s="330"/>
      <c r="U255" s="330"/>
      <c r="V255" s="331"/>
      <c r="W255" s="37" t="s">
        <v>70</v>
      </c>
      <c r="X255" s="314">
        <f>IFERROR(SUM(X253:X254),"0")</f>
        <v>24</v>
      </c>
      <c r="Y255" s="314">
        <f>IFERROR(SUM(Y253:Y254),"0")</f>
        <v>24</v>
      </c>
      <c r="Z255" s="314">
        <f>IFERROR(IF(Z253="",0,Z253),"0")+IFERROR(IF(Z254="",0,Z254),"0")</f>
        <v>0.372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8"/>
      <c r="P256" s="329" t="s">
        <v>73</v>
      </c>
      <c r="Q256" s="330"/>
      <c r="R256" s="330"/>
      <c r="S256" s="330"/>
      <c r="T256" s="330"/>
      <c r="U256" s="330"/>
      <c r="V256" s="331"/>
      <c r="W256" s="37" t="s">
        <v>74</v>
      </c>
      <c r="X256" s="314">
        <f>IFERROR(SUMPRODUCT(X253:X254*H253:H254),"0")</f>
        <v>144</v>
      </c>
      <c r="Y256" s="314">
        <f>IFERROR(SUMPRODUCT(Y253:Y254*H253:H254),"0")</f>
        <v>144</v>
      </c>
      <c r="Z256" s="37"/>
      <c r="AA256" s="315"/>
      <c r="AB256" s="315"/>
      <c r="AC256" s="315"/>
    </row>
    <row r="257" spans="1:68" ht="14.25" hidden="1" customHeight="1" x14ac:dyDescent="0.25">
      <c r="A257" s="336" t="s">
        <v>176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6"/>
      <c r="AB257" s="306"/>
      <c r="AC257" s="306"/>
    </row>
    <row r="258" spans="1:68" ht="27" hidden="1" customHeight="1" x14ac:dyDescent="0.25">
      <c r="A258" s="54" t="s">
        <v>388</v>
      </c>
      <c r="B258" s="54" t="s">
        <v>389</v>
      </c>
      <c r="C258" s="31">
        <v>4301136028</v>
      </c>
      <c r="D258" s="316">
        <v>4640242180304</v>
      </c>
      <c r="E258" s="317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403" t="s">
        <v>390</v>
      </c>
      <c r="Q258" s="319"/>
      <c r="R258" s="319"/>
      <c r="S258" s="319"/>
      <c r="T258" s="320"/>
      <c r="U258" s="34"/>
      <c r="V258" s="34"/>
      <c r="W258" s="35" t="s">
        <v>70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392</v>
      </c>
      <c r="B259" s="54" t="s">
        <v>393</v>
      </c>
      <c r="C259" s="31">
        <v>4301136026</v>
      </c>
      <c r="D259" s="316">
        <v>4640242180236</v>
      </c>
      <c r="E259" s="317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63" t="s">
        <v>394</v>
      </c>
      <c r="Q259" s="319"/>
      <c r="R259" s="319"/>
      <c r="S259" s="319"/>
      <c r="T259" s="320"/>
      <c r="U259" s="34"/>
      <c r="V259" s="34"/>
      <c r="W259" s="35" t="s">
        <v>70</v>
      </c>
      <c r="X259" s="312">
        <v>0</v>
      </c>
      <c r="Y259" s="31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395</v>
      </c>
      <c r="B260" s="54" t="s">
        <v>396</v>
      </c>
      <c r="C260" s="31">
        <v>4301136029</v>
      </c>
      <c r="D260" s="316">
        <v>4640242180410</v>
      </c>
      <c r="E260" s="317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4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9"/>
      <c r="R260" s="319"/>
      <c r="S260" s="319"/>
      <c r="T260" s="320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27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8"/>
      <c r="P261" s="329" t="s">
        <v>73</v>
      </c>
      <c r="Q261" s="330"/>
      <c r="R261" s="330"/>
      <c r="S261" s="330"/>
      <c r="T261" s="330"/>
      <c r="U261" s="330"/>
      <c r="V261" s="331"/>
      <c r="W261" s="37" t="s">
        <v>70</v>
      </c>
      <c r="X261" s="314">
        <f>IFERROR(SUM(X258:X260),"0")</f>
        <v>0</v>
      </c>
      <c r="Y261" s="314">
        <f>IFERROR(SUM(Y258:Y260),"0")</f>
        <v>0</v>
      </c>
      <c r="Z261" s="314">
        <f>IFERROR(IF(Z258="",0,Z258),"0")+IFERROR(IF(Z259="",0,Z259),"0")+IFERROR(IF(Z260="",0,Z260),"0")</f>
        <v>0</v>
      </c>
      <c r="AA261" s="315"/>
      <c r="AB261" s="315"/>
      <c r="AC261" s="315"/>
    </row>
    <row r="262" spans="1:68" hidden="1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8"/>
      <c r="P262" s="329" t="s">
        <v>73</v>
      </c>
      <c r="Q262" s="330"/>
      <c r="R262" s="330"/>
      <c r="S262" s="330"/>
      <c r="T262" s="330"/>
      <c r="U262" s="330"/>
      <c r="V262" s="331"/>
      <c r="W262" s="37" t="s">
        <v>74</v>
      </c>
      <c r="X262" s="314">
        <f>IFERROR(SUMPRODUCT(X258:X260*H258:H260),"0")</f>
        <v>0</v>
      </c>
      <c r="Y262" s="314">
        <f>IFERROR(SUMPRODUCT(Y258:Y260*H258:H260),"0")</f>
        <v>0</v>
      </c>
      <c r="Z262" s="37"/>
      <c r="AA262" s="315"/>
      <c r="AB262" s="315"/>
      <c r="AC262" s="315"/>
    </row>
    <row r="263" spans="1:68" ht="14.25" hidden="1" customHeight="1" x14ac:dyDescent="0.25">
      <c r="A263" s="336" t="s">
        <v>145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6"/>
      <c r="AB263" s="306"/>
      <c r="AC263" s="306"/>
    </row>
    <row r="264" spans="1:68" ht="37.5" hidden="1" customHeight="1" x14ac:dyDescent="0.25">
      <c r="A264" s="54" t="s">
        <v>397</v>
      </c>
      <c r="B264" s="54" t="s">
        <v>398</v>
      </c>
      <c r="C264" s="31">
        <v>4301135552</v>
      </c>
      <c r="D264" s="316">
        <v>4640242181431</v>
      </c>
      <c r="E264" s="317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02" t="s">
        <v>399</v>
      </c>
      <c r="Q264" s="319"/>
      <c r="R264" s="319"/>
      <c r="S264" s="319"/>
      <c r="T264" s="320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401</v>
      </c>
      <c r="B265" s="54" t="s">
        <v>402</v>
      </c>
      <c r="C265" s="31">
        <v>4301135504</v>
      </c>
      <c r="D265" s="316">
        <v>4640242181554</v>
      </c>
      <c r="E265" s="317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50" t="s">
        <v>403</v>
      </c>
      <c r="Q265" s="319"/>
      <c r="R265" s="319"/>
      <c r="S265" s="319"/>
      <c r="T265" s="320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405</v>
      </c>
      <c r="B266" s="54" t="s">
        <v>406</v>
      </c>
      <c r="C266" s="31">
        <v>4301135394</v>
      </c>
      <c r="D266" s="316">
        <v>4640242181561</v>
      </c>
      <c r="E266" s="317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57" t="s">
        <v>407</v>
      </c>
      <c r="Q266" s="319"/>
      <c r="R266" s="319"/>
      <c r="S266" s="319"/>
      <c r="T266" s="320"/>
      <c r="U266" s="34"/>
      <c r="V266" s="34"/>
      <c r="W266" s="35" t="s">
        <v>70</v>
      </c>
      <c r="X266" s="312">
        <v>0</v>
      </c>
      <c r="Y266" s="313">
        <f t="shared" si="24"/>
        <v>0</v>
      </c>
      <c r="Z266" s="36">
        <f>IFERROR(IF(X266="","",X266*0.00936),"")</f>
        <v>0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4301135374</v>
      </c>
      <c r="D267" s="316">
        <v>4640242181424</v>
      </c>
      <c r="E267" s="317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33" t="s">
        <v>411</v>
      </c>
      <c r="Q267" s="319"/>
      <c r="R267" s="319"/>
      <c r="S267" s="319"/>
      <c r="T267" s="320"/>
      <c r="U267" s="34"/>
      <c r="V267" s="34"/>
      <c r="W267" s="35" t="s">
        <v>70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16">
        <v>4640242181592</v>
      </c>
      <c r="E268" s="317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81" t="s">
        <v>414</v>
      </c>
      <c r="Q268" s="319"/>
      <c r="R268" s="319"/>
      <c r="S268" s="319"/>
      <c r="T268" s="320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416</v>
      </c>
      <c r="B269" s="54" t="s">
        <v>417</v>
      </c>
      <c r="C269" s="31">
        <v>4301135405</v>
      </c>
      <c r="D269" s="316">
        <v>4640242181523</v>
      </c>
      <c r="E269" s="317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511" t="s">
        <v>418</v>
      </c>
      <c r="Q269" s="319"/>
      <c r="R269" s="319"/>
      <c r="S269" s="319"/>
      <c r="T269" s="320"/>
      <c r="U269" s="34"/>
      <c r="V269" s="34"/>
      <c r="W269" s="35" t="s">
        <v>70</v>
      </c>
      <c r="X269" s="312">
        <v>0</v>
      </c>
      <c r="Y269" s="313">
        <f t="shared" si="24"/>
        <v>0</v>
      </c>
      <c r="Z269" s="36">
        <f t="shared" si="29"/>
        <v>0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16">
        <v>4640242181516</v>
      </c>
      <c r="E270" s="317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47" t="s">
        <v>421</v>
      </c>
      <c r="Q270" s="319"/>
      <c r="R270" s="319"/>
      <c r="S270" s="319"/>
      <c r="T270" s="320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16">
        <v>4640242181493</v>
      </c>
      <c r="E271" s="317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49" t="s">
        <v>424</v>
      </c>
      <c r="Q271" s="319"/>
      <c r="R271" s="319"/>
      <c r="S271" s="319"/>
      <c r="T271" s="320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425</v>
      </c>
      <c r="B272" s="54" t="s">
        <v>426</v>
      </c>
      <c r="C272" s="31">
        <v>4301135375</v>
      </c>
      <c r="D272" s="316">
        <v>4640242181486</v>
      </c>
      <c r="E272" s="317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23" t="s">
        <v>427</v>
      </c>
      <c r="Q272" s="319"/>
      <c r="R272" s="319"/>
      <c r="S272" s="319"/>
      <c r="T272" s="320"/>
      <c r="U272" s="34"/>
      <c r="V272" s="34"/>
      <c r="W272" s="35" t="s">
        <v>70</v>
      </c>
      <c r="X272" s="312">
        <v>0</v>
      </c>
      <c r="Y272" s="313">
        <f t="shared" si="24"/>
        <v>0</v>
      </c>
      <c r="Z272" s="36">
        <f t="shared" si="29"/>
        <v>0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4301135403</v>
      </c>
      <c r="D273" s="316">
        <v>4640242181509</v>
      </c>
      <c r="E273" s="317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64" t="s">
        <v>430</v>
      </c>
      <c r="Q273" s="319"/>
      <c r="R273" s="319"/>
      <c r="S273" s="319"/>
      <c r="T273" s="320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16">
        <v>4640242181240</v>
      </c>
      <c r="E274" s="317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510" t="s">
        <v>433</v>
      </c>
      <c r="Q274" s="319"/>
      <c r="R274" s="319"/>
      <c r="S274" s="319"/>
      <c r="T274" s="320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16">
        <v>4640242181318</v>
      </c>
      <c r="E275" s="317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3" t="s">
        <v>436</v>
      </c>
      <c r="Q275" s="319"/>
      <c r="R275" s="319"/>
      <c r="S275" s="319"/>
      <c r="T275" s="320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4301135306</v>
      </c>
      <c r="D276" s="316">
        <v>4640242181578</v>
      </c>
      <c r="E276" s="317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46" t="s">
        <v>439</v>
      </c>
      <c r="Q276" s="319"/>
      <c r="R276" s="319"/>
      <c r="S276" s="319"/>
      <c r="T276" s="320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16">
        <v>4640242181394</v>
      </c>
      <c r="E277" s="317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5" t="s">
        <v>442</v>
      </c>
      <c r="Q277" s="319"/>
      <c r="R277" s="319"/>
      <c r="S277" s="319"/>
      <c r="T277" s="320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16">
        <v>4640242181332</v>
      </c>
      <c r="E278" s="317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28" t="s">
        <v>445</v>
      </c>
      <c r="Q278" s="319"/>
      <c r="R278" s="319"/>
      <c r="S278" s="319"/>
      <c r="T278" s="320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16">
        <v>4640242181349</v>
      </c>
      <c r="E279" s="317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7" t="s">
        <v>448</v>
      </c>
      <c r="Q279" s="319"/>
      <c r="R279" s="319"/>
      <c r="S279" s="319"/>
      <c r="T279" s="320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16">
        <v>4640242181370</v>
      </c>
      <c r="E280" s="317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0" t="s">
        <v>451</v>
      </c>
      <c r="Q280" s="319"/>
      <c r="R280" s="319"/>
      <c r="S280" s="319"/>
      <c r="T280" s="320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16">
        <v>4607111037480</v>
      </c>
      <c r="E281" s="317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12" t="s">
        <v>455</v>
      </c>
      <c r="Q281" s="319"/>
      <c r="R281" s="319"/>
      <c r="S281" s="319"/>
      <c r="T281" s="320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16">
        <v>4607111037473</v>
      </c>
      <c r="E282" s="317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61" t="s">
        <v>459</v>
      </c>
      <c r="Q282" s="319"/>
      <c r="R282" s="319"/>
      <c r="S282" s="319"/>
      <c r="T282" s="320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16">
        <v>4640242180663</v>
      </c>
      <c r="E283" s="317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24" t="s">
        <v>463</v>
      </c>
      <c r="Q283" s="319"/>
      <c r="R283" s="319"/>
      <c r="S283" s="319"/>
      <c r="T283" s="320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idden="1" x14ac:dyDescent="0.2">
      <c r="A284" s="327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8"/>
      <c r="P284" s="329" t="s">
        <v>73</v>
      </c>
      <c r="Q284" s="330"/>
      <c r="R284" s="330"/>
      <c r="S284" s="330"/>
      <c r="T284" s="330"/>
      <c r="U284" s="330"/>
      <c r="V284" s="331"/>
      <c r="W284" s="37" t="s">
        <v>70</v>
      </c>
      <c r="X284" s="314">
        <f>IFERROR(SUM(X264:X283),"0")</f>
        <v>0</v>
      </c>
      <c r="Y284" s="314">
        <f>IFERROR(SUM(Y264:Y283),"0")</f>
        <v>0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315"/>
      <c r="AB284" s="315"/>
      <c r="AC284" s="315"/>
    </row>
    <row r="285" spans="1:68" hidden="1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8"/>
      <c r="P285" s="329" t="s">
        <v>73</v>
      </c>
      <c r="Q285" s="330"/>
      <c r="R285" s="330"/>
      <c r="S285" s="330"/>
      <c r="T285" s="330"/>
      <c r="U285" s="330"/>
      <c r="V285" s="331"/>
      <c r="W285" s="37" t="s">
        <v>74</v>
      </c>
      <c r="X285" s="314">
        <f>IFERROR(SUMPRODUCT(X264:X283*H264:H283),"0")</f>
        <v>0</v>
      </c>
      <c r="Y285" s="314">
        <f>IFERROR(SUMPRODUCT(Y264:Y283*H264:H283),"0")</f>
        <v>0</v>
      </c>
      <c r="Z285" s="37"/>
      <c r="AA285" s="315"/>
      <c r="AB285" s="315"/>
      <c r="AC285" s="315"/>
    </row>
    <row r="286" spans="1:68" ht="15" customHeight="1" x14ac:dyDescent="0.2">
      <c r="A286" s="325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26"/>
      <c r="P286" s="427" t="s">
        <v>465</v>
      </c>
      <c r="Q286" s="393"/>
      <c r="R286" s="393"/>
      <c r="S286" s="393"/>
      <c r="T286" s="393"/>
      <c r="U286" s="393"/>
      <c r="V286" s="394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5369.2799999999988</v>
      </c>
      <c r="Y286" s="314">
        <f>IFERROR(Y24+Y33+Y40+Y45+Y61+Y67+Y72+Y78+Y88+Y95+Y107+Y113+Y119+Y126+Y131+Y137+Y142+Y148+Y156+Y161+Y169+Y173+Y178+Y184+Y191+Y201+Y209+Y214+Y220+Y226+Y233+Y239+Y247+Y251+Y256+Y262+Y285,"0")</f>
        <v>5369.2799999999988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6"/>
      <c r="P287" s="427" t="s">
        <v>466</v>
      </c>
      <c r="Q287" s="393"/>
      <c r="R287" s="393"/>
      <c r="S287" s="393"/>
      <c r="T287" s="393"/>
      <c r="U287" s="393"/>
      <c r="V287" s="394"/>
      <c r="W287" s="37" t="s">
        <v>74</v>
      </c>
      <c r="X287" s="314">
        <f>IFERROR(SUM(BM22:BM283),"0")</f>
        <v>5805.1867999999986</v>
      </c>
      <c r="Y287" s="314">
        <f>IFERROR(SUM(BN22:BN283),"0")</f>
        <v>5805.1867999999986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6"/>
      <c r="P288" s="427" t="s">
        <v>467</v>
      </c>
      <c r="Q288" s="393"/>
      <c r="R288" s="393"/>
      <c r="S288" s="393"/>
      <c r="T288" s="393"/>
      <c r="U288" s="393"/>
      <c r="V288" s="394"/>
      <c r="W288" s="37" t="s">
        <v>468</v>
      </c>
      <c r="X288" s="38">
        <f>ROUNDUP(SUM(BO22:BO283),0)</f>
        <v>13</v>
      </c>
      <c r="Y288" s="38">
        <f>ROUNDUP(SUM(BP22:BP283),0)</f>
        <v>13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6"/>
      <c r="P289" s="427" t="s">
        <v>469</v>
      </c>
      <c r="Q289" s="393"/>
      <c r="R289" s="393"/>
      <c r="S289" s="393"/>
      <c r="T289" s="393"/>
      <c r="U289" s="393"/>
      <c r="V289" s="394"/>
      <c r="W289" s="37" t="s">
        <v>74</v>
      </c>
      <c r="X289" s="314">
        <f>GrossWeightTotal+PalletQtyTotal*25</f>
        <v>6130.1867999999986</v>
      </c>
      <c r="Y289" s="314">
        <f>GrossWeightTotalR+PalletQtyTotalR*25</f>
        <v>6130.1867999999986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6"/>
      <c r="P290" s="427" t="s">
        <v>470</v>
      </c>
      <c r="Q290" s="393"/>
      <c r="R290" s="393"/>
      <c r="S290" s="393"/>
      <c r="T290" s="393"/>
      <c r="U290" s="393"/>
      <c r="V290" s="394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1160</v>
      </c>
      <c r="Y290" s="314">
        <f>IFERROR(Y23+Y32+Y39+Y44+Y60+Y66+Y71+Y77+Y87+Y94+Y106+Y112+Y118+Y125+Y130+Y136+Y141+Y147+Y155+Y160+Y168+Y172+Y177+Y183+Y190+Y200+Y208+Y213+Y219+Y225+Y232+Y238+Y246+Y250+Y255+Y261+Y284,"0")</f>
        <v>1160</v>
      </c>
      <c r="Z290" s="37"/>
      <c r="AA290" s="315"/>
      <c r="AB290" s="315"/>
      <c r="AC290" s="315"/>
    </row>
    <row r="291" spans="1:33" ht="14.25" hidden="1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6"/>
      <c r="P291" s="427" t="s">
        <v>471</v>
      </c>
      <c r="Q291" s="393"/>
      <c r="R291" s="393"/>
      <c r="S291" s="393"/>
      <c r="T291" s="393"/>
      <c r="U291" s="393"/>
      <c r="V291" s="394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15.887559999999999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4" t="s">
        <v>63</v>
      </c>
      <c r="C293" s="340" t="s">
        <v>75</v>
      </c>
      <c r="D293" s="462"/>
      <c r="E293" s="462"/>
      <c r="F293" s="462"/>
      <c r="G293" s="462"/>
      <c r="H293" s="462"/>
      <c r="I293" s="462"/>
      <c r="J293" s="462"/>
      <c r="K293" s="462"/>
      <c r="L293" s="462"/>
      <c r="M293" s="462"/>
      <c r="N293" s="462"/>
      <c r="O293" s="462"/>
      <c r="P293" s="462"/>
      <c r="Q293" s="462"/>
      <c r="R293" s="462"/>
      <c r="S293" s="359"/>
      <c r="T293" s="340" t="s">
        <v>242</v>
      </c>
      <c r="U293" s="359"/>
      <c r="V293" s="340" t="s">
        <v>270</v>
      </c>
      <c r="W293" s="359"/>
      <c r="X293" s="340" t="s">
        <v>293</v>
      </c>
      <c r="Y293" s="462"/>
      <c r="Z293" s="462"/>
      <c r="AA293" s="462"/>
      <c r="AB293" s="462"/>
      <c r="AC293" s="359"/>
      <c r="AD293" s="304" t="s">
        <v>347</v>
      </c>
      <c r="AE293" s="304" t="s">
        <v>353</v>
      </c>
      <c r="AF293" s="304" t="s">
        <v>360</v>
      </c>
      <c r="AG293" s="304" t="s">
        <v>243</v>
      </c>
    </row>
    <row r="294" spans="1:33" ht="14.25" customHeight="1" thickTop="1" x14ac:dyDescent="0.2">
      <c r="A294" s="444" t="s">
        <v>474</v>
      </c>
      <c r="B294" s="340" t="s">
        <v>63</v>
      </c>
      <c r="C294" s="340" t="s">
        <v>76</v>
      </c>
      <c r="D294" s="340" t="s">
        <v>93</v>
      </c>
      <c r="E294" s="340" t="s">
        <v>103</v>
      </c>
      <c r="F294" s="340" t="s">
        <v>109</v>
      </c>
      <c r="G294" s="340" t="s">
        <v>137</v>
      </c>
      <c r="H294" s="340" t="s">
        <v>144</v>
      </c>
      <c r="I294" s="340" t="s">
        <v>149</v>
      </c>
      <c r="J294" s="340" t="s">
        <v>157</v>
      </c>
      <c r="K294" s="340" t="s">
        <v>175</v>
      </c>
      <c r="L294" s="340" t="s">
        <v>185</v>
      </c>
      <c r="M294" s="340" t="s">
        <v>204</v>
      </c>
      <c r="N294" s="305"/>
      <c r="O294" s="340" t="s">
        <v>210</v>
      </c>
      <c r="P294" s="340" t="s">
        <v>217</v>
      </c>
      <c r="Q294" s="340" t="s">
        <v>225</v>
      </c>
      <c r="R294" s="340" t="s">
        <v>229</v>
      </c>
      <c r="S294" s="340" t="s">
        <v>238</v>
      </c>
      <c r="T294" s="340" t="s">
        <v>243</v>
      </c>
      <c r="U294" s="340" t="s">
        <v>247</v>
      </c>
      <c r="V294" s="340" t="s">
        <v>271</v>
      </c>
      <c r="W294" s="340" t="s">
        <v>289</v>
      </c>
      <c r="X294" s="340" t="s">
        <v>294</v>
      </c>
      <c r="Y294" s="340" t="s">
        <v>300</v>
      </c>
      <c r="Z294" s="340" t="s">
        <v>310</v>
      </c>
      <c r="AA294" s="340" t="s">
        <v>325</v>
      </c>
      <c r="AB294" s="340" t="s">
        <v>336</v>
      </c>
      <c r="AC294" s="340" t="s">
        <v>340</v>
      </c>
      <c r="AD294" s="340" t="s">
        <v>348</v>
      </c>
      <c r="AE294" s="340" t="s">
        <v>354</v>
      </c>
      <c r="AF294" s="340" t="s">
        <v>361</v>
      </c>
      <c r="AG294" s="340" t="s">
        <v>243</v>
      </c>
    </row>
    <row r="295" spans="1:33" ht="13.5" customHeight="1" thickBot="1" x14ac:dyDescent="0.25">
      <c r="A295" s="445"/>
      <c r="B295" s="341"/>
      <c r="C295" s="341"/>
      <c r="D295" s="341"/>
      <c r="E295" s="341"/>
      <c r="F295" s="341"/>
      <c r="G295" s="341"/>
      <c r="H295" s="341"/>
      <c r="I295" s="341"/>
      <c r="J295" s="341"/>
      <c r="K295" s="341"/>
      <c r="L295" s="341"/>
      <c r="M295" s="341"/>
      <c r="N295" s="305"/>
      <c r="O295" s="341"/>
      <c r="P295" s="341"/>
      <c r="Q295" s="341"/>
      <c r="R295" s="341"/>
      <c r="S295" s="341"/>
      <c r="T295" s="341"/>
      <c r="U295" s="341"/>
      <c r="V295" s="341"/>
      <c r="W295" s="341"/>
      <c r="X295" s="341"/>
      <c r="Y295" s="341"/>
      <c r="Z295" s="341"/>
      <c r="AA295" s="341"/>
      <c r="AB295" s="341"/>
      <c r="AC295" s="341"/>
      <c r="AD295" s="341"/>
      <c r="AE295" s="341"/>
      <c r="AF295" s="341"/>
      <c r="AG295" s="341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84</v>
      </c>
      <c r="D296" s="46">
        <f>IFERROR(X36*H36,"0")+IFERROR(X37*H37,"0")+IFERROR(X38*H38,"0")</f>
        <v>144</v>
      </c>
      <c r="E296" s="46">
        <f>IFERROR(X43*H43,"0")</f>
        <v>0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345.6</v>
      </c>
      <c r="G296" s="46">
        <f>IFERROR(X64*H64,"0")+IFERROR(X65*H65,"0")</f>
        <v>840</v>
      </c>
      <c r="H296" s="46">
        <f>IFERROR(X70*H70,"0")</f>
        <v>0</v>
      </c>
      <c r="I296" s="46">
        <f>IFERROR(X75*H75,"0")+IFERROR(X76*H76,"0")</f>
        <v>100.8</v>
      </c>
      <c r="J296" s="46">
        <f>IFERROR(X81*H81,"0")+IFERROR(X82*H82,"0")+IFERROR(X83*H83,"0")+IFERROR(X84*H84,"0")+IFERROR(X85*H85,"0")+IFERROR(X86*H86,"0")</f>
        <v>255.35999999999999</v>
      </c>
      <c r="K296" s="46">
        <f>IFERROR(X91*H91,"0")+IFERROR(X92*H92,"0")+IFERROR(X93*H93,"0")</f>
        <v>87.36</v>
      </c>
      <c r="L296" s="46">
        <f>IFERROR(X98*H98,"0")+IFERROR(X99*H99,"0")+IFERROR(X100*H100,"0")+IFERROR(X101*H101,"0")+IFERROR(X102*H102,"0")+IFERROR(X103*H103,"0")+IFERROR(X104*H104,"0")+IFERROR(X105*H105,"0")</f>
        <v>860.16000000000008</v>
      </c>
      <c r="M296" s="46">
        <f>IFERROR(X110*H110,"0")+IFERROR(X111*H111,"0")</f>
        <v>168</v>
      </c>
      <c r="N296" s="305"/>
      <c r="O296" s="46">
        <f>IFERROR(X116*H116,"0")+IFERROR(X117*H117,"0")</f>
        <v>126</v>
      </c>
      <c r="P296" s="46">
        <f>IFERROR(X122*H122,"0")+IFERROR(X123*H123,"0")+IFERROR(X124*H124,"0")</f>
        <v>42</v>
      </c>
      <c r="Q296" s="46">
        <f>IFERROR(X129*H129,"0")</f>
        <v>42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960</v>
      </c>
      <c r="V296" s="46">
        <f>IFERROR(X165*H165,"0")+IFERROR(X166*H166,"0")+IFERROR(X167*H167,"0")+IFERROR(X171*H171,"0")</f>
        <v>420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67.199999999999989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259.20000000000005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240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260.39999999999998</v>
      </c>
    </row>
    <row r="297" spans="1:33" ht="13.5" customHeight="1" thickTop="1" x14ac:dyDescent="0.2">
      <c r="C297" s="305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3867.36</v>
      </c>
      <c r="B299" s="60">
        <f>SUMPRODUCT(--(BB:BB="ПГП"),--(W:W="кор"),H:H,Y:Y)+SUMPRODUCT(--(BB:BB="ПГП"),--(W:W="кг"),Y:Y)</f>
        <v>1501.92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0,00"/>
        <filter val="100,80"/>
        <filter val="12,00"/>
        <filter val="120,00"/>
        <filter val="126,00"/>
        <filter val="13"/>
        <filter val="14,00"/>
        <filter val="140,00"/>
        <filter val="144,00"/>
        <filter val="168,00"/>
        <filter val="18,00"/>
        <filter val="192,00"/>
        <filter val="24,00"/>
        <filter val="240,00"/>
        <filter val="255,36"/>
        <filter val="259,20"/>
        <filter val="26,00"/>
        <filter val="28,00"/>
        <filter val="32,40"/>
        <filter val="345,60"/>
        <filter val="36,00"/>
        <filter val="42,00"/>
        <filter val="420,00"/>
        <filter val="48,00"/>
        <filter val="5 369,28"/>
        <filter val="5 805,19"/>
        <filter val="56,00"/>
        <filter val="6 130,19"/>
        <filter val="67,20"/>
        <filter val="70,00"/>
        <filter val="84,00"/>
        <filter val="840,00"/>
        <filter val="860,16"/>
        <filter val="87,36"/>
        <filter val="960,00"/>
      </filters>
    </filterColumn>
    <filterColumn colId="29" showButton="0"/>
    <filterColumn colId="30" showButton="0"/>
  </autoFilter>
  <mergeCells count="529">
    <mergeCell ref="AC294:AC295"/>
    <mergeCell ref="U17:V17"/>
    <mergeCell ref="Y17:Y18"/>
    <mergeCell ref="AE294:AE295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21:Z21"/>
    <mergeCell ref="A192:Z192"/>
    <mergeCell ref="A181:Z181"/>
    <mergeCell ref="D17:E18"/>
    <mergeCell ref="A213:O214"/>
    <mergeCell ref="X17:X18"/>
    <mergeCell ref="D123:E123"/>
    <mergeCell ref="P58:T58"/>
    <mergeCell ref="D50:E50"/>
    <mergeCell ref="D110:E110"/>
    <mergeCell ref="H294:H295"/>
    <mergeCell ref="J294:J295"/>
    <mergeCell ref="D271:E271"/>
    <mergeCell ref="A200:O201"/>
    <mergeCell ref="D237:E2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A222:Z222"/>
    <mergeCell ref="P285:V285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P148:V148"/>
    <mergeCell ref="P59:T59"/>
    <mergeCell ref="P111:T111"/>
    <mergeCell ref="D154:E154"/>
    <mergeCell ref="P48:T48"/>
    <mergeCell ref="P274:T274"/>
    <mergeCell ref="D217:E217"/>
    <mergeCell ref="P269:T269"/>
    <mergeCell ref="A227:Z227"/>
    <mergeCell ref="P262:V262"/>
    <mergeCell ref="D231:E231"/>
    <mergeCell ref="D283:E283"/>
    <mergeCell ref="P206:T206"/>
    <mergeCell ref="AD17:AF18"/>
    <mergeCell ref="A27:Z27"/>
    <mergeCell ref="P98:T98"/>
    <mergeCell ref="D212:E212"/>
    <mergeCell ref="D146:E146"/>
    <mergeCell ref="D6:M6"/>
    <mergeCell ref="P95:V95"/>
    <mergeCell ref="D83:E83"/>
    <mergeCell ref="P93:T93"/>
    <mergeCell ref="D85:E85"/>
    <mergeCell ref="D207:E207"/>
    <mergeCell ref="G17:G18"/>
    <mergeCell ref="P184:V184"/>
    <mergeCell ref="A143:Z143"/>
    <mergeCell ref="D159:E159"/>
    <mergeCell ref="P188:T188"/>
    <mergeCell ref="P23:V23"/>
    <mergeCell ref="A35:Z35"/>
    <mergeCell ref="A62:Z62"/>
    <mergeCell ref="D54:E54"/>
    <mergeCell ref="P160:V160"/>
    <mergeCell ref="P83:T83"/>
    <mergeCell ref="H5:M5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19:V219"/>
    <mergeCell ref="F17:F18"/>
    <mergeCell ref="V293:W293"/>
    <mergeCell ref="A39:O40"/>
    <mergeCell ref="D101:E101"/>
    <mergeCell ref="P142:V142"/>
    <mergeCell ref="A132:Z132"/>
    <mergeCell ref="D76:E76"/>
    <mergeCell ref="F5:G5"/>
    <mergeCell ref="P169:V169"/>
    <mergeCell ref="A221:Z221"/>
    <mergeCell ref="A25:Z25"/>
    <mergeCell ref="P119:V119"/>
    <mergeCell ref="A236:Z236"/>
    <mergeCell ref="P82:T82"/>
    <mergeCell ref="A223:Z223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D249:E249"/>
    <mergeCell ref="P2:W3"/>
    <mergeCell ref="P198:T198"/>
    <mergeCell ref="P54:T54"/>
    <mergeCell ref="A170:Z170"/>
    <mergeCell ref="D10:E10"/>
    <mergeCell ref="A23:O24"/>
    <mergeCell ref="P64:T64"/>
    <mergeCell ref="F10:G10"/>
    <mergeCell ref="P135:T135"/>
    <mergeCell ref="D99:E99"/>
    <mergeCell ref="P78:V78"/>
    <mergeCell ref="D29:E29"/>
    <mergeCell ref="A20:Z20"/>
    <mergeCell ref="P123:T123"/>
    <mergeCell ref="P110:T110"/>
    <mergeCell ref="P66:V66"/>
    <mergeCell ref="P137:V137"/>
    <mergeCell ref="A127:Z127"/>
    <mergeCell ref="A114:Z114"/>
    <mergeCell ref="D105:E105"/>
    <mergeCell ref="N17:N18"/>
    <mergeCell ref="D49:E49"/>
    <mergeCell ref="Q5:R5"/>
    <mergeCell ref="P37:T37"/>
    <mergeCell ref="S294:S295"/>
    <mergeCell ref="M17:M18"/>
    <mergeCell ref="A168:O169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W294:W295"/>
    <mergeCell ref="D265:E265"/>
    <mergeCell ref="X293:AC293"/>
    <mergeCell ref="D218:E218"/>
    <mergeCell ref="P289:V289"/>
    <mergeCell ref="P239:V239"/>
    <mergeCell ref="A257:Z257"/>
    <mergeCell ref="P176:T176"/>
    <mergeCell ref="A9:C9"/>
    <mergeCell ref="D58:E58"/>
    <mergeCell ref="A71:O72"/>
    <mergeCell ref="V6:W9"/>
    <mergeCell ref="A112:O113"/>
    <mergeCell ref="D199:E199"/>
    <mergeCell ref="P38:T38"/>
    <mergeCell ref="A106:O107"/>
    <mergeCell ref="A155:O156"/>
    <mergeCell ref="P84:T84"/>
    <mergeCell ref="P22:T22"/>
    <mergeCell ref="D65:E65"/>
    <mergeCell ref="D194:E194"/>
    <mergeCell ref="P173:V173"/>
    <mergeCell ref="A172:O173"/>
    <mergeCell ref="P94:V94"/>
    <mergeCell ref="A41:Z41"/>
    <mergeCell ref="A90:Z90"/>
    <mergeCell ref="P44:V44"/>
    <mergeCell ref="A179:Z179"/>
    <mergeCell ref="P39:V39"/>
    <mergeCell ref="J9:M9"/>
    <mergeCell ref="D56:E56"/>
    <mergeCell ref="D22:E22"/>
    <mergeCell ref="A157:Z157"/>
    <mergeCell ref="AG294:AG295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Q13:R13"/>
    <mergeCell ref="V294:V295"/>
    <mergeCell ref="D294:D295"/>
    <mergeCell ref="F294:F295"/>
    <mergeCell ref="A203:Z203"/>
    <mergeCell ref="P245:T245"/>
    <mergeCell ref="P126:V126"/>
    <mergeCell ref="D188:E188"/>
    <mergeCell ref="P224:T224"/>
    <mergeCell ref="P260:T260"/>
    <mergeCell ref="A141:O142"/>
    <mergeCell ref="P225:V225"/>
    <mergeCell ref="P153:T153"/>
    <mergeCell ref="A138:Z138"/>
    <mergeCell ref="L294:L295"/>
    <mergeCell ref="A284:O285"/>
    <mergeCell ref="D273:E273"/>
    <mergeCell ref="A294:A295"/>
    <mergeCell ref="P255:V255"/>
    <mergeCell ref="P276:T276"/>
    <mergeCell ref="P270:T270"/>
    <mergeCell ref="D204:E204"/>
    <mergeCell ref="P217:T217"/>
    <mergeCell ref="D198:E198"/>
    <mergeCell ref="D269:E269"/>
    <mergeCell ref="A252:Z252"/>
    <mergeCell ref="T5:U5"/>
    <mergeCell ref="P76:T76"/>
    <mergeCell ref="V5:W5"/>
    <mergeCell ref="D111:E111"/>
    <mergeCell ref="D282:E282"/>
    <mergeCell ref="Q8:R8"/>
    <mergeCell ref="P140:T140"/>
    <mergeCell ref="P267:T267"/>
    <mergeCell ref="D104:E104"/>
    <mergeCell ref="D275:E275"/>
    <mergeCell ref="A79:Z79"/>
    <mergeCell ref="T6:U9"/>
    <mergeCell ref="Q10:R10"/>
    <mergeCell ref="D277:E277"/>
    <mergeCell ref="P256:V256"/>
    <mergeCell ref="P60:V60"/>
    <mergeCell ref="P105:T105"/>
    <mergeCell ref="D86:E86"/>
    <mergeCell ref="D151:E151"/>
    <mergeCell ref="P49:T49"/>
    <mergeCell ref="P36:T36"/>
    <mergeCell ref="H17:H18"/>
    <mergeCell ref="A13:M13"/>
    <mergeCell ref="A69:Z69"/>
    <mergeCell ref="E294:E295"/>
    <mergeCell ref="D52:E52"/>
    <mergeCell ref="A162:Z162"/>
    <mergeCell ref="P15:T16"/>
    <mergeCell ref="D116:E116"/>
    <mergeCell ref="D91:E91"/>
    <mergeCell ref="X294:X295"/>
    <mergeCell ref="A164:Z164"/>
    <mergeCell ref="P272:T272"/>
    <mergeCell ref="Z294:Z295"/>
    <mergeCell ref="P283:T283"/>
    <mergeCell ref="D93:E93"/>
    <mergeCell ref="D264:E264"/>
    <mergeCell ref="P72:V72"/>
    <mergeCell ref="P277:T277"/>
    <mergeCell ref="P122:T122"/>
    <mergeCell ref="P291:V291"/>
    <mergeCell ref="A42:Z42"/>
    <mergeCell ref="P288:V288"/>
    <mergeCell ref="P284:V284"/>
    <mergeCell ref="P278:T278"/>
    <mergeCell ref="A255:O256"/>
    <mergeCell ref="P250:V250"/>
    <mergeCell ref="P286:V286"/>
    <mergeCell ref="A5:C5"/>
    <mergeCell ref="P191:V191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A183:O184"/>
    <mergeCell ref="A47:Z47"/>
    <mergeCell ref="D167:E167"/>
    <mergeCell ref="P67:V67"/>
    <mergeCell ref="D38:E38"/>
    <mergeCell ref="D43:E43"/>
    <mergeCell ref="A145:Z145"/>
    <mergeCell ref="A139:Z139"/>
    <mergeCell ref="D59:E59"/>
    <mergeCell ref="A14:M14"/>
    <mergeCell ref="Q9:R9"/>
    <mergeCell ref="AA294:AA295"/>
    <mergeCell ref="A97:Z97"/>
    <mergeCell ref="Q11:R11"/>
    <mergeCell ref="P205:T205"/>
    <mergeCell ref="D260:E260"/>
    <mergeCell ref="C294:C295"/>
    <mergeCell ref="P281:T281"/>
    <mergeCell ref="A120:Z120"/>
    <mergeCell ref="P178:V178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76:E276"/>
    <mergeCell ref="P43:T43"/>
    <mergeCell ref="P136:V136"/>
    <mergeCell ref="A109:Z109"/>
    <mergeCell ref="A180:Z180"/>
    <mergeCell ref="A240:Z240"/>
    <mergeCell ref="I17:I18"/>
    <mergeCell ref="D135:E135"/>
    <mergeCell ref="P189:T189"/>
    <mergeCell ref="A246:O247"/>
    <mergeCell ref="A121:Z121"/>
    <mergeCell ref="A12:M12"/>
    <mergeCell ref="A19:Z19"/>
    <mergeCell ref="A68:Z68"/>
    <mergeCell ref="D182:E182"/>
    <mergeCell ref="A210:Z210"/>
    <mergeCell ref="A160:O161"/>
    <mergeCell ref="A15:M15"/>
    <mergeCell ref="D48:E48"/>
    <mergeCell ref="A232:O233"/>
    <mergeCell ref="A133:Z133"/>
    <mergeCell ref="A193:Z193"/>
    <mergeCell ref="P204:T204"/>
    <mergeCell ref="D75:E75"/>
    <mergeCell ref="P154:T154"/>
    <mergeCell ref="D206:E206"/>
    <mergeCell ref="P247:V247"/>
    <mergeCell ref="P91:T91"/>
    <mergeCell ref="D153:E153"/>
    <mergeCell ref="D84:E84"/>
    <mergeCell ref="P294:P295"/>
    <mergeCell ref="J17:J18"/>
    <mergeCell ref="D82:E82"/>
    <mergeCell ref="R294:R295"/>
    <mergeCell ref="L17:L18"/>
    <mergeCell ref="P61:V61"/>
    <mergeCell ref="P125:V125"/>
    <mergeCell ref="A115:Z115"/>
    <mergeCell ref="P112:V112"/>
    <mergeCell ref="D100:E100"/>
    <mergeCell ref="P17:T18"/>
    <mergeCell ref="A229:Z229"/>
    <mergeCell ref="P129:T129"/>
    <mergeCell ref="P194:T194"/>
    <mergeCell ref="P50:T50"/>
    <mergeCell ref="D31:E31"/>
    <mergeCell ref="D158:E158"/>
    <mergeCell ref="A96:Z96"/>
    <mergeCell ref="P167:T167"/>
    <mergeCell ref="P117:T117"/>
    <mergeCell ref="P55:T55"/>
    <mergeCell ref="P182:T182"/>
    <mergeCell ref="P280:T280"/>
    <mergeCell ref="A130:O131"/>
    <mergeCell ref="H1:Q1"/>
    <mergeCell ref="A74:Z74"/>
    <mergeCell ref="P246:V246"/>
    <mergeCell ref="D259:E259"/>
    <mergeCell ref="P40:V40"/>
    <mergeCell ref="A66:O67"/>
    <mergeCell ref="D28:E28"/>
    <mergeCell ref="A163:Z163"/>
    <mergeCell ref="R1:T1"/>
    <mergeCell ref="P28:T28"/>
    <mergeCell ref="P165:T165"/>
    <mergeCell ref="D98:E98"/>
    <mergeCell ref="P30:T30"/>
    <mergeCell ref="P77:V77"/>
    <mergeCell ref="P152:T152"/>
    <mergeCell ref="H9:I9"/>
    <mergeCell ref="P199:T199"/>
    <mergeCell ref="P130:V130"/>
    <mergeCell ref="D1:F1"/>
    <mergeCell ref="P190:V190"/>
    <mergeCell ref="A242:Z242"/>
    <mergeCell ref="A234:Z234"/>
    <mergeCell ref="A6:C6"/>
    <mergeCell ref="Q12:R12"/>
    <mergeCell ref="T293:U293"/>
    <mergeCell ref="D117:E117"/>
    <mergeCell ref="D92:E92"/>
    <mergeCell ref="D55:E55"/>
    <mergeCell ref="D30:E30"/>
    <mergeCell ref="P171:T171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D129:E129"/>
    <mergeCell ref="P156:V156"/>
    <mergeCell ref="P92:T92"/>
    <mergeCell ref="D134:E134"/>
    <mergeCell ref="D205:E205"/>
    <mergeCell ref="P249:T249"/>
    <mergeCell ref="A87:O88"/>
    <mergeCell ref="O294:O295"/>
    <mergeCell ref="Y294:Y295"/>
    <mergeCell ref="P29:T29"/>
    <mergeCell ref="P100:T100"/>
    <mergeCell ref="P271:T271"/>
    <mergeCell ref="D81:E81"/>
    <mergeCell ref="P265:T265"/>
    <mergeCell ref="D8:M8"/>
    <mergeCell ref="P237:T237"/>
    <mergeCell ref="P31:T31"/>
    <mergeCell ref="P158:T158"/>
    <mergeCell ref="P118:V118"/>
    <mergeCell ref="P251:V251"/>
    <mergeCell ref="P45:V45"/>
    <mergeCell ref="A241:Z241"/>
    <mergeCell ref="A228:Z228"/>
    <mergeCell ref="P266:T266"/>
    <mergeCell ref="Q294:Q295"/>
    <mergeCell ref="D272:E272"/>
    <mergeCell ref="A250:O251"/>
    <mergeCell ref="G294:G295"/>
    <mergeCell ref="I294:I295"/>
    <mergeCell ref="P86:T86"/>
    <mergeCell ref="A80:Z80"/>
    <mergeCell ref="AB294:AB295"/>
    <mergeCell ref="A202:Z202"/>
    <mergeCell ref="P233:V233"/>
    <mergeCell ref="AD294:AD295"/>
    <mergeCell ref="P104:T104"/>
    <mergeCell ref="P168:V168"/>
    <mergeCell ref="P275:T275"/>
    <mergeCell ref="B17:B18"/>
    <mergeCell ref="A77:O78"/>
    <mergeCell ref="A73:Z73"/>
    <mergeCell ref="D258:E258"/>
    <mergeCell ref="P81:T81"/>
    <mergeCell ref="P56:T56"/>
    <mergeCell ref="D124:E124"/>
    <mergeCell ref="D195:E195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P24:V24"/>
    <mergeCell ref="P88:V88"/>
    <mergeCell ref="D70:E70"/>
    <mergeCell ref="A215:Z215"/>
    <mergeCell ref="A46:Z46"/>
    <mergeCell ref="A225:O226"/>
    <mergeCell ref="A89:Z89"/>
    <mergeCell ref="P166:T166"/>
    <mergeCell ref="P187:T187"/>
    <mergeCell ref="A261:O262"/>
    <mergeCell ref="P183:V183"/>
    <mergeCell ref="D230:E230"/>
    <mergeCell ref="D274:E274"/>
    <mergeCell ref="D245:E245"/>
    <mergeCell ref="P116:T116"/>
    <mergeCell ref="D122:E122"/>
    <mergeCell ref="D224:E224"/>
    <mergeCell ref="A26:Z26"/>
    <mergeCell ref="P103:T103"/>
    <mergeCell ref="P230:T230"/>
    <mergeCell ref="A286:O291"/>
    <mergeCell ref="A147:O148"/>
    <mergeCell ref="P141:V141"/>
    <mergeCell ref="D281:E281"/>
    <mergeCell ref="P268:T268"/>
    <mergeCell ref="A208:O209"/>
    <mergeCell ref="P197:T197"/>
    <mergeCell ref="P238:V238"/>
    <mergeCell ref="A263:Z263"/>
    <mergeCell ref="P264:T264"/>
    <mergeCell ref="P258:T258"/>
    <mergeCell ref="P52:T52"/>
    <mergeCell ref="P201:V201"/>
    <mergeCell ref="D280:E280"/>
    <mergeCell ref="D254:E254"/>
    <mergeCell ref="A125:O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8:X283 X273:X274 X270:X271 X268 X264:X265 X260 X254 X237 X231 X224 X217:X218 X212 X206 X204 X198 X196 X194 X188:X189 X182 X176 X171 X158:X159 X154 X151:X152 X146 X140 X122 X83 X64 X59 X55:X5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5:X277 X269 X266:X267 X258 X249 X243:X245 X207 X205 X199 X197 X195 X187 X167 X134:X135 X129 X123:X124 X116 X102 X98:X99 X91:X93 X86 X84 X81:X82 X75:X76 X70 X58 X48:X54 X43 X36:X38 X31 X28:X2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2 X259 X253 X230 X165:X166 X153 X117 X110:X111 X103:X105 X100:X101 X85 X65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2024-10-18T11:07:10Z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