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5480B4-87EF-45AD-AA0E-85DDF7FBDE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160" i="1" l="1"/>
  <c r="Z168" i="1"/>
  <c r="BN166" i="1"/>
  <c r="J9" i="1"/>
  <c r="F9" i="1"/>
  <c r="F10" i="1"/>
  <c r="BN22" i="1"/>
  <c r="BP22" i="1"/>
  <c r="Y23" i="1"/>
  <c r="Z32" i="1"/>
  <c r="BN28" i="1"/>
  <c r="BN30" i="1"/>
  <c r="X290" i="1"/>
  <c r="Y40" i="1"/>
  <c r="BN43" i="1"/>
  <c r="BP43" i="1"/>
  <c r="Y44" i="1"/>
  <c r="Z60" i="1"/>
  <c r="BN48" i="1"/>
  <c r="BN50" i="1"/>
  <c r="BN52" i="1"/>
  <c r="BN53" i="1"/>
  <c r="BN55" i="1"/>
  <c r="BN57" i="1"/>
  <c r="BN59" i="1"/>
  <c r="Y66" i="1"/>
  <c r="Z219" i="1"/>
  <c r="BN224" i="1"/>
  <c r="BP224" i="1"/>
  <c r="Y225" i="1"/>
  <c r="Z232" i="1"/>
  <c r="BN230" i="1"/>
  <c r="Y78" i="1"/>
  <c r="BN76" i="1"/>
  <c r="Y88" i="1"/>
  <c r="Z94" i="1"/>
  <c r="BN91" i="1"/>
  <c r="BN93" i="1"/>
  <c r="Y106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X287" i="1"/>
  <c r="X286" i="1"/>
  <c r="Y32" i="1"/>
  <c r="X288" i="1"/>
  <c r="X289" i="1" s="1"/>
  <c r="Z39" i="1"/>
  <c r="BN36" i="1"/>
  <c r="BP36" i="1"/>
  <c r="BN38" i="1"/>
  <c r="Y61" i="1"/>
  <c r="Z66" i="1"/>
  <c r="BN64" i="1"/>
  <c r="BP64" i="1"/>
  <c r="Z77" i="1"/>
  <c r="Z87" i="1"/>
  <c r="BN81" i="1"/>
  <c r="BP81" i="1"/>
  <c r="BN84" i="1"/>
  <c r="BN86" i="1"/>
  <c r="Y95" i="1"/>
  <c r="Z106" i="1"/>
  <c r="BN98" i="1"/>
  <c r="BP98" i="1"/>
  <c r="BN100" i="1"/>
  <c r="BN102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6" i="1" l="1"/>
  <c r="Z291" i="1"/>
  <c r="Y288" i="1"/>
  <c r="Y287" i="1"/>
  <c r="Y290" i="1"/>
  <c r="Y289" i="1" l="1"/>
  <c r="B299" i="1"/>
  <c r="A299" i="1"/>
  <c r="C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<sst xmlns="http://schemas.openxmlformats.org/spreadsheetml/2006/main" count="1453" uniqueCount="495">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</sst>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45586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0.45833333333333331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42</v>
      </c>
      <c r="Y28" s="313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28</v>
      </c>
      <c r="Y29" s="31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56</v>
      </c>
      <c r="Y30" s="313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28</v>
      </c>
      <c r="Y31" s="313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154</v>
      </c>
      <c r="Y32" s="314">
        <f>IFERROR(SUM(Y28:Y31),"0")</f>
        <v>154</v>
      </c>
      <c r="Z32" s="314">
        <f>IFERROR(IF(Z28="",0,Z28),"0")+IFERROR(IF(Z29="",0,Z29),"0")+IFERROR(IF(Z30="",0,Z30),"0")+IFERROR(IF(Z31="",0,Z31),"0")</f>
        <v>1.4491399999999999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231</v>
      </c>
      <c r="Y33" s="314">
        <f>IFERROR(SUMPRODUCT(Y28:Y31*H28:H31),"0")</f>
        <v>231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0</v>
      </c>
      <c r="Y38" s="313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0</v>
      </c>
      <c r="Y39" s="314">
        <f>IFERROR(SUM(Y36:Y38),"0")</f>
        <v>0</v>
      </c>
      <c r="Z39" s="314">
        <f>IFERROR(IF(Z36="",0,Z36),"0")+IFERROR(IF(Z37="",0,Z37),"0")+IFERROR(IF(Z38="",0,Z38),"0")</f>
        <v>0</v>
      </c>
      <c r="AA39" s="315"/>
      <c r="AB39" s="315"/>
      <c r="AC39" s="315"/>
    </row>
    <row r="40" spans="1:68" hidden="1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0</v>
      </c>
      <c r="Y40" s="314">
        <f>IFERROR(SUMPRODUCT(Y36:Y38*H36:H38),"0")</f>
        <v>0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20</v>
      </c>
      <c r="Y43" s="313">
        <f>IFERROR(IF(X43="","",X43),"")</f>
        <v>20</v>
      </c>
      <c r="Z43" s="36">
        <f>IFERROR(IF(X43="","",X43*0.0095),"")</f>
        <v>0.19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31.836000000000002</v>
      </c>
      <c r="BN43" s="67">
        <f>IFERROR(Y43*I43,"0")</f>
        <v>31.836000000000002</v>
      </c>
      <c r="BO43" s="67">
        <f>IFERROR(X43/J43,"0")</f>
        <v>0.15384615384615385</v>
      </c>
      <c r="BP43" s="67">
        <f>IFERROR(Y43/J43,"0")</f>
        <v>0.15384615384615385</v>
      </c>
    </row>
    <row r="44" spans="1:68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20</v>
      </c>
      <c r="Y44" s="314">
        <f>IFERROR(SUM(Y43:Y43),"0")</f>
        <v>20</v>
      </c>
      <c r="Z44" s="314">
        <f>IFERROR(IF(Z43="",0,Z43),"0")</f>
        <v>0.19</v>
      </c>
      <c r="AA44" s="315"/>
      <c r="AB44" s="315"/>
      <c r="AC44" s="315"/>
    </row>
    <row r="45" spans="1:68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24</v>
      </c>
      <c r="Y45" s="314">
        <f>IFERROR(SUMPRODUCT(Y43:Y43*H43:H43),"0")</f>
        <v>24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12</v>
      </c>
      <c r="Y60" s="314">
        <f>IFERROR(SUM(Y48:Y59),"0")</f>
        <v>12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86.4</v>
      </c>
      <c r="Y61" s="314">
        <f>IFERROR(SUMPRODUCT(Y48:Y59*H48:H59),"0")</f>
        <v>86.4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12</v>
      </c>
      <c r="Y65" s="313">
        <f>IFERROR(IF(X65="","",X65),"")</f>
        <v>12</v>
      </c>
      <c r="Z65" s="36">
        <f>IFERROR(IF(X65="","",X65*0.00866),"")</f>
        <v>0.10391999999999998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62.558399999999992</v>
      </c>
      <c r="BN65" s="67">
        <f>IFERROR(Y65*I65,"0")</f>
        <v>62.558399999999992</v>
      </c>
      <c r="BO65" s="67">
        <f>IFERROR(X65/J65,"0")</f>
        <v>8.3333333333333329E-2</v>
      </c>
      <c r="BP65" s="67">
        <f>IFERROR(Y65/J65,"0")</f>
        <v>8.3333333333333329E-2</v>
      </c>
    </row>
    <row r="66" spans="1:68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12</v>
      </c>
      <c r="Y66" s="314">
        <f>IFERROR(SUM(Y64:Y65),"0")</f>
        <v>12</v>
      </c>
      <c r="Z66" s="314">
        <f>IFERROR(IF(Z64="",0,Z64),"0")+IFERROR(IF(Z65="",0,Z65),"0")</f>
        <v>0.10391999999999998</v>
      </c>
      <c r="AA66" s="315"/>
      <c r="AB66" s="315"/>
      <c r="AC66" s="315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60</v>
      </c>
      <c r="Y67" s="314">
        <f>IFERROR(SUMPRODUCT(Y64:Y65*H64:H65),"0")</f>
        <v>60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hidden="1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0</v>
      </c>
      <c r="Y70" s="313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0</v>
      </c>
      <c r="Y71" s="314">
        <f>IFERROR(SUM(Y70:Y70),"0")</f>
        <v>0</v>
      </c>
      <c r="Z71" s="314">
        <f>IFERROR(IF(Z70="",0,Z70),"0")</f>
        <v>0</v>
      </c>
      <c r="AA71" s="315"/>
      <c r="AB71" s="315"/>
      <c r="AC71" s="315"/>
    </row>
    <row r="72" spans="1:68" hidden="1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0</v>
      </c>
      <c r="Y72" s="314">
        <f>IFERROR(SUMPRODUCT(Y70:Y70*H70:H70),"0")</f>
        <v>0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hidden="1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0</v>
      </c>
      <c r="Y75" s="31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14</v>
      </c>
      <c r="Y77" s="314">
        <f>IFERROR(SUM(Y75:Y76),"0")</f>
        <v>14</v>
      </c>
      <c r="Z77" s="314">
        <f>IFERROR(IF(Z75="",0,Z75),"0")+IFERROR(IF(Z76="",0,Z76),"0")</f>
        <v>0.25031999999999999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50.4</v>
      </c>
      <c r="Y78" s="314">
        <f>IFERROR(SUMPRODUCT(Y75:Y76*H75:H76),"0")</f>
        <v>50.4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0</v>
      </c>
      <c r="Y82" s="313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28</v>
      </c>
      <c r="Y83" s="313">
        <f t="shared" si="6"/>
        <v>28</v>
      </c>
      <c r="Z83" s="36">
        <f t="shared" si="7"/>
        <v>0.50063999999999997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42</v>
      </c>
      <c r="Y85" s="313">
        <f t="shared" si="6"/>
        <v>42</v>
      </c>
      <c r="Z85" s="36">
        <f t="shared" si="7"/>
        <v>0.75095999999999996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70</v>
      </c>
      <c r="Y87" s="314">
        <f>IFERROR(SUM(Y81:Y86),"0")</f>
        <v>70</v>
      </c>
      <c r="Z87" s="314">
        <f>IFERROR(IF(Z81="",0,Z81),"0")+IFERROR(IF(Z82="",0,Z82),"0")+IFERROR(IF(Z83="",0,Z83),"0")+IFERROR(IF(Z84="",0,Z84),"0")+IFERROR(IF(Z85="",0,Z85),"0")+IFERROR(IF(Z86="",0,Z86),"0")</f>
        <v>1.2515999999999998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252</v>
      </c>
      <c r="Y88" s="314">
        <f>IFERROR(SUMPRODUCT(Y81:Y86*H81:H86),"0")</f>
        <v>252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14</v>
      </c>
      <c r="Y91" s="313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0</v>
      </c>
      <c r="Y92" s="313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24</v>
      </c>
      <c r="Y93" s="313">
        <f>IFERROR(IF(X93="","",X93),"")</f>
        <v>24</v>
      </c>
      <c r="Z93" s="36">
        <f>IFERROR(IF(X93="","",X93*0.0155),"")</f>
        <v>0.372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83.135999999999996</v>
      </c>
      <c r="BN93" s="67">
        <f>IFERROR(Y93*I93,"0")</f>
        <v>83.135999999999996</v>
      </c>
      <c r="BO93" s="67">
        <f>IFERROR(X93/J93,"0")</f>
        <v>0.2857142857142857</v>
      </c>
      <c r="BP93" s="67">
        <f>IFERROR(Y93/J93,"0")</f>
        <v>0.2857142857142857</v>
      </c>
    </row>
    <row r="94" spans="1:68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38</v>
      </c>
      <c r="Y94" s="314">
        <f>IFERROR(SUM(Y91:Y93),"0")</f>
        <v>38</v>
      </c>
      <c r="Z94" s="314">
        <f>IFERROR(IF(Z91="",0,Z91),"0")+IFERROR(IF(Z92="",0,Z92),"0")+IFERROR(IF(Z93="",0,Z93),"0")</f>
        <v>0.50303999999999993</v>
      </c>
      <c r="AA94" s="315"/>
      <c r="AB94" s="315"/>
      <c r="AC94" s="315"/>
    </row>
    <row r="95" spans="1:68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104.16</v>
      </c>
      <c r="Y95" s="314">
        <f>IFERROR(SUMPRODUCT(Y91:Y93*H91:H93),"0")</f>
        <v>104.16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12</v>
      </c>
      <c r="Y98" s="313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24</v>
      </c>
      <c r="Y100" s="313">
        <f t="shared" si="12"/>
        <v>24</v>
      </c>
      <c r="Z100" s="36">
        <f t="shared" si="13"/>
        <v>0.372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179.66399999999999</v>
      </c>
      <c r="BN100" s="67">
        <f t="shared" si="15"/>
        <v>179.66399999999999</v>
      </c>
      <c r="BO100" s="67">
        <f t="shared" si="16"/>
        <v>0.2857142857142857</v>
      </c>
      <c r="BP100" s="67">
        <f t="shared" si="17"/>
        <v>0.2857142857142857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12</v>
      </c>
      <c r="Y102" s="313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36</v>
      </c>
      <c r="Y104" s="313">
        <f t="shared" si="12"/>
        <v>36</v>
      </c>
      <c r="Z104" s="36">
        <f t="shared" si="13"/>
        <v>0.55800000000000005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269.49599999999998</v>
      </c>
      <c r="BN104" s="67">
        <f t="shared" si="15"/>
        <v>269.49599999999998</v>
      </c>
      <c r="BO104" s="67">
        <f t="shared" si="16"/>
        <v>0.42857142857142855</v>
      </c>
      <c r="BP104" s="67">
        <f t="shared" si="17"/>
        <v>0.42857142857142855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84</v>
      </c>
      <c r="Y106" s="314">
        <f>IFERROR(SUM(Y98:Y105),"0")</f>
        <v>84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1.302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597.12</v>
      </c>
      <c r="Y107" s="314">
        <f>IFERROR(SUMPRODUCT(Y98:Y105*H98:H105),"0")</f>
        <v>597.12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hidden="1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0</v>
      </c>
      <c r="Y110" s="313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42</v>
      </c>
      <c r="Y111" s="313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42</v>
      </c>
      <c r="Y112" s="314">
        <f>IFERROR(SUM(Y110:Y111),"0")</f>
        <v>42</v>
      </c>
      <c r="Z112" s="314">
        <f>IFERROR(IF(Z110="",0,Z110),"0")+IFERROR(IF(Z111="",0,Z111),"0")</f>
        <v>0.75095999999999996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126</v>
      </c>
      <c r="Y113" s="314">
        <f>IFERROR(SUMPRODUCT(Y110:Y111*H110:H111),"0")</f>
        <v>126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14</v>
      </c>
      <c r="Y117" s="31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14</v>
      </c>
      <c r="Y118" s="314">
        <f>IFERROR(SUM(Y116:Y117),"0")</f>
        <v>14</v>
      </c>
      <c r="Z118" s="314">
        <f>IFERROR(IF(Z116="",0,Z116),"0")+IFERROR(IF(Z117="",0,Z117),"0")</f>
        <v>0.25031999999999999</v>
      </c>
      <c r="AA118" s="315"/>
      <c r="AB118" s="315"/>
      <c r="AC118" s="315"/>
    </row>
    <row r="119" spans="1:68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42</v>
      </c>
      <c r="Y119" s="314">
        <f>IFERROR(SUMPRODUCT(Y116:Y117*H116:H117),"0")</f>
        <v>42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0</v>
      </c>
      <c r="Y125" s="314">
        <f>IFERROR(SUM(Y122:Y124),"0")</f>
        <v>0</v>
      </c>
      <c r="Z125" s="314">
        <f>IFERROR(IF(Z122="",0,Z122),"0")+IFERROR(IF(Z123="",0,Z123),"0")+IFERROR(IF(Z124="",0,Z124),"0")</f>
        <v>0</v>
      </c>
      <c r="AA125" s="315"/>
      <c r="AB125" s="315"/>
      <c r="AC125" s="315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0</v>
      </c>
      <c r="Y126" s="314">
        <f>IFERROR(SUMPRODUCT(Y122:Y124*H122:H124),"0")</f>
        <v>0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84</v>
      </c>
      <c r="Y153" s="313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437.90879999999999</v>
      </c>
      <c r="BN153" s="67">
        <f>IFERROR(Y153*I153,"0")</f>
        <v>437.90879999999999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84</v>
      </c>
      <c r="Y155" s="314">
        <f>IFERROR(SUM(Y151:Y154),"0")</f>
        <v>84</v>
      </c>
      <c r="Z155" s="314">
        <f>IFERROR(IF(Z151="",0,Z151),"0")+IFERROR(IF(Z152="",0,Z152),"0")+IFERROR(IF(Z153="",0,Z153),"0")+IFERROR(IF(Z154="",0,Z154),"0")</f>
        <v>0.72743999999999998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420</v>
      </c>
      <c r="Y156" s="314">
        <f>IFERROR(SUMPRODUCT(Y151:Y154*H151:H154),"0")</f>
        <v>420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42</v>
      </c>
      <c r="Y165" s="313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14</v>
      </c>
      <c r="Y166" s="313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56</v>
      </c>
      <c r="Y168" s="314">
        <f>IFERROR(SUM(Y165:Y167),"0")</f>
        <v>56</v>
      </c>
      <c r="Z168" s="314">
        <f>IFERROR(IF(Z165="",0,Z165),"0")+IFERROR(IF(Z166="",0,Z166),"0")+IFERROR(IF(Z167="",0,Z167),"0")</f>
        <v>1.0012799999999999</v>
      </c>
      <c r="AA168" s="315"/>
      <c r="AB168" s="315"/>
      <c r="AC168" s="315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168</v>
      </c>
      <c r="Y169" s="314">
        <f>IFERROR(SUMPRODUCT(Y165:Y167*H165:H167),"0")</f>
        <v>168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hidden="1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12</v>
      </c>
      <c r="Y205" s="313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24</v>
      </c>
      <c r="Y208" s="314">
        <f>IFERROR(SUM(Y204:Y207),"0")</f>
        <v>24</v>
      </c>
      <c r="Z208" s="314">
        <f>IFERROR(IF(Z204="",0,Z204),"0")+IFERROR(IF(Z205="",0,Z205),"0")+IFERROR(IF(Z206="",0,Z206),"0")+IFERROR(IF(Z207="",0,Z207),"0")</f>
        <v>0.372</v>
      </c>
      <c r="AA208" s="315"/>
      <c r="AB208" s="315"/>
      <c r="AC208" s="315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172.8</v>
      </c>
      <c r="Y209" s="314">
        <f>IFERROR(SUMPRODUCT(Y204:Y207*H204:H207),"0")</f>
        <v>172.8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hidden="1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hidden="1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hidden="1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hidden="1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12</v>
      </c>
      <c r="Y253" s="313">
        <f>IFERROR(IF(X253="","",X253),"")</f>
        <v>12</v>
      </c>
      <c r="Z253" s="36">
        <f>IFERROR(IF(X253="","",X253*0.0155),"")</f>
        <v>0.186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12</v>
      </c>
      <c r="Y255" s="314">
        <f>IFERROR(SUM(Y253:Y254),"0")</f>
        <v>12</v>
      </c>
      <c r="Z255" s="314">
        <f>IFERROR(IF(Z253="",0,Z253),"0")+IFERROR(IF(Z254="",0,Z254),"0")</f>
        <v>0.186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72</v>
      </c>
      <c r="Y256" s="314">
        <f>IFERROR(SUMPRODUCT(Y253:Y254*H253:H254),"0")</f>
        <v>72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hidden="1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12</v>
      </c>
      <c r="Y259" s="313">
        <f>IFERROR(IF(X259="","",X259),"")</f>
        <v>12</v>
      </c>
      <c r="Z259" s="36">
        <f>IFERROR(IF(X259="","",X259*0.0155),"")</f>
        <v>0.186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62.820000000000007</v>
      </c>
      <c r="BN259" s="67">
        <f>IFERROR(Y259*I259,"0")</f>
        <v>62.820000000000007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12</v>
      </c>
      <c r="Y261" s="314">
        <f>IFERROR(SUM(Y258:Y260),"0")</f>
        <v>12</v>
      </c>
      <c r="Z261" s="314">
        <f>IFERROR(IF(Z258="",0,Z258),"0")+IFERROR(IF(Z259="",0,Z259),"0")+IFERROR(IF(Z260="",0,Z260),"0")</f>
        <v>0.186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60</v>
      </c>
      <c r="Y262" s="314">
        <f>IFERROR(SUMPRODUCT(Y258:Y260*H258:H260),"0")</f>
        <v>60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14</v>
      </c>
      <c r="Y266" s="313">
        <f t="shared" si="24"/>
        <v>14</v>
      </c>
      <c r="Z266" s="36">
        <f>IFERROR(IF(X266="","",X266*0.00936),"")</f>
        <v>0.13103999999999999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54.488</v>
      </c>
      <c r="BN266" s="67">
        <f t="shared" si="26"/>
        <v>54.488</v>
      </c>
      <c r="BO266" s="67">
        <f t="shared" si="27"/>
        <v>0.1111111111111111</v>
      </c>
      <c r="BP266" s="67">
        <f t="shared" si="28"/>
        <v>0.1111111111111111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28</v>
      </c>
      <c r="Y269" s="313">
        <f t="shared" si="24"/>
        <v>28</v>
      </c>
      <c r="Z269" s="36">
        <f t="shared" si="29"/>
        <v>0.26207999999999998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89.376000000000005</v>
      </c>
      <c r="BN269" s="67">
        <f t="shared" si="26"/>
        <v>89.376000000000005</v>
      </c>
      <c r="BO269" s="67">
        <f t="shared" si="27"/>
        <v>0.22222222222222221</v>
      </c>
      <c r="BP269" s="67">
        <f t="shared" si="28"/>
        <v>0.22222222222222221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42</v>
      </c>
      <c r="Y272" s="313">
        <f t="shared" si="24"/>
        <v>42</v>
      </c>
      <c r="Z272" s="36">
        <f t="shared" si="29"/>
        <v>0.39312000000000002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163.464</v>
      </c>
      <c r="BN272" s="67">
        <f t="shared" si="26"/>
        <v>163.464</v>
      </c>
      <c r="BO272" s="67">
        <f t="shared" si="27"/>
        <v>0.33333333333333331</v>
      </c>
      <c r="BP272" s="67">
        <f t="shared" si="28"/>
        <v>0.33333333333333331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84</v>
      </c>
      <c r="Y284" s="314">
        <f>IFERROR(SUM(Y264:Y283),"0")</f>
        <v>84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0.78624000000000005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291.20000000000005</v>
      </c>
      <c r="Y285" s="314">
        <f>IFERROR(SUMPRODUCT(Y264:Y283*H264:H283),"0")</f>
        <v>291.20000000000005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2866.2799999999997</v>
      </c>
      <c r="Y286" s="314">
        <f>IFERROR(Y24+Y33+Y40+Y45+Y61+Y67+Y72+Y78+Y88+Y95+Y107+Y113+Y119+Y126+Y131+Y137+Y142+Y148+Y156+Y161+Y169+Y173+Y178+Y184+Y191+Y201+Y209+Y214+Y220+Y226+Y233+Y239+Y247+Y251+Y256+Y262+Y285,"0")</f>
        <v>2866.2799999999997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3163.5259999999994</v>
      </c>
      <c r="Y287" s="314">
        <f>IFERROR(SUM(BN22:BN283),"0")</f>
        <v>3163.5259999999994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8</v>
      </c>
      <c r="Y288" s="38">
        <f>ROUNDUP(SUM(BP22:BP283),0)</f>
        <v>8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3363.5259999999994</v>
      </c>
      <c r="Y289" s="314">
        <f>GrossWeightTotalR+PalletQtyTotalR*25</f>
        <v>3363.5259999999994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758</v>
      </c>
      <c r="Y290" s="314">
        <f>IFERROR(Y23+Y32+Y39+Y44+Y60+Y66+Y71+Y77+Y87+Y94+Y106+Y112+Y118+Y125+Y130+Y136+Y141+Y147+Y155+Y160+Y168+Y172+Y177+Y183+Y190+Y200+Y208+Y213+Y219+Y225+Y232+Y238+Y246+Y250+Y255+Y261+Y284,"0")</f>
        <v>758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9.9325799999999997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231</v>
      </c>
      <c r="D296" s="46">
        <f>IFERROR(X36*H36,"0")+IFERROR(X37*H37,"0")+IFERROR(X38*H38,"0")</f>
        <v>0</v>
      </c>
      <c r="E296" s="46">
        <f>IFERROR(X43*H43,"0")</f>
        <v>24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86.4</v>
      </c>
      <c r="G296" s="46">
        <f>IFERROR(X64*H64,"0")+IFERROR(X65*H65,"0")</f>
        <v>60</v>
      </c>
      <c r="H296" s="46">
        <f>IFERROR(X70*H70,"0")</f>
        <v>0</v>
      </c>
      <c r="I296" s="46">
        <f>IFERROR(X75*H75,"0")+IFERROR(X76*H76,"0")</f>
        <v>50.4</v>
      </c>
      <c r="J296" s="46">
        <f>IFERROR(X81*H81,"0")+IFERROR(X82*H82,"0")+IFERROR(X83*H83,"0")+IFERROR(X84*H84,"0")+IFERROR(X85*H85,"0")+IFERROR(X86*H86,"0")</f>
        <v>252</v>
      </c>
      <c r="K296" s="46">
        <f>IFERROR(X91*H91,"0")+IFERROR(X92*H92,"0")+IFERROR(X93*H93,"0")</f>
        <v>104.16</v>
      </c>
      <c r="L296" s="46">
        <f>IFERROR(X98*H98,"0")+IFERROR(X99*H99,"0")+IFERROR(X100*H100,"0")+IFERROR(X101*H101,"0")+IFERROR(X102*H102,"0")+IFERROR(X103*H103,"0")+IFERROR(X104*H104,"0")+IFERROR(X105*H105,"0")</f>
        <v>597.12</v>
      </c>
      <c r="M296" s="46">
        <f>IFERROR(X110*H110,"0")+IFERROR(X111*H111,"0")</f>
        <v>126</v>
      </c>
      <c r="N296" s="310"/>
      <c r="O296" s="46">
        <f>IFERROR(X116*H116,"0")+IFERROR(X117*H117,"0")</f>
        <v>42</v>
      </c>
      <c r="P296" s="46">
        <f>IFERROR(X122*H122,"0")+IFERROR(X123*H123,"0")+IFERROR(X124*H124,"0")</f>
        <v>0</v>
      </c>
      <c r="Q296" s="46">
        <f>IFERROR(X129*H129,"0")</f>
        <v>42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420</v>
      </c>
      <c r="V296" s="46">
        <f>IFERROR(X165*H165,"0")+IFERROR(X166*H166,"0")+IFERROR(X167*H167,"0")+IFERROR(X171*H171,"0")</f>
        <v>168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172.8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423.20000000000005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1403.5200000000002</v>
      </c>
      <c r="B299" s="60">
        <f>SUMPRODUCT(--(BB:BB="ПГП"),--(W:W="кор"),H:H,Y:Y)+SUMPRODUCT(--(BB:BB="ПГП"),--(W:W="кг"),Y:Y)</f>
        <v>1462.76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4,16"/>
        <filter val="12,00"/>
        <filter val="126,00"/>
        <filter val="14,00"/>
        <filter val="154,00"/>
        <filter val="168,00"/>
        <filter val="172,80"/>
        <filter val="2 866,28"/>
        <filter val="20,00"/>
        <filter val="231,00"/>
        <filter val="24,00"/>
        <filter val="252,00"/>
        <filter val="28,00"/>
        <filter val="291,20"/>
        <filter val="3 163,53"/>
        <filter val="3 363,53"/>
        <filter val="36,00"/>
        <filter val="38,00"/>
        <filter val="42,00"/>
        <filter val="420,00"/>
        <filter val="50,40"/>
        <filter val="56,00"/>
        <filter val="597,12"/>
        <filter val="60,00"/>
        <filter val="67,20"/>
        <filter val="70,00"/>
        <filter val="72,00"/>
        <filter val="758,00"/>
        <filter val="8"/>
        <filter val="84,00"/>
        <filter val="86,4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