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456C5F8-7E7D-4DAB-A68A-AAAD07C5EA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4" i="1"/>
  <c r="X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BP411" i="1"/>
  <c r="BO411" i="1"/>
  <c r="BN411" i="1"/>
  <c r="BM411" i="1"/>
  <c r="Z411" i="1"/>
  <c r="Y411" i="1"/>
  <c r="P411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Y364" i="1" s="1"/>
  <c r="P361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Z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Y275" i="1"/>
  <c r="P275" i="1"/>
  <c r="X272" i="1"/>
  <c r="X271" i="1"/>
  <c r="BO270" i="1"/>
  <c r="BM270" i="1"/>
  <c r="Y270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BP134" i="1" s="1"/>
  <c r="P134" i="1"/>
  <c r="X132" i="1"/>
  <c r="X131" i="1"/>
  <c r="BO130" i="1"/>
  <c r="BM130" i="1"/>
  <c r="Y130" i="1"/>
  <c r="P130" i="1"/>
  <c r="BO129" i="1"/>
  <c r="BM129" i="1"/>
  <c r="Y129" i="1"/>
  <c r="BP129" i="1" s="1"/>
  <c r="BO128" i="1"/>
  <c r="BM128" i="1"/>
  <c r="Y128" i="1"/>
  <c r="BP128" i="1" s="1"/>
  <c r="P128" i="1"/>
  <c r="BO127" i="1"/>
  <c r="BM127" i="1"/>
  <c r="Y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O58" i="1"/>
  <c r="BM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156" i="1" l="1"/>
  <c r="BN156" i="1"/>
  <c r="BP175" i="1"/>
  <c r="BN175" i="1"/>
  <c r="Z175" i="1"/>
  <c r="BP209" i="1"/>
  <c r="BN209" i="1"/>
  <c r="Z209" i="1"/>
  <c r="BP234" i="1"/>
  <c r="BN234" i="1"/>
  <c r="Z234" i="1"/>
  <c r="BP262" i="1"/>
  <c r="BN262" i="1"/>
  <c r="Z262" i="1"/>
  <c r="BP333" i="1"/>
  <c r="BN333" i="1"/>
  <c r="Z333" i="1"/>
  <c r="BP363" i="1"/>
  <c r="BN363" i="1"/>
  <c r="Z363" i="1"/>
  <c r="Y369" i="1"/>
  <c r="BP368" i="1"/>
  <c r="BN368" i="1"/>
  <c r="Z368" i="1"/>
  <c r="Z369" i="1" s="1"/>
  <c r="BP372" i="1"/>
  <c r="BN372" i="1"/>
  <c r="Z372" i="1"/>
  <c r="BP394" i="1"/>
  <c r="BN394" i="1"/>
  <c r="Z394" i="1"/>
  <c r="BP430" i="1"/>
  <c r="BN430" i="1"/>
  <c r="Z430" i="1"/>
  <c r="BP461" i="1"/>
  <c r="BN461" i="1"/>
  <c r="Z461" i="1"/>
  <c r="BP484" i="1"/>
  <c r="BN484" i="1"/>
  <c r="Z484" i="1"/>
  <c r="BP526" i="1"/>
  <c r="BN526" i="1"/>
  <c r="Z526" i="1"/>
  <c r="BP588" i="1"/>
  <c r="BN588" i="1"/>
  <c r="Z588" i="1"/>
  <c r="Y598" i="1"/>
  <c r="Y597" i="1"/>
  <c r="BP596" i="1"/>
  <c r="BN596" i="1"/>
  <c r="Z596" i="1"/>
  <c r="Z597" i="1" s="1"/>
  <c r="B613" i="1"/>
  <c r="X605" i="1"/>
  <c r="Z26" i="1"/>
  <c r="BN26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63" i="1"/>
  <c r="BN63" i="1"/>
  <c r="Z74" i="1"/>
  <c r="BN74" i="1"/>
  <c r="Z75" i="1"/>
  <c r="BN75" i="1"/>
  <c r="Y87" i="1"/>
  <c r="Y94" i="1"/>
  <c r="Z111" i="1"/>
  <c r="BN111" i="1"/>
  <c r="Z134" i="1"/>
  <c r="BN134" i="1"/>
  <c r="Z137" i="1"/>
  <c r="BN137" i="1"/>
  <c r="Z156" i="1"/>
  <c r="BP194" i="1"/>
  <c r="BN194" i="1"/>
  <c r="Z194" i="1"/>
  <c r="BP226" i="1"/>
  <c r="BN226" i="1"/>
  <c r="Z226" i="1"/>
  <c r="BP249" i="1"/>
  <c r="BN249" i="1"/>
  <c r="Z249" i="1"/>
  <c r="BP291" i="1"/>
  <c r="BN291" i="1"/>
  <c r="Z291" i="1"/>
  <c r="BP343" i="1"/>
  <c r="BN343" i="1"/>
  <c r="Z343" i="1"/>
  <c r="BP384" i="1"/>
  <c r="BN384" i="1"/>
  <c r="Z384" i="1"/>
  <c r="BP416" i="1"/>
  <c r="BN416" i="1"/>
  <c r="Z416" i="1"/>
  <c r="BP450" i="1"/>
  <c r="BN450" i="1"/>
  <c r="Z450" i="1"/>
  <c r="Z613" i="1"/>
  <c r="BP483" i="1"/>
  <c r="BN483" i="1"/>
  <c r="Z483" i="1"/>
  <c r="BP512" i="1"/>
  <c r="BN512" i="1"/>
  <c r="Z512" i="1"/>
  <c r="Y589" i="1"/>
  <c r="BP587" i="1"/>
  <c r="BN587" i="1"/>
  <c r="Z587" i="1"/>
  <c r="Z589" i="1" s="1"/>
  <c r="Y222" i="1"/>
  <c r="BP28" i="1"/>
  <c r="BN28" i="1"/>
  <c r="Z28" i="1"/>
  <c r="BP50" i="1"/>
  <c r="BN50" i="1"/>
  <c r="Z50" i="1"/>
  <c r="BP65" i="1"/>
  <c r="BN65" i="1"/>
  <c r="Z65" i="1"/>
  <c r="BP81" i="1"/>
  <c r="BN81" i="1"/>
  <c r="Z81" i="1"/>
  <c r="BP92" i="1"/>
  <c r="BN92" i="1"/>
  <c r="Z92" i="1"/>
  <c r="BP113" i="1"/>
  <c r="BN113" i="1"/>
  <c r="Z113" i="1"/>
  <c r="Y132" i="1"/>
  <c r="BP127" i="1"/>
  <c r="BN127" i="1"/>
  <c r="Z127" i="1"/>
  <c r="BP139" i="1"/>
  <c r="BN139" i="1"/>
  <c r="Z139" i="1"/>
  <c r="Y162" i="1"/>
  <c r="BP160" i="1"/>
  <c r="BN160" i="1"/>
  <c r="Z160" i="1"/>
  <c r="BP181" i="1"/>
  <c r="BN181" i="1"/>
  <c r="Z181" i="1"/>
  <c r="BP196" i="1"/>
  <c r="BN196" i="1"/>
  <c r="Z196" i="1"/>
  <c r="BP216" i="1"/>
  <c r="BN216" i="1"/>
  <c r="Z216" i="1"/>
  <c r="BP228" i="1"/>
  <c r="BN228" i="1"/>
  <c r="Z228" i="1"/>
  <c r="BP240" i="1"/>
  <c r="BN240" i="1"/>
  <c r="Z240" i="1"/>
  <c r="BP251" i="1"/>
  <c r="BN251" i="1"/>
  <c r="Z251" i="1"/>
  <c r="BP264" i="1"/>
  <c r="BN264" i="1"/>
  <c r="Z264" i="1"/>
  <c r="BP298" i="1"/>
  <c r="BN298" i="1"/>
  <c r="Z298" i="1"/>
  <c r="BP324" i="1"/>
  <c r="BN324" i="1"/>
  <c r="Z324" i="1"/>
  <c r="BP335" i="1"/>
  <c r="BN335" i="1"/>
  <c r="Z335" i="1"/>
  <c r="BP349" i="1"/>
  <c r="BN349" i="1"/>
  <c r="Z349" i="1"/>
  <c r="BP355" i="1"/>
  <c r="BN355" i="1"/>
  <c r="Z355" i="1"/>
  <c r="BP374" i="1"/>
  <c r="BN374" i="1"/>
  <c r="Z374" i="1"/>
  <c r="BP386" i="1"/>
  <c r="BN386" i="1"/>
  <c r="Z386" i="1"/>
  <c r="BP400" i="1"/>
  <c r="BN400" i="1"/>
  <c r="Z400" i="1"/>
  <c r="BP422" i="1"/>
  <c r="BN422" i="1"/>
  <c r="Z422" i="1"/>
  <c r="X604" i="1"/>
  <c r="BP34" i="1"/>
  <c r="BN34" i="1"/>
  <c r="Z34" i="1"/>
  <c r="BP58" i="1"/>
  <c r="BN58" i="1"/>
  <c r="Z58" i="1"/>
  <c r="BP68" i="1"/>
  <c r="BN68" i="1"/>
  <c r="Z68" i="1"/>
  <c r="BP85" i="1"/>
  <c r="BN85" i="1"/>
  <c r="Z85" i="1"/>
  <c r="E613" i="1"/>
  <c r="BP105" i="1"/>
  <c r="BN105" i="1"/>
  <c r="Z105" i="1"/>
  <c r="BP122" i="1"/>
  <c r="BN122" i="1"/>
  <c r="Z122" i="1"/>
  <c r="BP130" i="1"/>
  <c r="BN130" i="1"/>
  <c r="Z130" i="1"/>
  <c r="BP150" i="1"/>
  <c r="BN150" i="1"/>
  <c r="Z150" i="1"/>
  <c r="Y177" i="1"/>
  <c r="BP173" i="1"/>
  <c r="BN173" i="1"/>
  <c r="Z173" i="1"/>
  <c r="Y189" i="1"/>
  <c r="BP188" i="1"/>
  <c r="BN188" i="1"/>
  <c r="Z188" i="1"/>
  <c r="Z189" i="1" s="1"/>
  <c r="Y200" i="1"/>
  <c r="BP192" i="1"/>
  <c r="BN192" i="1"/>
  <c r="Z192" i="1"/>
  <c r="J613" i="1"/>
  <c r="BP205" i="1"/>
  <c r="BN205" i="1"/>
  <c r="Z205" i="1"/>
  <c r="BP220" i="1"/>
  <c r="BN220" i="1"/>
  <c r="Z220" i="1"/>
  <c r="BP232" i="1"/>
  <c r="BN232" i="1"/>
  <c r="Z232" i="1"/>
  <c r="BP247" i="1"/>
  <c r="BN247" i="1"/>
  <c r="Z247" i="1"/>
  <c r="BP260" i="1"/>
  <c r="BN260" i="1"/>
  <c r="Z260" i="1"/>
  <c r="BP279" i="1"/>
  <c r="BN279" i="1"/>
  <c r="Z279" i="1"/>
  <c r="BP316" i="1"/>
  <c r="BN316" i="1"/>
  <c r="Z316" i="1"/>
  <c r="BP321" i="1"/>
  <c r="BN321" i="1"/>
  <c r="Z321" i="1"/>
  <c r="BP327" i="1"/>
  <c r="BN327" i="1"/>
  <c r="Z327" i="1"/>
  <c r="BP341" i="1"/>
  <c r="BN341" i="1"/>
  <c r="Z341" i="1"/>
  <c r="BP354" i="1"/>
  <c r="BN354" i="1"/>
  <c r="Z354" i="1"/>
  <c r="Y365" i="1"/>
  <c r="BP361" i="1"/>
  <c r="BN361" i="1"/>
  <c r="Z361" i="1"/>
  <c r="BP382" i="1"/>
  <c r="BN382" i="1"/>
  <c r="Z382" i="1"/>
  <c r="BP390" i="1"/>
  <c r="BN390" i="1"/>
  <c r="Z390" i="1"/>
  <c r="BP414" i="1"/>
  <c r="BN414" i="1"/>
  <c r="Z414" i="1"/>
  <c r="BP428" i="1"/>
  <c r="BN428" i="1"/>
  <c r="Z428" i="1"/>
  <c r="BP448" i="1"/>
  <c r="BN448" i="1"/>
  <c r="Z448" i="1"/>
  <c r="BP459" i="1"/>
  <c r="BN459" i="1"/>
  <c r="Z459" i="1"/>
  <c r="BP481" i="1"/>
  <c r="BN481" i="1"/>
  <c r="Z481" i="1"/>
  <c r="BP510" i="1"/>
  <c r="BN510" i="1"/>
  <c r="Z510" i="1"/>
  <c r="BP524" i="1"/>
  <c r="BN524" i="1"/>
  <c r="Z524" i="1"/>
  <c r="BP534" i="1"/>
  <c r="BN534" i="1"/>
  <c r="Z534" i="1"/>
  <c r="Y541" i="1"/>
  <c r="Y540" i="1"/>
  <c r="BP538" i="1"/>
  <c r="BN538" i="1"/>
  <c r="Z538" i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X607" i="1"/>
  <c r="Y36" i="1"/>
  <c r="Y77" i="1"/>
  <c r="Y100" i="1"/>
  <c r="Y115" i="1"/>
  <c r="F613" i="1"/>
  <c r="Y141" i="1"/>
  <c r="Y169" i="1"/>
  <c r="Y211" i="1"/>
  <c r="Y345" i="1"/>
  <c r="Y432" i="1"/>
  <c r="Y436" i="1"/>
  <c r="Y435" i="1"/>
  <c r="BP434" i="1"/>
  <c r="BN434" i="1"/>
  <c r="Z434" i="1"/>
  <c r="Z435" i="1" s="1"/>
  <c r="Y441" i="1"/>
  <c r="BP440" i="1"/>
  <c r="BN440" i="1"/>
  <c r="Z440" i="1"/>
  <c r="Z441" i="1" s="1"/>
  <c r="Y465" i="1"/>
  <c r="BP444" i="1"/>
  <c r="BN444" i="1"/>
  <c r="Z444" i="1"/>
  <c r="BP452" i="1"/>
  <c r="BN452" i="1"/>
  <c r="Z452" i="1"/>
  <c r="BP463" i="1"/>
  <c r="BN463" i="1"/>
  <c r="Z463" i="1"/>
  <c r="BP495" i="1"/>
  <c r="BN495" i="1"/>
  <c r="Z495" i="1"/>
  <c r="BP514" i="1"/>
  <c r="BN514" i="1"/>
  <c r="Z514" i="1"/>
  <c r="BP528" i="1"/>
  <c r="BN528" i="1"/>
  <c r="Z528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Y469" i="1"/>
  <c r="Y536" i="1"/>
  <c r="Y535" i="1"/>
  <c r="AE613" i="1"/>
  <c r="H9" i="1"/>
  <c r="A10" i="1"/>
  <c r="Y59" i="1"/>
  <c r="Y71" i="1"/>
  <c r="Y86" i="1"/>
  <c r="Y95" i="1"/>
  <c r="Y101" i="1"/>
  <c r="Y108" i="1"/>
  <c r="Y125" i="1"/>
  <c r="Y131" i="1"/>
  <c r="Y142" i="1"/>
  <c r="Y146" i="1"/>
  <c r="Y153" i="1"/>
  <c r="Y157" i="1"/>
  <c r="Y163" i="1"/>
  <c r="Y170" i="1"/>
  <c r="Y178" i="1"/>
  <c r="Y184" i="1"/>
  <c r="Y201" i="1"/>
  <c r="Y206" i="1"/>
  <c r="Y212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Y256" i="1"/>
  <c r="M613" i="1"/>
  <c r="Y268" i="1"/>
  <c r="BP259" i="1"/>
  <c r="BN259" i="1"/>
  <c r="Z259" i="1"/>
  <c r="BP263" i="1"/>
  <c r="BN263" i="1"/>
  <c r="Z263" i="1"/>
  <c r="Y267" i="1"/>
  <c r="Y271" i="1"/>
  <c r="BP270" i="1"/>
  <c r="BN270" i="1"/>
  <c r="Z270" i="1"/>
  <c r="Z271" i="1" s="1"/>
  <c r="Y272" i="1"/>
  <c r="O613" i="1"/>
  <c r="Y281" i="1"/>
  <c r="BP275" i="1"/>
  <c r="BN275" i="1"/>
  <c r="Z275" i="1"/>
  <c r="BP280" i="1"/>
  <c r="BN280" i="1"/>
  <c r="Z280" i="1"/>
  <c r="Y282" i="1"/>
  <c r="P613" i="1"/>
  <c r="Y286" i="1"/>
  <c r="BP285" i="1"/>
  <c r="BN285" i="1"/>
  <c r="Z285" i="1"/>
  <c r="Z286" i="1" s="1"/>
  <c r="Y287" i="1"/>
  <c r="Q613" i="1"/>
  <c r="Y293" i="1"/>
  <c r="BP290" i="1"/>
  <c r="BN290" i="1"/>
  <c r="Z290" i="1"/>
  <c r="BP299" i="1"/>
  <c r="BN299" i="1"/>
  <c r="Z299" i="1"/>
  <c r="BP322" i="1"/>
  <c r="BN322" i="1"/>
  <c r="Z322" i="1"/>
  <c r="BP325" i="1"/>
  <c r="BN325" i="1"/>
  <c r="Z325" i="1"/>
  <c r="BP342" i="1"/>
  <c r="BN342" i="1"/>
  <c r="Z342" i="1"/>
  <c r="BP350" i="1"/>
  <c r="BN350" i="1"/>
  <c r="Z350" i="1"/>
  <c r="Y352" i="1"/>
  <c r="BP356" i="1"/>
  <c r="BN356" i="1"/>
  <c r="Z356" i="1"/>
  <c r="Z358" i="1" s="1"/>
  <c r="Y358" i="1"/>
  <c r="BP383" i="1"/>
  <c r="BN383" i="1"/>
  <c r="Z383" i="1"/>
  <c r="BP387" i="1"/>
  <c r="BN387" i="1"/>
  <c r="Z387" i="1"/>
  <c r="Y391" i="1"/>
  <c r="BP395" i="1"/>
  <c r="BN395" i="1"/>
  <c r="Z395" i="1"/>
  <c r="Y397" i="1"/>
  <c r="Y402" i="1"/>
  <c r="BP399" i="1"/>
  <c r="BN399" i="1"/>
  <c r="Z399" i="1"/>
  <c r="Y403" i="1"/>
  <c r="BP413" i="1"/>
  <c r="BN413" i="1"/>
  <c r="Z413" i="1"/>
  <c r="BP417" i="1"/>
  <c r="BN417" i="1"/>
  <c r="Z417" i="1"/>
  <c r="Y419" i="1"/>
  <c r="Y424" i="1"/>
  <c r="BP421" i="1"/>
  <c r="BN421" i="1"/>
  <c r="Z421" i="1"/>
  <c r="Z423" i="1" s="1"/>
  <c r="Y42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H613" i="1"/>
  <c r="Y24" i="1"/>
  <c r="Y35" i="1"/>
  <c r="Y55" i="1"/>
  <c r="Y78" i="1"/>
  <c r="Y116" i="1"/>
  <c r="F9" i="1"/>
  <c r="J9" i="1"/>
  <c r="Z22" i="1"/>
  <c r="Z23" i="1" s="1"/>
  <c r="BN22" i="1"/>
  <c r="BP22" i="1"/>
  <c r="Y23" i="1"/>
  <c r="X603" i="1"/>
  <c r="Z27" i="1"/>
  <c r="BN27" i="1"/>
  <c r="Z29" i="1"/>
  <c r="BN29" i="1"/>
  <c r="Z33" i="1"/>
  <c r="BN33" i="1"/>
  <c r="C613" i="1"/>
  <c r="Z49" i="1"/>
  <c r="BN49" i="1"/>
  <c r="Z51" i="1"/>
  <c r="BN51" i="1"/>
  <c r="Z53" i="1"/>
  <c r="BN53" i="1"/>
  <c r="Y54" i="1"/>
  <c r="Z57" i="1"/>
  <c r="BN57" i="1"/>
  <c r="BP57" i="1"/>
  <c r="D613" i="1"/>
  <c r="Z64" i="1"/>
  <c r="BN64" i="1"/>
  <c r="Z66" i="1"/>
  <c r="BN66" i="1"/>
  <c r="Z67" i="1"/>
  <c r="BN67" i="1"/>
  <c r="Z69" i="1"/>
  <c r="BN69" i="1"/>
  <c r="Y70" i="1"/>
  <c r="Z73" i="1"/>
  <c r="BN73" i="1"/>
  <c r="BP73" i="1"/>
  <c r="Z76" i="1"/>
  <c r="BN76" i="1"/>
  <c r="Z80" i="1"/>
  <c r="BN80" i="1"/>
  <c r="BP80" i="1"/>
  <c r="Z82" i="1"/>
  <c r="BN82" i="1"/>
  <c r="Z84" i="1"/>
  <c r="BN84" i="1"/>
  <c r="Z89" i="1"/>
  <c r="BN89" i="1"/>
  <c r="BP89" i="1"/>
  <c r="Z90" i="1"/>
  <c r="BN90" i="1"/>
  <c r="Z91" i="1"/>
  <c r="BN91" i="1"/>
  <c r="Z93" i="1"/>
  <c r="BN93" i="1"/>
  <c r="Z97" i="1"/>
  <c r="BN97" i="1"/>
  <c r="BP97" i="1"/>
  <c r="Z99" i="1"/>
  <c r="BN99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8" i="1"/>
  <c r="BN128" i="1"/>
  <c r="Z129" i="1"/>
  <c r="BN129" i="1"/>
  <c r="Z135" i="1"/>
  <c r="BN135" i="1"/>
  <c r="Z136" i="1"/>
  <c r="BN136" i="1"/>
  <c r="Z138" i="1"/>
  <c r="BN138" i="1"/>
  <c r="Z140" i="1"/>
  <c r="BN140" i="1"/>
  <c r="Z144" i="1"/>
  <c r="Z146" i="1" s="1"/>
  <c r="BN144" i="1"/>
  <c r="BP144" i="1"/>
  <c r="G613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BN166" i="1"/>
  <c r="BP166" i="1"/>
  <c r="Z168" i="1"/>
  <c r="BN168" i="1"/>
  <c r="Z172" i="1"/>
  <c r="BN172" i="1"/>
  <c r="BP172" i="1"/>
  <c r="Z174" i="1"/>
  <c r="BN174" i="1"/>
  <c r="Z176" i="1"/>
  <c r="BN176" i="1"/>
  <c r="Z180" i="1"/>
  <c r="BN180" i="1"/>
  <c r="BP180" i="1"/>
  <c r="Z182" i="1"/>
  <c r="BN182" i="1"/>
  <c r="I613" i="1"/>
  <c r="Y190" i="1"/>
  <c r="Z193" i="1"/>
  <c r="BN193" i="1"/>
  <c r="Z195" i="1"/>
  <c r="BN195" i="1"/>
  <c r="Z197" i="1"/>
  <c r="BN197" i="1"/>
  <c r="Z199" i="1"/>
  <c r="BN199" i="1"/>
  <c r="Z204" i="1"/>
  <c r="BN204" i="1"/>
  <c r="BP204" i="1"/>
  <c r="Y207" i="1"/>
  <c r="Z210" i="1"/>
  <c r="BN210" i="1"/>
  <c r="Z214" i="1"/>
  <c r="BN214" i="1"/>
  <c r="BP214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92" i="1"/>
  <c r="BN292" i="1"/>
  <c r="Z292" i="1"/>
  <c r="Y294" i="1"/>
  <c r="R613" i="1"/>
  <c r="Y302" i="1"/>
  <c r="BP297" i="1"/>
  <c r="BN297" i="1"/>
  <c r="Z297" i="1"/>
  <c r="BP301" i="1"/>
  <c r="BN301" i="1"/>
  <c r="Z301" i="1"/>
  <c r="Y303" i="1"/>
  <c r="S613" i="1"/>
  <c r="Y307" i="1"/>
  <c r="BP306" i="1"/>
  <c r="BN306" i="1"/>
  <c r="Z306" i="1"/>
  <c r="Z307" i="1" s="1"/>
  <c r="Y308" i="1"/>
  <c r="T613" i="1"/>
  <c r="Y312" i="1"/>
  <c r="BP311" i="1"/>
  <c r="BN311" i="1"/>
  <c r="Z311" i="1"/>
  <c r="Z312" i="1" s="1"/>
  <c r="Y313" i="1"/>
  <c r="Y318" i="1"/>
  <c r="BP315" i="1"/>
  <c r="BN315" i="1"/>
  <c r="Z315" i="1"/>
  <c r="Z317" i="1" s="1"/>
  <c r="BP323" i="1"/>
  <c r="BN323" i="1"/>
  <c r="Z323" i="1"/>
  <c r="BP334" i="1"/>
  <c r="BN334" i="1"/>
  <c r="Z334" i="1"/>
  <c r="BP373" i="1"/>
  <c r="BN373" i="1"/>
  <c r="Z373" i="1"/>
  <c r="Z375" i="1" s="1"/>
  <c r="Y375" i="1"/>
  <c r="BP429" i="1"/>
  <c r="BN429" i="1"/>
  <c r="Z429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K613" i="1"/>
  <c r="Y255" i="1"/>
  <c r="U613" i="1"/>
  <c r="Y329" i="1"/>
  <c r="BP326" i="1"/>
  <c r="BN326" i="1"/>
  <c r="BP328" i="1"/>
  <c r="BN328" i="1"/>
  <c r="Z328" i="1"/>
  <c r="Y330" i="1"/>
  <c r="Y337" i="1"/>
  <c r="BP332" i="1"/>
  <c r="BN332" i="1"/>
  <c r="Z332" i="1"/>
  <c r="Z336" i="1" s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Y359" i="1"/>
  <c r="BP362" i="1"/>
  <c r="BN362" i="1"/>
  <c r="Z362" i="1"/>
  <c r="Z364" i="1" s="1"/>
  <c r="V613" i="1"/>
  <c r="Y376" i="1"/>
  <c r="BP381" i="1"/>
  <c r="BN381" i="1"/>
  <c r="Z381" i="1"/>
  <c r="BP385" i="1"/>
  <c r="BN385" i="1"/>
  <c r="Z385" i="1"/>
  <c r="BP389" i="1"/>
  <c r="BN389" i="1"/>
  <c r="Z389" i="1"/>
  <c r="Y396" i="1"/>
  <c r="BP401" i="1"/>
  <c r="BN401" i="1"/>
  <c r="Z401" i="1"/>
  <c r="Y408" i="1"/>
  <c r="BP405" i="1"/>
  <c r="BN405" i="1"/>
  <c r="Z405" i="1"/>
  <c r="Z407" i="1" s="1"/>
  <c r="BP415" i="1"/>
  <c r="BN415" i="1"/>
  <c r="Z415" i="1"/>
  <c r="BP427" i="1"/>
  <c r="BN427" i="1"/>
  <c r="Z427" i="1"/>
  <c r="Z431" i="1" s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Y370" i="1"/>
  <c r="W613" i="1"/>
  <c r="Y392" i="1"/>
  <c r="X613" i="1"/>
  <c r="Y418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BP509" i="1"/>
  <c r="BN509" i="1"/>
  <c r="Z509" i="1"/>
  <c r="BP513" i="1"/>
  <c r="BN513" i="1"/>
  <c r="Z513" i="1"/>
  <c r="Y520" i="1"/>
  <c r="BP525" i="1"/>
  <c r="BN525" i="1"/>
  <c r="Z525" i="1"/>
  <c r="BP533" i="1"/>
  <c r="BN533" i="1"/>
  <c r="Z533" i="1"/>
  <c r="Z535" i="1" s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497" i="1" l="1"/>
  <c r="Z486" i="1"/>
  <c r="Z255" i="1"/>
  <c r="Z243" i="1"/>
  <c r="Z211" i="1"/>
  <c r="Z206" i="1"/>
  <c r="Z177" i="1"/>
  <c r="Z115" i="1"/>
  <c r="Z107" i="1"/>
  <c r="Z94" i="1"/>
  <c r="Z77" i="1"/>
  <c r="Z396" i="1"/>
  <c r="X606" i="1"/>
  <c r="Z391" i="1"/>
  <c r="Z200" i="1"/>
  <c r="Z54" i="1"/>
  <c r="Z329" i="1"/>
  <c r="Z540" i="1"/>
  <c r="Z464" i="1"/>
  <c r="Z351" i="1"/>
  <c r="Z345" i="1"/>
  <c r="Z141" i="1"/>
  <c r="Z131" i="1"/>
  <c r="Z70" i="1"/>
  <c r="Z59" i="1"/>
  <c r="Z35" i="1"/>
  <c r="Z418" i="1"/>
  <c r="Z559" i="1"/>
  <c r="Z576" i="1"/>
  <c r="Z529" i="1"/>
  <c r="Z515" i="1"/>
  <c r="Z583" i="1"/>
  <c r="Z569" i="1"/>
  <c r="Z302" i="1"/>
  <c r="Z183" i="1"/>
  <c r="Z169" i="1"/>
  <c r="Z124" i="1"/>
  <c r="Z100" i="1"/>
  <c r="Z86" i="1"/>
  <c r="Y607" i="1"/>
  <c r="Y604" i="1"/>
  <c r="Y603" i="1"/>
  <c r="Z402" i="1"/>
  <c r="Z281" i="1"/>
  <c r="Z267" i="1"/>
  <c r="Z552" i="1"/>
  <c r="Z222" i="1"/>
  <c r="Y605" i="1"/>
  <c r="Z293" i="1"/>
  <c r="Z236" i="1"/>
  <c r="Z608" i="1" s="1"/>
  <c r="Y606" i="1" l="1"/>
</calcChain>
</file>

<file path=xl/sharedStrings.xml><?xml version="1.0" encoding="utf-8"?>
<sst xmlns="http://schemas.openxmlformats.org/spreadsheetml/2006/main" count="2804" uniqueCount="992">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</sst>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B48" sqref="AB48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991</v>
      </c>
      <c r="I5" s="983"/>
      <c r="J5" s="983"/>
      <c r="K5" s="983"/>
      <c r="L5" s="983"/>
      <c r="M5" s="807"/>
      <c r="N5" s="58"/>
      <c r="P5" s="24" t="s">
        <v>10</v>
      </c>
      <c r="Q5" s="1080">
        <v>45586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Понедельник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/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19</v>
      </c>
      <c r="Q8" s="859">
        <v>0.375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20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21</v>
      </c>
      <c r="Q10" s="902"/>
      <c r="R10" s="903"/>
      <c r="U10" s="24" t="s">
        <v>22</v>
      </c>
      <c r="V10" s="738" t="s">
        <v>23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7"/>
      <c r="R11" s="848"/>
      <c r="U11" s="24" t="s">
        <v>26</v>
      </c>
      <c r="V11" s="1009" t="s">
        <v>27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28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29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30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31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32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33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34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35</v>
      </c>
      <c r="B17" s="755" t="s">
        <v>36</v>
      </c>
      <c r="C17" s="869" t="s">
        <v>37</v>
      </c>
      <c r="D17" s="755" t="s">
        <v>38</v>
      </c>
      <c r="E17" s="823"/>
      <c r="F17" s="755" t="s">
        <v>39</v>
      </c>
      <c r="G17" s="755" t="s">
        <v>40</v>
      </c>
      <c r="H17" s="755" t="s">
        <v>41</v>
      </c>
      <c r="I17" s="755" t="s">
        <v>42</v>
      </c>
      <c r="J17" s="755" t="s">
        <v>43</v>
      </c>
      <c r="K17" s="755" t="s">
        <v>44</v>
      </c>
      <c r="L17" s="755" t="s">
        <v>45</v>
      </c>
      <c r="M17" s="755" t="s">
        <v>46</v>
      </c>
      <c r="N17" s="755" t="s">
        <v>47</v>
      </c>
      <c r="O17" s="755" t="s">
        <v>48</v>
      </c>
      <c r="P17" s="755" t="s">
        <v>49</v>
      </c>
      <c r="Q17" s="822"/>
      <c r="R17" s="822"/>
      <c r="S17" s="822"/>
      <c r="T17" s="823"/>
      <c r="U17" s="1101" t="s">
        <v>50</v>
      </c>
      <c r="V17" s="800"/>
      <c r="W17" s="755" t="s">
        <v>51</v>
      </c>
      <c r="X17" s="755" t="s">
        <v>52</v>
      </c>
      <c r="Y17" s="1077" t="s">
        <v>53</v>
      </c>
      <c r="Z17" s="979" t="s">
        <v>54</v>
      </c>
      <c r="AA17" s="952" t="s">
        <v>55</v>
      </c>
      <c r="AB17" s="952" t="s">
        <v>56</v>
      </c>
      <c r="AC17" s="952" t="s">
        <v>57</v>
      </c>
      <c r="AD17" s="952" t="s">
        <v>58</v>
      </c>
      <c r="AE17" s="1059"/>
      <c r="AF17" s="1060"/>
      <c r="AG17" s="66"/>
      <c r="BD17" s="65" t="s">
        <v>59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62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62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63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70</v>
      </c>
      <c r="Q23" s="711"/>
      <c r="R23" s="711"/>
      <c r="S23" s="711"/>
      <c r="T23" s="711"/>
      <c r="U23" s="711"/>
      <c r="V23" s="71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70</v>
      </c>
      <c r="Q24" s="711"/>
      <c r="R24" s="711"/>
      <c r="S24" s="711"/>
      <c r="T24" s="711"/>
      <c r="U24" s="711"/>
      <c r="V24" s="71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72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2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9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768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70</v>
      </c>
      <c r="Q35" s="711"/>
      <c r="R35" s="711"/>
      <c r="S35" s="711"/>
      <c r="T35" s="711"/>
      <c r="U35" s="711"/>
      <c r="V35" s="71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70</v>
      </c>
      <c r="Q36" s="711"/>
      <c r="R36" s="711"/>
      <c r="S36" s="711"/>
      <c r="T36" s="711"/>
      <c r="U36" s="711"/>
      <c r="V36" s="71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102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70</v>
      </c>
      <c r="Q39" s="711"/>
      <c r="R39" s="711"/>
      <c r="S39" s="711"/>
      <c r="T39" s="711"/>
      <c r="U39" s="711"/>
      <c r="V39" s="71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70</v>
      </c>
      <c r="Q40" s="711"/>
      <c r="R40" s="711"/>
      <c r="S40" s="711"/>
      <c r="T40" s="711"/>
      <c r="U40" s="711"/>
      <c r="V40" s="71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108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70</v>
      </c>
      <c r="Q43" s="711"/>
      <c r="R43" s="711"/>
      <c r="S43" s="711"/>
      <c r="T43" s="711"/>
      <c r="U43" s="711"/>
      <c r="V43" s="71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70</v>
      </c>
      <c r="Q44" s="711"/>
      <c r="R44" s="711"/>
      <c r="S44" s="711"/>
      <c r="T44" s="711"/>
      <c r="U44" s="711"/>
      <c r="V44" s="71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111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112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113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60</v>
      </c>
      <c r="Y48" s="702">
        <f t="shared" ref="Y48:Y53" si="6">IFERROR(IF(X48="",0,CEILING((X48/$H48),1)*$H48),"")</f>
        <v>64.800000000000011</v>
      </c>
      <c r="Z48" s="36">
        <f>IFERROR(IF(Y48=0,"",ROUNDUP(Y48/H48,0)*0.02175),"")</f>
        <v>0.1305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62.666666666666657</v>
      </c>
      <c r="BN48" s="64">
        <f t="shared" ref="BN48:BN53" si="8">IFERROR(Y48*I48/H48,"0")</f>
        <v>67.680000000000007</v>
      </c>
      <c r="BO48" s="64">
        <f t="shared" ref="BO48:BO53" si="9">IFERROR(1/J48*(X48/H48),"0")</f>
        <v>9.9206349206349201E-2</v>
      </c>
      <c r="BP48" s="64">
        <f t="shared" ref="BP48:BP53" si="10">IFERROR(1/J48*(Y48/H48),"0")</f>
        <v>0.10714285714285715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380</v>
      </c>
      <c r="Y51" s="702">
        <f t="shared" si="6"/>
        <v>380</v>
      </c>
      <c r="Z51" s="36">
        <f>IFERROR(IF(Y51=0,"",ROUNDUP(Y51/H51,0)*0.00902),"")</f>
        <v>0.8569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399.95</v>
      </c>
      <c r="BN51" s="64">
        <f t="shared" si="8"/>
        <v>399.95</v>
      </c>
      <c r="BO51" s="64">
        <f t="shared" si="9"/>
        <v>0.71969696969696972</v>
      </c>
      <c r="BP51" s="64">
        <f t="shared" si="10"/>
        <v>0.71969696969696972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70</v>
      </c>
      <c r="Q54" s="711"/>
      <c r="R54" s="711"/>
      <c r="S54" s="711"/>
      <c r="T54" s="711"/>
      <c r="U54" s="711"/>
      <c r="V54" s="712"/>
      <c r="W54" s="37" t="s">
        <v>71</v>
      </c>
      <c r="X54" s="703">
        <f>IFERROR(X48/H48,"0")+IFERROR(X49/H49,"0")+IFERROR(X50/H50,"0")+IFERROR(X51/H51,"0")+IFERROR(X52/H52,"0")+IFERROR(X53/H53,"0")</f>
        <v>100.55555555555556</v>
      </c>
      <c r="Y54" s="703">
        <f>IFERROR(Y48/H48,"0")+IFERROR(Y49/H49,"0")+IFERROR(Y50/H50,"0")+IFERROR(Y51/H51,"0")+IFERROR(Y52/H52,"0")+IFERROR(Y53/H53,"0")</f>
        <v>101</v>
      </c>
      <c r="Z54" s="703">
        <f>IFERROR(IF(Z48="",0,Z48),"0")+IFERROR(IF(Z49="",0,Z49),"0")+IFERROR(IF(Z50="",0,Z50),"0")+IFERROR(IF(Z51="",0,Z51),"0")+IFERROR(IF(Z52="",0,Z52),"0")+IFERROR(IF(Z53="",0,Z53),"0")</f>
        <v>0.98740000000000006</v>
      </c>
      <c r="AA54" s="704"/>
      <c r="AB54" s="704"/>
      <c r="AC54" s="704"/>
    </row>
    <row r="55" spans="1:68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70</v>
      </c>
      <c r="Q55" s="711"/>
      <c r="R55" s="711"/>
      <c r="S55" s="711"/>
      <c r="T55" s="711"/>
      <c r="U55" s="711"/>
      <c r="V55" s="712"/>
      <c r="W55" s="37" t="s">
        <v>68</v>
      </c>
      <c r="X55" s="703">
        <f>IFERROR(SUM(X48:X53),"0")</f>
        <v>440</v>
      </c>
      <c r="Y55" s="703">
        <f>IFERROR(SUM(Y48:Y53),"0")</f>
        <v>444.8</v>
      </c>
      <c r="Z55" s="37"/>
      <c r="AA55" s="704"/>
      <c r="AB55" s="704"/>
      <c r="AC55" s="704"/>
    </row>
    <row r="56" spans="1:68" ht="14.25" hidden="1" customHeight="1" x14ac:dyDescent="0.25">
      <c r="A56" s="752" t="s">
        <v>72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70</v>
      </c>
      <c r="Q59" s="711"/>
      <c r="R59" s="711"/>
      <c r="S59" s="711"/>
      <c r="T59" s="711"/>
      <c r="U59" s="711"/>
      <c r="V59" s="71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70</v>
      </c>
      <c r="Q60" s="711"/>
      <c r="R60" s="711"/>
      <c r="S60" s="711"/>
      <c r="T60" s="711"/>
      <c r="U60" s="711"/>
      <c r="V60" s="71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138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113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100</v>
      </c>
      <c r="Y63" s="702">
        <f t="shared" ref="Y63:Y69" si="11">IFERROR(IF(X63="",0,CEILING((X63/$H63),1)*$H63),"")</f>
        <v>108</v>
      </c>
      <c r="Z63" s="36">
        <f>IFERROR(IF(Y63=0,"",ROUNDUP(Y63/H63,0)*0.02175),"")</f>
        <v>0.21749999999999997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104.44444444444444</v>
      </c>
      <c r="BN63" s="64">
        <f t="shared" ref="BN63:BN69" si="13">IFERROR(Y63*I63/H63,"0")</f>
        <v>112.8</v>
      </c>
      <c r="BO63" s="64">
        <f t="shared" ref="BO63:BO69" si="14">IFERROR(1/J63*(X63/H63),"0")</f>
        <v>0.16534391534391535</v>
      </c>
      <c r="BP63" s="64">
        <f t="shared" ref="BP63:BP69" si="15">IFERROR(1/J63*(Y63/H63),"0")</f>
        <v>0.17857142857142855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9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495</v>
      </c>
      <c r="Y69" s="702">
        <f t="shared" si="11"/>
        <v>495</v>
      </c>
      <c r="Z69" s="36">
        <f>IFERROR(IF(Y69=0,"",ROUNDUP(Y69/H69,0)*0.00902),"")</f>
        <v>0.99219999999999997</v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518.09999999999991</v>
      </c>
      <c r="BN69" s="64">
        <f t="shared" si="13"/>
        <v>518.09999999999991</v>
      </c>
      <c r="BO69" s="64">
        <f t="shared" si="14"/>
        <v>0.83333333333333337</v>
      </c>
      <c r="BP69" s="64">
        <f t="shared" si="15"/>
        <v>0.83333333333333337</v>
      </c>
    </row>
    <row r="70" spans="1:68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70</v>
      </c>
      <c r="Q70" s="711"/>
      <c r="R70" s="711"/>
      <c r="S70" s="711"/>
      <c r="T70" s="711"/>
      <c r="U70" s="711"/>
      <c r="V70" s="712"/>
      <c r="W70" s="37" t="s">
        <v>71</v>
      </c>
      <c r="X70" s="703">
        <f>IFERROR(X63/H63,"0")+IFERROR(X64/H64,"0")+IFERROR(X65/H65,"0")+IFERROR(X66/H66,"0")+IFERROR(X67/H67,"0")+IFERROR(X68/H68,"0")+IFERROR(X69/H69,"0")</f>
        <v>119.25925925925927</v>
      </c>
      <c r="Y70" s="703">
        <f>IFERROR(Y63/H63,"0")+IFERROR(Y64/H64,"0")+IFERROR(Y65/H65,"0")+IFERROR(Y66/H66,"0")+IFERROR(Y67/H67,"0")+IFERROR(Y68/H68,"0")+IFERROR(Y69/H69,"0")</f>
        <v>120</v>
      </c>
      <c r="Z70" s="703">
        <f>IFERROR(IF(Z63="",0,Z63),"0")+IFERROR(IF(Z64="",0,Z64),"0")+IFERROR(IF(Z65="",0,Z65),"0")+IFERROR(IF(Z66="",0,Z66),"0")+IFERROR(IF(Z67="",0,Z67),"0")+IFERROR(IF(Z68="",0,Z68),"0")+IFERROR(IF(Z69="",0,Z69),"0")</f>
        <v>1.2097</v>
      </c>
      <c r="AA70" s="704"/>
      <c r="AB70" s="704"/>
      <c r="AC70" s="704"/>
    </row>
    <row r="71" spans="1:68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70</v>
      </c>
      <c r="Q71" s="711"/>
      <c r="R71" s="711"/>
      <c r="S71" s="711"/>
      <c r="T71" s="711"/>
      <c r="U71" s="711"/>
      <c r="V71" s="712"/>
      <c r="W71" s="37" t="s">
        <v>68</v>
      </c>
      <c r="X71" s="703">
        <f>IFERROR(SUM(X63:X69),"0")</f>
        <v>595</v>
      </c>
      <c r="Y71" s="703">
        <f>IFERROR(SUM(Y63:Y69),"0")</f>
        <v>603</v>
      </c>
      <c r="Z71" s="37"/>
      <c r="AA71" s="704"/>
      <c r="AB71" s="704"/>
      <c r="AC71" s="704"/>
    </row>
    <row r="72" spans="1:68" ht="14.25" hidden="1" customHeight="1" x14ac:dyDescent="0.25">
      <c r="A72" s="752" t="s">
        <v>161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hidden="1" customHeight="1" x14ac:dyDescent="0.25">
      <c r="A73" s="54" t="s">
        <v>162</v>
      </c>
      <c r="B73" s="54" t="s">
        <v>163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165</v>
      </c>
      <c r="B74" s="54" t="s">
        <v>166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168</v>
      </c>
      <c r="B75" s="54" t="s">
        <v>169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53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112.5</v>
      </c>
      <c r="Y76" s="702">
        <f>IFERROR(IF(X76="",0,CEILING((X76/$H76),1)*$H76),"")</f>
        <v>113.4</v>
      </c>
      <c r="Z76" s="36">
        <f>IFERROR(IF(Y76=0,"",ROUNDUP(Y76/H76,0)*0.00753),"")</f>
        <v>0.31625999999999999</v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120.83333333333333</v>
      </c>
      <c r="BN76" s="64">
        <f>IFERROR(Y76*I76/H76,"0")</f>
        <v>121.8</v>
      </c>
      <c r="BO76" s="64">
        <f>IFERROR(1/J76*(X76/H76),"0")</f>
        <v>0.26709401709401709</v>
      </c>
      <c r="BP76" s="64">
        <f>IFERROR(1/J76*(Y76/H76),"0")</f>
        <v>0.26923076923076922</v>
      </c>
    </row>
    <row r="77" spans="1:68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70</v>
      </c>
      <c r="Q77" s="711"/>
      <c r="R77" s="711"/>
      <c r="S77" s="711"/>
      <c r="T77" s="711"/>
      <c r="U77" s="711"/>
      <c r="V77" s="712"/>
      <c r="W77" s="37" t="s">
        <v>71</v>
      </c>
      <c r="X77" s="703">
        <f>IFERROR(X73/H73,"0")+IFERROR(X74/H74,"0")+IFERROR(X75/H75,"0")+IFERROR(X76/H76,"0")</f>
        <v>41.666666666666664</v>
      </c>
      <c r="Y77" s="703">
        <f>IFERROR(Y73/H73,"0")+IFERROR(Y74/H74,"0")+IFERROR(Y75/H75,"0")+IFERROR(Y76/H76,"0")</f>
        <v>42</v>
      </c>
      <c r="Z77" s="703">
        <f>IFERROR(IF(Z73="",0,Z73),"0")+IFERROR(IF(Z74="",0,Z74),"0")+IFERROR(IF(Z75="",0,Z75),"0")+IFERROR(IF(Z76="",0,Z76),"0")</f>
        <v>0.31625999999999999</v>
      </c>
      <c r="AA77" s="704"/>
      <c r="AB77" s="704"/>
      <c r="AC77" s="704"/>
    </row>
    <row r="78" spans="1:68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70</v>
      </c>
      <c r="Q78" s="711"/>
      <c r="R78" s="711"/>
      <c r="S78" s="711"/>
      <c r="T78" s="711"/>
      <c r="U78" s="711"/>
      <c r="V78" s="712"/>
      <c r="W78" s="37" t="s">
        <v>68</v>
      </c>
      <c r="X78" s="703">
        <f>IFERROR(SUM(X73:X76),"0")</f>
        <v>112.5</v>
      </c>
      <c r="Y78" s="703">
        <f>IFERROR(SUM(Y73:Y76),"0")</f>
        <v>113.4</v>
      </c>
      <c r="Z78" s="37"/>
      <c r="AA78" s="704"/>
      <c r="AB78" s="704"/>
      <c r="AC78" s="704"/>
    </row>
    <row r="79" spans="1:68" ht="14.25" hidden="1" customHeight="1" x14ac:dyDescent="0.25">
      <c r="A79" s="752" t="s">
        <v>63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173</v>
      </c>
      <c r="B80" s="54" t="s">
        <v>174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179</v>
      </c>
      <c r="B82" s="54" t="s">
        <v>180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18</v>
      </c>
      <c r="Y83" s="702">
        <f t="shared" si="16"/>
        <v>18</v>
      </c>
      <c r="Z83" s="36">
        <f>IFERROR(IF(Y83=0,"",ROUNDUP(Y83/H83,0)*0.00502),"")</f>
        <v>5.0200000000000002E-2</v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18.999999999999996</v>
      </c>
      <c r="BN83" s="64">
        <f t="shared" si="18"/>
        <v>18.999999999999996</v>
      </c>
      <c r="BO83" s="64">
        <f t="shared" si="19"/>
        <v>4.2735042735042736E-2</v>
      </c>
      <c r="BP83" s="64">
        <f t="shared" si="20"/>
        <v>4.2735042735042736E-2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15</v>
      </c>
      <c r="Y84" s="702">
        <f t="shared" si="16"/>
        <v>16.2</v>
      </c>
      <c r="Z84" s="36">
        <f>IFERROR(IF(Y84=0,"",ROUNDUP(Y84/H84,0)*0.00502),"")</f>
        <v>4.5179999999999998E-2</v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15.833333333333332</v>
      </c>
      <c r="BN84" s="64">
        <f t="shared" si="18"/>
        <v>17.099999999999998</v>
      </c>
      <c r="BO84" s="64">
        <f t="shared" si="19"/>
        <v>3.561253561253562E-2</v>
      </c>
      <c r="BP84" s="64">
        <f t="shared" si="20"/>
        <v>3.8461538461538464E-2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24</v>
      </c>
      <c r="Y85" s="702">
        <f t="shared" si="16"/>
        <v>25.2</v>
      </c>
      <c r="Z85" s="36">
        <f>IFERROR(IF(Y85=0,"",ROUNDUP(Y85/H85,0)*0.00502),"")</f>
        <v>7.0280000000000009E-2</v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25.333333333333329</v>
      </c>
      <c r="BN85" s="64">
        <f t="shared" si="18"/>
        <v>26.599999999999998</v>
      </c>
      <c r="BO85" s="64">
        <f t="shared" si="19"/>
        <v>5.6980056980056981E-2</v>
      </c>
      <c r="BP85" s="64">
        <f t="shared" si="20"/>
        <v>5.9829059829059839E-2</v>
      </c>
    </row>
    <row r="86" spans="1:68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70</v>
      </c>
      <c r="Q86" s="711"/>
      <c r="R86" s="711"/>
      <c r="S86" s="711"/>
      <c r="T86" s="711"/>
      <c r="U86" s="711"/>
      <c r="V86" s="712"/>
      <c r="W86" s="37" t="s">
        <v>71</v>
      </c>
      <c r="X86" s="703">
        <f>IFERROR(X80/H80,"0")+IFERROR(X81/H81,"0")+IFERROR(X82/H82,"0")+IFERROR(X83/H83,"0")+IFERROR(X84/H84,"0")+IFERROR(X85/H85,"0")</f>
        <v>31.666666666666668</v>
      </c>
      <c r="Y86" s="703">
        <f>IFERROR(Y80/H80,"0")+IFERROR(Y81/H81,"0")+IFERROR(Y82/H82,"0")+IFERROR(Y83/H83,"0")+IFERROR(Y84/H84,"0")+IFERROR(Y85/H85,"0")</f>
        <v>33</v>
      </c>
      <c r="Z86" s="703">
        <f>IFERROR(IF(Z80="",0,Z80),"0")+IFERROR(IF(Z81="",0,Z81),"0")+IFERROR(IF(Z82="",0,Z82),"0")+IFERROR(IF(Z83="",0,Z83),"0")+IFERROR(IF(Z84="",0,Z84),"0")+IFERROR(IF(Z85="",0,Z85),"0")</f>
        <v>0.16566</v>
      </c>
      <c r="AA86" s="704"/>
      <c r="AB86" s="704"/>
      <c r="AC86" s="704"/>
    </row>
    <row r="87" spans="1:68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70</v>
      </c>
      <c r="Q87" s="711"/>
      <c r="R87" s="711"/>
      <c r="S87" s="711"/>
      <c r="T87" s="711"/>
      <c r="U87" s="711"/>
      <c r="V87" s="712"/>
      <c r="W87" s="37" t="s">
        <v>68</v>
      </c>
      <c r="X87" s="703">
        <f>IFERROR(SUM(X80:X85),"0")</f>
        <v>57</v>
      </c>
      <c r="Y87" s="703">
        <f>IFERROR(SUM(Y80:Y85),"0")</f>
        <v>59.400000000000006</v>
      </c>
      <c r="Z87" s="37"/>
      <c r="AA87" s="704"/>
      <c r="AB87" s="704"/>
      <c r="AC87" s="704"/>
    </row>
    <row r="88" spans="1:68" ht="14.25" hidden="1" customHeight="1" x14ac:dyDescent="0.25">
      <c r="A88" s="752" t="s">
        <v>72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188</v>
      </c>
      <c r="B89" s="54" t="s">
        <v>189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09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26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196</v>
      </c>
      <c r="B91" s="54" t="s">
        <v>197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16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202</v>
      </c>
      <c r="B93" s="54" t="s">
        <v>203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70</v>
      </c>
      <c r="Q94" s="711"/>
      <c r="R94" s="711"/>
      <c r="S94" s="711"/>
      <c r="T94" s="711"/>
      <c r="U94" s="711"/>
      <c r="V94" s="712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70</v>
      </c>
      <c r="Q95" s="711"/>
      <c r="R95" s="711"/>
      <c r="S95" s="711"/>
      <c r="T95" s="711"/>
      <c r="U95" s="711"/>
      <c r="V95" s="712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52" t="s">
        <v>204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205</v>
      </c>
      <c r="B97" s="54" t="s">
        <v>206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40</v>
      </c>
      <c r="Y98" s="702">
        <f>IFERROR(IF(X98="",0,CEILING((X98/$H98),1)*$H98),"")</f>
        <v>42</v>
      </c>
      <c r="Z98" s="36">
        <f>IFERROR(IF(Y98=0,"",ROUNDUP(Y98/H98,0)*0.02175),"")</f>
        <v>0.10874999999999999</v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42.685714285714283</v>
      </c>
      <c r="BN98" s="64">
        <f>IFERROR(Y98*I98/H98,"0")</f>
        <v>44.82</v>
      </c>
      <c r="BO98" s="64">
        <f>IFERROR(1/J98*(X98/H98),"0")</f>
        <v>8.5034013605442174E-2</v>
      </c>
      <c r="BP98" s="64">
        <f>IFERROR(1/J98*(Y98/H98),"0")</f>
        <v>8.9285714285714274E-2</v>
      </c>
    </row>
    <row r="99" spans="1:68" ht="27" hidden="1" customHeight="1" x14ac:dyDescent="0.25">
      <c r="A99" s="54" t="s">
        <v>209</v>
      </c>
      <c r="B99" s="54" t="s">
        <v>210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70</v>
      </c>
      <c r="Q100" s="711"/>
      <c r="R100" s="711"/>
      <c r="S100" s="711"/>
      <c r="T100" s="711"/>
      <c r="U100" s="711"/>
      <c r="V100" s="712"/>
      <c r="W100" s="37" t="s">
        <v>71</v>
      </c>
      <c r="X100" s="703">
        <f>IFERROR(X97/H97,"0")+IFERROR(X98/H98,"0")+IFERROR(X99/H99,"0")</f>
        <v>4.7619047619047619</v>
      </c>
      <c r="Y100" s="703">
        <f>IFERROR(Y97/H97,"0")+IFERROR(Y98/H98,"0")+IFERROR(Y99/H99,"0")</f>
        <v>5</v>
      </c>
      <c r="Z100" s="703">
        <f>IFERROR(IF(Z97="",0,Z97),"0")+IFERROR(IF(Z98="",0,Z98),"0")+IFERROR(IF(Z99="",0,Z99),"0")</f>
        <v>0.10874999999999999</v>
      </c>
      <c r="AA100" s="704"/>
      <c r="AB100" s="704"/>
      <c r="AC100" s="704"/>
    </row>
    <row r="101" spans="1:68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70</v>
      </c>
      <c r="Q101" s="711"/>
      <c r="R101" s="711"/>
      <c r="S101" s="711"/>
      <c r="T101" s="711"/>
      <c r="U101" s="711"/>
      <c r="V101" s="712"/>
      <c r="W101" s="37" t="s">
        <v>68</v>
      </c>
      <c r="X101" s="703">
        <f>IFERROR(SUM(X97:X99),"0")</f>
        <v>40</v>
      </c>
      <c r="Y101" s="703">
        <f>IFERROR(SUM(Y97:Y99),"0")</f>
        <v>42</v>
      </c>
      <c r="Z101" s="37"/>
      <c r="AA101" s="704"/>
      <c r="AB101" s="704"/>
      <c r="AC101" s="704"/>
    </row>
    <row r="102" spans="1:68" ht="16.5" hidden="1" customHeight="1" x14ac:dyDescent="0.25">
      <c r="A102" s="727" t="s">
        <v>211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113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300</v>
      </c>
      <c r="Y104" s="702">
        <f>IFERROR(IF(X104="",0,CEILING((X104/$H104),1)*$H104),"")</f>
        <v>302.40000000000003</v>
      </c>
      <c r="Z104" s="36">
        <f>IFERROR(IF(Y104=0,"",ROUNDUP(Y104/H104,0)*0.02175),"")</f>
        <v>0.60899999999999999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313.33333333333331</v>
      </c>
      <c r="BN104" s="64">
        <f>IFERROR(Y104*I104/H104,"0")</f>
        <v>315.83999999999997</v>
      </c>
      <c r="BO104" s="64">
        <f>IFERROR(1/J104*(X104/H104),"0")</f>
        <v>0.49603174603174593</v>
      </c>
      <c r="BP104" s="64">
        <f>IFERROR(1/J104*(Y104/H104),"0")</f>
        <v>0.5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360</v>
      </c>
      <c r="Y106" s="702">
        <f>IFERROR(IF(X106="",0,CEILING((X106/$H106),1)*$H106),"")</f>
        <v>360</v>
      </c>
      <c r="Z106" s="36">
        <f>IFERROR(IF(Y106=0,"",ROUNDUP(Y106/H106,0)*0.00902),"")</f>
        <v>0.72160000000000002</v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376.79999999999995</v>
      </c>
      <c r="BN106" s="64">
        <f>IFERROR(Y106*I106/H106,"0")</f>
        <v>376.79999999999995</v>
      </c>
      <c r="BO106" s="64">
        <f>IFERROR(1/J106*(X106/H106),"0")</f>
        <v>0.60606060606060608</v>
      </c>
      <c r="BP106" s="64">
        <f>IFERROR(1/J106*(Y106/H106),"0")</f>
        <v>0.60606060606060608</v>
      </c>
    </row>
    <row r="107" spans="1:68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70</v>
      </c>
      <c r="Q107" s="711"/>
      <c r="R107" s="711"/>
      <c r="S107" s="711"/>
      <c r="T107" s="711"/>
      <c r="U107" s="711"/>
      <c r="V107" s="712"/>
      <c r="W107" s="37" t="s">
        <v>71</v>
      </c>
      <c r="X107" s="703">
        <f>IFERROR(X104/H104,"0")+IFERROR(X105/H105,"0")+IFERROR(X106/H106,"0")</f>
        <v>107.77777777777777</v>
      </c>
      <c r="Y107" s="703">
        <f>IFERROR(Y104/H104,"0")+IFERROR(Y105/H105,"0")+IFERROR(Y106/H106,"0")</f>
        <v>108</v>
      </c>
      <c r="Z107" s="703">
        <f>IFERROR(IF(Z104="",0,Z104),"0")+IFERROR(IF(Z105="",0,Z105),"0")+IFERROR(IF(Z106="",0,Z106),"0")</f>
        <v>1.3306</v>
      </c>
      <c r="AA107" s="704"/>
      <c r="AB107" s="704"/>
      <c r="AC107" s="704"/>
    </row>
    <row r="108" spans="1:68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70</v>
      </c>
      <c r="Q108" s="711"/>
      <c r="R108" s="711"/>
      <c r="S108" s="711"/>
      <c r="T108" s="711"/>
      <c r="U108" s="711"/>
      <c r="V108" s="712"/>
      <c r="W108" s="37" t="s">
        <v>68</v>
      </c>
      <c r="X108" s="703">
        <f>IFERROR(SUM(X104:X106),"0")</f>
        <v>660</v>
      </c>
      <c r="Y108" s="703">
        <f>IFERROR(SUM(Y104:Y106),"0")</f>
        <v>662.40000000000009</v>
      </c>
      <c r="Z108" s="37"/>
      <c r="AA108" s="704"/>
      <c r="AB108" s="704"/>
      <c r="AC108" s="704"/>
    </row>
    <row r="109" spans="1:68" ht="14.25" hidden="1" customHeight="1" x14ac:dyDescent="0.25">
      <c r="A109" s="752" t="s">
        <v>72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220</v>
      </c>
      <c r="B110" s="54" t="s">
        <v>221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100</v>
      </c>
      <c r="Y111" s="702">
        <f>IFERROR(IF(X111="",0,CEILING((X111/$H111),1)*$H111),"")</f>
        <v>100.80000000000001</v>
      </c>
      <c r="Z111" s="36">
        <f>IFERROR(IF(Y111=0,"",ROUNDUP(Y111/H111,0)*0.02175),"")</f>
        <v>0.26100000000000001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106.71428571428572</v>
      </c>
      <c r="BN111" s="64">
        <f>IFERROR(Y111*I111/H111,"0")</f>
        <v>107.56800000000001</v>
      </c>
      <c r="BO111" s="64">
        <f>IFERROR(1/J111*(X111/H111),"0")</f>
        <v>0.21258503401360543</v>
      </c>
      <c r="BP111" s="64">
        <f>IFERROR(1/J111*(Y111/H111),"0")</f>
        <v>0.21428571428571427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382.5</v>
      </c>
      <c r="Y112" s="702">
        <f>IFERROR(IF(X112="",0,CEILING((X112/$H112),1)*$H112),"")</f>
        <v>383.40000000000003</v>
      </c>
      <c r="Z112" s="36">
        <f>IFERROR(IF(Y112=0,"",ROUNDUP(Y112/H112,0)*0.00753),"")</f>
        <v>1.0692600000000001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421.0333333333333</v>
      </c>
      <c r="BN112" s="64">
        <f>IFERROR(Y112*I112/H112,"0")</f>
        <v>422.02400000000006</v>
      </c>
      <c r="BO112" s="64">
        <f>IFERROR(1/J112*(X112/H112),"0")</f>
        <v>0.908119658119658</v>
      </c>
      <c r="BP112" s="64">
        <f>IFERROR(1/J112*(Y112/H112),"0")</f>
        <v>0.91025641025641024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229</v>
      </c>
      <c r="B114" s="54" t="s">
        <v>230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70</v>
      </c>
      <c r="Q115" s="711"/>
      <c r="R115" s="711"/>
      <c r="S115" s="711"/>
      <c r="T115" s="711"/>
      <c r="U115" s="711"/>
      <c r="V115" s="712"/>
      <c r="W115" s="37" t="s">
        <v>71</v>
      </c>
      <c r="X115" s="703">
        <f>IFERROR(X110/H110,"0")+IFERROR(X111/H111,"0")+IFERROR(X112/H112,"0")+IFERROR(X113/H113,"0")+IFERROR(X114/H114,"0")</f>
        <v>153.57142857142856</v>
      </c>
      <c r="Y115" s="703">
        <f>IFERROR(Y110/H110,"0")+IFERROR(Y111/H111,"0")+IFERROR(Y112/H112,"0")+IFERROR(Y113/H113,"0")+IFERROR(Y114/H114,"0")</f>
        <v>154</v>
      </c>
      <c r="Z115" s="703">
        <f>IFERROR(IF(Z110="",0,Z110),"0")+IFERROR(IF(Z111="",0,Z111),"0")+IFERROR(IF(Z112="",0,Z112),"0")+IFERROR(IF(Z113="",0,Z113),"0")+IFERROR(IF(Z114="",0,Z114),"0")</f>
        <v>1.33026</v>
      </c>
      <c r="AA115" s="704"/>
      <c r="AB115" s="704"/>
      <c r="AC115" s="704"/>
    </row>
    <row r="116" spans="1:68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70</v>
      </c>
      <c r="Q116" s="711"/>
      <c r="R116" s="711"/>
      <c r="S116" s="711"/>
      <c r="T116" s="711"/>
      <c r="U116" s="711"/>
      <c r="V116" s="712"/>
      <c r="W116" s="37" t="s">
        <v>68</v>
      </c>
      <c r="X116" s="703">
        <f>IFERROR(SUM(X110:X114),"0")</f>
        <v>482.5</v>
      </c>
      <c r="Y116" s="703">
        <f>IFERROR(SUM(Y110:Y114),"0")</f>
        <v>484.20000000000005</v>
      </c>
      <c r="Z116" s="37"/>
      <c r="AA116" s="704"/>
      <c r="AB116" s="704"/>
      <c r="AC116" s="704"/>
    </row>
    <row r="117" spans="1:68" ht="16.5" hidden="1" customHeight="1" x14ac:dyDescent="0.25">
      <c r="A117" s="727" t="s">
        <v>232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113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233</v>
      </c>
      <c r="B119" s="54" t="s">
        <v>234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100</v>
      </c>
      <c r="Y120" s="702">
        <f>IFERROR(IF(X120="",0,CEILING((X120/$H120),1)*$H120),"")</f>
        <v>100.8</v>
      </c>
      <c r="Z120" s="36">
        <f>IFERROR(IF(Y120=0,"",ROUNDUP(Y120/H120,0)*0.02175),"")</f>
        <v>0.19574999999999998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104.28571428571429</v>
      </c>
      <c r="BN120" s="64">
        <f>IFERROR(Y120*I120/H120,"0")</f>
        <v>105.12</v>
      </c>
      <c r="BO120" s="64">
        <f>IFERROR(1/J120*(X120/H120),"0")</f>
        <v>0.15943877551020408</v>
      </c>
      <c r="BP120" s="64">
        <f>IFERROR(1/J120*(Y120/H120),"0")</f>
        <v>0.1607142857142857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495</v>
      </c>
      <c r="Y122" s="702">
        <f>IFERROR(IF(X122="",0,CEILING((X122/$H122),1)*$H122),"")</f>
        <v>495</v>
      </c>
      <c r="Z122" s="36">
        <f>IFERROR(IF(Y122=0,"",ROUNDUP(Y122/H122,0)*0.00902),"")</f>
        <v>0.99219999999999997</v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518.09999999999991</v>
      </c>
      <c r="BN122" s="64">
        <f>IFERROR(Y122*I122/H122,"0")</f>
        <v>518.09999999999991</v>
      </c>
      <c r="BO122" s="64">
        <f>IFERROR(1/J122*(X122/H122),"0")</f>
        <v>0.83333333333333337</v>
      </c>
      <c r="BP122" s="64">
        <f>IFERROR(1/J122*(Y122/H122),"0")</f>
        <v>0.83333333333333337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70</v>
      </c>
      <c r="Q124" s="711"/>
      <c r="R124" s="711"/>
      <c r="S124" s="711"/>
      <c r="T124" s="711"/>
      <c r="U124" s="711"/>
      <c r="V124" s="712"/>
      <c r="W124" s="37" t="s">
        <v>71</v>
      </c>
      <c r="X124" s="703">
        <f>IFERROR(X119/H119,"0")+IFERROR(X120/H120,"0")+IFERROR(X121/H121,"0")+IFERROR(X122/H122,"0")+IFERROR(X123/H123,"0")</f>
        <v>118.92857142857143</v>
      </c>
      <c r="Y124" s="703">
        <f>IFERROR(Y119/H119,"0")+IFERROR(Y120/H120,"0")+IFERROR(Y121/H121,"0")+IFERROR(Y122/H122,"0")+IFERROR(Y123/H123,"0")</f>
        <v>119</v>
      </c>
      <c r="Z124" s="703">
        <f>IFERROR(IF(Z119="",0,Z119),"0")+IFERROR(IF(Z120="",0,Z120),"0")+IFERROR(IF(Z121="",0,Z121),"0")+IFERROR(IF(Z122="",0,Z122),"0")+IFERROR(IF(Z123="",0,Z123),"0")</f>
        <v>1.1879499999999998</v>
      </c>
      <c r="AA124" s="704"/>
      <c r="AB124" s="704"/>
      <c r="AC124" s="704"/>
    </row>
    <row r="125" spans="1:68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70</v>
      </c>
      <c r="Q125" s="711"/>
      <c r="R125" s="711"/>
      <c r="S125" s="711"/>
      <c r="T125" s="711"/>
      <c r="U125" s="711"/>
      <c r="V125" s="712"/>
      <c r="W125" s="37" t="s">
        <v>68</v>
      </c>
      <c r="X125" s="703">
        <f>IFERROR(SUM(X119:X123),"0")</f>
        <v>595</v>
      </c>
      <c r="Y125" s="703">
        <f>IFERROR(SUM(Y119:Y123),"0")</f>
        <v>595.79999999999995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161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244</v>
      </c>
      <c r="B127" s="54" t="s">
        <v>245</v>
      </c>
      <c r="C127" s="31">
        <v>4301020345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24" t="s">
        <v>246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244</v>
      </c>
      <c r="B128" s="54" t="s">
        <v>248</v>
      </c>
      <c r="C128" s="31">
        <v>4301020235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50</v>
      </c>
      <c r="P128" s="10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253</v>
      </c>
      <c r="C130" s="31">
        <v>4301020258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9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70</v>
      </c>
      <c r="Q131" s="711"/>
      <c r="R131" s="711"/>
      <c r="S131" s="711"/>
      <c r="T131" s="711"/>
      <c r="U131" s="711"/>
      <c r="V131" s="712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70</v>
      </c>
      <c r="Q132" s="711"/>
      <c r="R132" s="711"/>
      <c r="S132" s="711"/>
      <c r="T132" s="711"/>
      <c r="U132" s="711"/>
      <c r="V132" s="712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72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450</v>
      </c>
      <c r="Y135" s="702">
        <f t="shared" si="21"/>
        <v>453.6</v>
      </c>
      <c r="Z135" s="36">
        <f>IFERROR(IF(Y135=0,"",ROUNDUP(Y135/H135,0)*0.02175),"")</f>
        <v>1.1744999999999999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479.89285714285711</v>
      </c>
      <c r="BN135" s="64">
        <f t="shared" si="23"/>
        <v>483.73200000000003</v>
      </c>
      <c r="BO135" s="64">
        <f t="shared" si="24"/>
        <v>0.95663265306122436</v>
      </c>
      <c r="BP135" s="64">
        <f t="shared" si="25"/>
        <v>0.96428571428571419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7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765</v>
      </c>
      <c r="Y138" s="702">
        <f t="shared" si="21"/>
        <v>766.80000000000007</v>
      </c>
      <c r="Z138" s="36">
        <f>IFERROR(IF(Y138=0,"",ROUNDUP(Y138/H138,0)*0.00753),"")</f>
        <v>2.1385200000000002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842.06666666666661</v>
      </c>
      <c r="BN138" s="64">
        <f t="shared" si="23"/>
        <v>844.04800000000012</v>
      </c>
      <c r="BO138" s="64">
        <f t="shared" si="24"/>
        <v>1.816239316239316</v>
      </c>
      <c r="BP138" s="64">
        <f t="shared" si="25"/>
        <v>1.8205128205128205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24</v>
      </c>
      <c r="Y139" s="702">
        <f t="shared" si="21"/>
        <v>25.2</v>
      </c>
      <c r="Z139" s="36">
        <f>IFERROR(IF(Y139=0,"",ROUNDUP(Y139/H139,0)*0.00753),"")</f>
        <v>0.10542</v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26.666666666666664</v>
      </c>
      <c r="BN139" s="64">
        <f t="shared" si="23"/>
        <v>28</v>
      </c>
      <c r="BO139" s="64">
        <f t="shared" si="24"/>
        <v>8.5470085470085458E-2</v>
      </c>
      <c r="BP139" s="64">
        <f t="shared" si="25"/>
        <v>8.9743589743589744E-2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70</v>
      </c>
      <c r="Q141" s="711"/>
      <c r="R141" s="711"/>
      <c r="S141" s="711"/>
      <c r="T141" s="711"/>
      <c r="U141" s="711"/>
      <c r="V141" s="71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350.23809523809518</v>
      </c>
      <c r="Y141" s="703">
        <f>IFERROR(Y134/H134,"0")+IFERROR(Y135/H135,"0")+IFERROR(Y136/H136,"0")+IFERROR(Y137/H137,"0")+IFERROR(Y138/H138,"0")+IFERROR(Y139/H139,"0")+IFERROR(Y140/H140,"0")</f>
        <v>352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3.4184399999999999</v>
      </c>
      <c r="AA141" s="704"/>
      <c r="AB141" s="704"/>
      <c r="AC141" s="704"/>
    </row>
    <row r="142" spans="1:68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70</v>
      </c>
      <c r="Q142" s="711"/>
      <c r="R142" s="711"/>
      <c r="S142" s="711"/>
      <c r="T142" s="711"/>
      <c r="U142" s="711"/>
      <c r="V142" s="712"/>
      <c r="W142" s="37" t="s">
        <v>68</v>
      </c>
      <c r="X142" s="703">
        <f>IFERROR(SUM(X134:X140),"0")</f>
        <v>1239</v>
      </c>
      <c r="Y142" s="703">
        <f>IFERROR(SUM(Y134:Y140),"0")</f>
        <v>1245.6000000000001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204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70</v>
      </c>
      <c r="Q146" s="711"/>
      <c r="R146" s="711"/>
      <c r="S146" s="711"/>
      <c r="T146" s="711"/>
      <c r="U146" s="711"/>
      <c r="V146" s="71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70</v>
      </c>
      <c r="Q147" s="711"/>
      <c r="R147" s="711"/>
      <c r="S147" s="711"/>
      <c r="T147" s="711"/>
      <c r="U147" s="711"/>
      <c r="V147" s="71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278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113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100</v>
      </c>
      <c r="Y150" s="702">
        <f>IFERROR(IF(X150="",0,CEILING((X150/$H150),1)*$H150),"")</f>
        <v>102.4</v>
      </c>
      <c r="Z150" s="36">
        <f>IFERROR(IF(Y150=0,"",ROUNDUP(Y150/H150,0)*0.00753),"")</f>
        <v>0.24096000000000001</v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106.25</v>
      </c>
      <c r="BN150" s="64">
        <f>IFERROR(Y150*I150/H150,"0")</f>
        <v>108.8</v>
      </c>
      <c r="BO150" s="64">
        <f>IFERROR(1/J150*(X150/H150),"0")</f>
        <v>0.2003205128205128</v>
      </c>
      <c r="BP150" s="64">
        <f>IFERROR(1/J150*(Y150/H150),"0")</f>
        <v>0.20512820512820512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70</v>
      </c>
      <c r="Q152" s="711"/>
      <c r="R152" s="711"/>
      <c r="S152" s="711"/>
      <c r="T152" s="711"/>
      <c r="U152" s="711"/>
      <c r="V152" s="712"/>
      <c r="W152" s="37" t="s">
        <v>71</v>
      </c>
      <c r="X152" s="703">
        <f>IFERROR(X150/H150,"0")+IFERROR(X151/H151,"0")</f>
        <v>31.25</v>
      </c>
      <c r="Y152" s="703">
        <f>IFERROR(Y150/H150,"0")+IFERROR(Y151/H151,"0")</f>
        <v>32</v>
      </c>
      <c r="Z152" s="703">
        <f>IFERROR(IF(Z150="",0,Z150),"0")+IFERROR(IF(Z151="",0,Z151),"0")</f>
        <v>0.24096000000000001</v>
      </c>
      <c r="AA152" s="704"/>
      <c r="AB152" s="704"/>
      <c r="AC152" s="704"/>
    </row>
    <row r="153" spans="1:68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70</v>
      </c>
      <c r="Q153" s="711"/>
      <c r="R153" s="711"/>
      <c r="S153" s="711"/>
      <c r="T153" s="711"/>
      <c r="U153" s="711"/>
      <c r="V153" s="712"/>
      <c r="W153" s="37" t="s">
        <v>68</v>
      </c>
      <c r="X153" s="703">
        <f>IFERROR(SUM(X150:X151),"0")</f>
        <v>100</v>
      </c>
      <c r="Y153" s="703">
        <f>IFERROR(SUM(Y150:Y151),"0")</f>
        <v>102.4</v>
      </c>
      <c r="Z153" s="37"/>
      <c r="AA153" s="704"/>
      <c r="AB153" s="704"/>
      <c r="AC153" s="704"/>
    </row>
    <row r="154" spans="1:68" ht="14.25" hidden="1" customHeight="1" x14ac:dyDescent="0.25">
      <c r="A154" s="752" t="s">
        <v>63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35</v>
      </c>
      <c r="Y155" s="702">
        <f>IFERROR(IF(X155="",0,CEILING((X155/$H155),1)*$H155),"")</f>
        <v>36.4</v>
      </c>
      <c r="Z155" s="36">
        <f>IFERROR(IF(Y155=0,"",ROUNDUP(Y155/H155,0)*0.00753),"")</f>
        <v>9.7890000000000005E-2</v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38.6</v>
      </c>
      <c r="BN155" s="64">
        <f>IFERROR(Y155*I155/H155,"0")</f>
        <v>40.144000000000005</v>
      </c>
      <c r="BO155" s="64">
        <f>IFERROR(1/J155*(X155/H155),"0")</f>
        <v>8.0128205128205121E-2</v>
      </c>
      <c r="BP155" s="64">
        <f>IFERROR(1/J155*(Y155/H155),"0")</f>
        <v>8.3333333333333329E-2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70</v>
      </c>
      <c r="Q157" s="711"/>
      <c r="R157" s="711"/>
      <c r="S157" s="711"/>
      <c r="T157" s="711"/>
      <c r="U157" s="711"/>
      <c r="V157" s="712"/>
      <c r="W157" s="37" t="s">
        <v>71</v>
      </c>
      <c r="X157" s="703">
        <f>IFERROR(X155/H155,"0")+IFERROR(X156/H156,"0")</f>
        <v>12.5</v>
      </c>
      <c r="Y157" s="703">
        <f>IFERROR(Y155/H155,"0")+IFERROR(Y156/H156,"0")</f>
        <v>13</v>
      </c>
      <c r="Z157" s="703">
        <f>IFERROR(IF(Z155="",0,Z155),"0")+IFERROR(IF(Z156="",0,Z156),"0")</f>
        <v>9.7890000000000005E-2</v>
      </c>
      <c r="AA157" s="704"/>
      <c r="AB157" s="704"/>
      <c r="AC157" s="704"/>
    </row>
    <row r="158" spans="1:68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70</v>
      </c>
      <c r="Q158" s="711"/>
      <c r="R158" s="711"/>
      <c r="S158" s="711"/>
      <c r="T158" s="711"/>
      <c r="U158" s="711"/>
      <c r="V158" s="712"/>
      <c r="W158" s="37" t="s">
        <v>68</v>
      </c>
      <c r="X158" s="703">
        <f>IFERROR(SUM(X155:X156),"0")</f>
        <v>35</v>
      </c>
      <c r="Y158" s="703">
        <f>IFERROR(SUM(Y155:Y156),"0")</f>
        <v>36.4</v>
      </c>
      <c r="Z158" s="37"/>
      <c r="AA158" s="704"/>
      <c r="AB158" s="704"/>
      <c r="AC158" s="704"/>
    </row>
    <row r="159" spans="1:68" ht="14.25" hidden="1" customHeight="1" x14ac:dyDescent="0.25">
      <c r="A159" s="752" t="s">
        <v>72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39.6</v>
      </c>
      <c r="Y161" s="702">
        <f>IFERROR(IF(X161="",0,CEILING((X161/$H161),1)*$H161),"")</f>
        <v>39.6</v>
      </c>
      <c r="Z161" s="36">
        <f>IFERROR(IF(Y161=0,"",ROUNDUP(Y161/H161,0)*0.00753),"")</f>
        <v>0.11295000000000001</v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43.92</v>
      </c>
      <c r="BN161" s="64">
        <f>IFERROR(Y161*I161/H161,"0")</f>
        <v>43.92</v>
      </c>
      <c r="BO161" s="64">
        <f>IFERROR(1/J161*(X161/H161),"0")</f>
        <v>9.6153846153846145E-2</v>
      </c>
      <c r="BP161" s="64">
        <f>IFERROR(1/J161*(Y161/H161),"0")</f>
        <v>9.6153846153846145E-2</v>
      </c>
    </row>
    <row r="162" spans="1:68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70</v>
      </c>
      <c r="Q162" s="711"/>
      <c r="R162" s="711"/>
      <c r="S162" s="711"/>
      <c r="T162" s="711"/>
      <c r="U162" s="711"/>
      <c r="V162" s="712"/>
      <c r="W162" s="37" t="s">
        <v>71</v>
      </c>
      <c r="X162" s="703">
        <f>IFERROR(X160/H160,"0")+IFERROR(X161/H161,"0")</f>
        <v>15</v>
      </c>
      <c r="Y162" s="703">
        <f>IFERROR(Y160/H160,"0")+IFERROR(Y161/H161,"0")</f>
        <v>15</v>
      </c>
      <c r="Z162" s="703">
        <f>IFERROR(IF(Z160="",0,Z160),"0")+IFERROR(IF(Z161="",0,Z161),"0")</f>
        <v>0.11295000000000001</v>
      </c>
      <c r="AA162" s="704"/>
      <c r="AB162" s="704"/>
      <c r="AC162" s="704"/>
    </row>
    <row r="163" spans="1:68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70</v>
      </c>
      <c r="Q163" s="711"/>
      <c r="R163" s="711"/>
      <c r="S163" s="711"/>
      <c r="T163" s="711"/>
      <c r="U163" s="711"/>
      <c r="V163" s="712"/>
      <c r="W163" s="37" t="s">
        <v>68</v>
      </c>
      <c r="X163" s="703">
        <f>IFERROR(SUM(X160:X161),"0")</f>
        <v>39.6</v>
      </c>
      <c r="Y163" s="703">
        <f>IFERROR(SUM(Y160:Y161),"0")</f>
        <v>39.6</v>
      </c>
      <c r="Z163" s="37"/>
      <c r="AA163" s="704"/>
      <c r="AB163" s="704"/>
      <c r="AC163" s="704"/>
    </row>
    <row r="164" spans="1:68" ht="16.5" hidden="1" customHeight="1" x14ac:dyDescent="0.25">
      <c r="A164" s="727" t="s">
        <v>111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113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70</v>
      </c>
      <c r="Q169" s="711"/>
      <c r="R169" s="711"/>
      <c r="S169" s="711"/>
      <c r="T169" s="711"/>
      <c r="U169" s="711"/>
      <c r="V169" s="71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70</v>
      </c>
      <c r="Q170" s="711"/>
      <c r="R170" s="711"/>
      <c r="S170" s="711"/>
      <c r="T170" s="711"/>
      <c r="U170" s="711"/>
      <c r="V170" s="71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63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70</v>
      </c>
      <c r="Q177" s="711"/>
      <c r="R177" s="711"/>
      <c r="S177" s="711"/>
      <c r="T177" s="711"/>
      <c r="U177" s="711"/>
      <c r="V177" s="71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70</v>
      </c>
      <c r="Q178" s="711"/>
      <c r="R178" s="711"/>
      <c r="S178" s="711"/>
      <c r="T178" s="711"/>
      <c r="U178" s="711"/>
      <c r="V178" s="71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72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hidden="1" customHeight="1" x14ac:dyDescent="0.25">
      <c r="A180" s="54" t="s">
        <v>312</v>
      </c>
      <c r="B180" s="54" t="s">
        <v>313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70</v>
      </c>
      <c r="Q183" s="711"/>
      <c r="R183" s="711"/>
      <c r="S183" s="711"/>
      <c r="T183" s="711"/>
      <c r="U183" s="711"/>
      <c r="V183" s="712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70</v>
      </c>
      <c r="Q184" s="711"/>
      <c r="R184" s="711"/>
      <c r="S184" s="711"/>
      <c r="T184" s="711"/>
      <c r="U184" s="711"/>
      <c r="V184" s="712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57" t="s">
        <v>320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321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161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994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70</v>
      </c>
      <c r="Q189" s="711"/>
      <c r="R189" s="711"/>
      <c r="S189" s="711"/>
      <c r="T189" s="711"/>
      <c r="U189" s="711"/>
      <c r="V189" s="71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70</v>
      </c>
      <c r="Q190" s="711"/>
      <c r="R190" s="711"/>
      <c r="S190" s="711"/>
      <c r="T190" s="711"/>
      <c r="U190" s="711"/>
      <c r="V190" s="71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63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50</v>
      </c>
      <c r="Y192" s="702">
        <f t="shared" ref="Y192:Y199" si="26">IFERROR(IF(X192="",0,CEILING((X192/$H192),1)*$H192),"")</f>
        <v>50.400000000000006</v>
      </c>
      <c r="Z192" s="36">
        <f>IFERROR(IF(Y192=0,"",ROUNDUP(Y192/H192,0)*0.00753),"")</f>
        <v>9.0359999999999996E-2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53.095238095238095</v>
      </c>
      <c r="BN192" s="64">
        <f t="shared" ref="BN192:BN199" si="28">IFERROR(Y192*I192/H192,"0")</f>
        <v>53.52</v>
      </c>
      <c r="BO192" s="64">
        <f t="shared" ref="BO192:BO199" si="29">IFERROR(1/J192*(X192/H192),"0")</f>
        <v>7.6312576312576319E-2</v>
      </c>
      <c r="BP192" s="64">
        <f t="shared" ref="BP192:BP199" si="30">IFERROR(1/J192*(Y192/H192),"0")</f>
        <v>7.6923076923076927E-2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70</v>
      </c>
      <c r="Y193" s="702">
        <f t="shared" si="26"/>
        <v>71.400000000000006</v>
      </c>
      <c r="Z193" s="36">
        <f>IFERROR(IF(Y193=0,"",ROUNDUP(Y193/H193,0)*0.00753),"")</f>
        <v>0.12801000000000001</v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74.333333333333329</v>
      </c>
      <c r="BN193" s="64">
        <f t="shared" si="28"/>
        <v>75.820000000000007</v>
      </c>
      <c r="BO193" s="64">
        <f t="shared" si="29"/>
        <v>0.10683760683760682</v>
      </c>
      <c r="BP193" s="64">
        <f t="shared" si="30"/>
        <v>0.10897435897435898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120</v>
      </c>
      <c r="Y194" s="702">
        <f t="shared" si="26"/>
        <v>121.80000000000001</v>
      </c>
      <c r="Z194" s="36">
        <f>IFERROR(IF(Y194=0,"",ROUNDUP(Y194/H194,0)*0.00753),"")</f>
        <v>0.21837000000000001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125.71428571428571</v>
      </c>
      <c r="BN194" s="64">
        <f t="shared" si="28"/>
        <v>127.60000000000001</v>
      </c>
      <c r="BO194" s="64">
        <f t="shared" si="29"/>
        <v>0.18315018315018314</v>
      </c>
      <c r="BP194" s="64">
        <f t="shared" si="30"/>
        <v>0.1858974358974359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77</v>
      </c>
      <c r="Y195" s="702">
        <f t="shared" si="26"/>
        <v>77.7</v>
      </c>
      <c r="Z195" s="36">
        <f>IFERROR(IF(Y195=0,"",ROUNDUP(Y195/H195,0)*0.00502),"")</f>
        <v>0.18574000000000002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81.766666666666666</v>
      </c>
      <c r="BN195" s="64">
        <f t="shared" si="28"/>
        <v>82.51</v>
      </c>
      <c r="BO195" s="64">
        <f t="shared" si="29"/>
        <v>0.15669515669515671</v>
      </c>
      <c r="BP195" s="64">
        <f t="shared" si="30"/>
        <v>0.15811965811965814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77</v>
      </c>
      <c r="Y196" s="702">
        <f t="shared" si="26"/>
        <v>77.7</v>
      </c>
      <c r="Z196" s="36">
        <f>IFERROR(IF(Y196=0,"",ROUNDUP(Y196/H196,0)*0.00502),"")</f>
        <v>0.18574000000000002</v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81.766666666666666</v>
      </c>
      <c r="BN196" s="64">
        <f t="shared" si="28"/>
        <v>82.51</v>
      </c>
      <c r="BO196" s="64">
        <f t="shared" si="29"/>
        <v>0.15669515669515671</v>
      </c>
      <c r="BP196" s="64">
        <f t="shared" si="30"/>
        <v>0.15811965811965814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140</v>
      </c>
      <c r="Y197" s="702">
        <f t="shared" si="26"/>
        <v>140.70000000000002</v>
      </c>
      <c r="Z197" s="36">
        <f>IFERROR(IF(Y197=0,"",ROUNDUP(Y197/H197,0)*0.00502),"")</f>
        <v>0.33634000000000003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146.66666666666666</v>
      </c>
      <c r="BN197" s="64">
        <f t="shared" si="28"/>
        <v>147.40000000000003</v>
      </c>
      <c r="BO197" s="64">
        <f t="shared" si="29"/>
        <v>0.28490028490028491</v>
      </c>
      <c r="BP197" s="64">
        <f t="shared" si="30"/>
        <v>0.28632478632478636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70</v>
      </c>
      <c r="Q200" s="711"/>
      <c r="R200" s="711"/>
      <c r="S200" s="711"/>
      <c r="T200" s="711"/>
      <c r="U200" s="711"/>
      <c r="V200" s="71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197.14285714285711</v>
      </c>
      <c r="Y200" s="703">
        <f>IFERROR(Y192/H192,"0")+IFERROR(Y193/H193,"0")+IFERROR(Y194/H194,"0")+IFERROR(Y195/H195,"0")+IFERROR(Y196/H196,"0")+IFERROR(Y197/H197,"0")+IFERROR(Y198/H198,"0")+IFERROR(Y199/H199,"0")</f>
        <v>199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1.14456</v>
      </c>
      <c r="AA200" s="704"/>
      <c r="AB200" s="704"/>
      <c r="AC200" s="704"/>
    </row>
    <row r="201" spans="1:68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70</v>
      </c>
      <c r="Q201" s="711"/>
      <c r="R201" s="711"/>
      <c r="S201" s="711"/>
      <c r="T201" s="711"/>
      <c r="U201" s="711"/>
      <c r="V201" s="712"/>
      <c r="W201" s="37" t="s">
        <v>68</v>
      </c>
      <c r="X201" s="703">
        <f>IFERROR(SUM(X192:X199),"0")</f>
        <v>534</v>
      </c>
      <c r="Y201" s="703">
        <f>IFERROR(SUM(Y192:Y199),"0")</f>
        <v>539.70000000000005</v>
      </c>
      <c r="Z201" s="37"/>
      <c r="AA201" s="704"/>
      <c r="AB201" s="704"/>
      <c r="AC201" s="704"/>
    </row>
    <row r="202" spans="1:68" ht="16.5" hidden="1" customHeight="1" x14ac:dyDescent="0.25">
      <c r="A202" s="727" t="s">
        <v>346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113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70</v>
      </c>
      <c r="Q206" s="711"/>
      <c r="R206" s="711"/>
      <c r="S206" s="711"/>
      <c r="T206" s="711"/>
      <c r="U206" s="711"/>
      <c r="V206" s="71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70</v>
      </c>
      <c r="Q207" s="711"/>
      <c r="R207" s="711"/>
      <c r="S207" s="711"/>
      <c r="T207" s="711"/>
      <c r="U207" s="711"/>
      <c r="V207" s="71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161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70</v>
      </c>
      <c r="Q211" s="711"/>
      <c r="R211" s="711"/>
      <c r="S211" s="711"/>
      <c r="T211" s="711"/>
      <c r="U211" s="711"/>
      <c r="V211" s="71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70</v>
      </c>
      <c r="Q212" s="711"/>
      <c r="R212" s="711"/>
      <c r="S212" s="711"/>
      <c r="T212" s="711"/>
      <c r="U212" s="711"/>
      <c r="V212" s="71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63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110</v>
      </c>
      <c r="Y214" s="702">
        <f t="shared" ref="Y214:Y221" si="31">IFERROR(IF(X214="",0,CEILING((X214/$H214),1)*$H214),"")</f>
        <v>113.4</v>
      </c>
      <c r="Z214" s="36">
        <f>IFERROR(IF(Y214=0,"",ROUNDUP(Y214/H214,0)*0.00902),"")</f>
        <v>0.18942000000000001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114.27777777777777</v>
      </c>
      <c r="BN214" s="64">
        <f t="shared" ref="BN214:BN221" si="33">IFERROR(Y214*I214/H214,"0")</f>
        <v>117.81</v>
      </c>
      <c r="BO214" s="64">
        <f t="shared" ref="BO214:BO221" si="34">IFERROR(1/J214*(X214/H214),"0")</f>
        <v>0.15432098765432098</v>
      </c>
      <c r="BP214" s="64">
        <f t="shared" ref="BP214:BP221" si="35">IFERROR(1/J214*(Y214/H214),"0")</f>
        <v>0.15909090909090909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110</v>
      </c>
      <c r="Y215" s="702">
        <f t="shared" si="31"/>
        <v>113.4</v>
      </c>
      <c r="Z215" s="36">
        <f>IFERROR(IF(Y215=0,"",ROUNDUP(Y215/H215,0)*0.00902),"")</f>
        <v>0.18942000000000001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114.27777777777777</v>
      </c>
      <c r="BN215" s="64">
        <f t="shared" si="33"/>
        <v>117.81</v>
      </c>
      <c r="BO215" s="64">
        <f t="shared" si="34"/>
        <v>0.15432098765432098</v>
      </c>
      <c r="BP215" s="64">
        <f t="shared" si="35"/>
        <v>0.15909090909090909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130</v>
      </c>
      <c r="Y216" s="702">
        <f t="shared" si="31"/>
        <v>135</v>
      </c>
      <c r="Z216" s="36">
        <f>IFERROR(IF(Y216=0,"",ROUNDUP(Y216/H216,0)*0.00902),"")</f>
        <v>0.22550000000000001</v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135.05555555555557</v>
      </c>
      <c r="BN216" s="64">
        <f t="shared" si="33"/>
        <v>140.25</v>
      </c>
      <c r="BO216" s="64">
        <f t="shared" si="34"/>
        <v>0.18237934904601572</v>
      </c>
      <c r="BP216" s="64">
        <f t="shared" si="35"/>
        <v>0.18939393939393939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130</v>
      </c>
      <c r="Y217" s="702">
        <f t="shared" si="31"/>
        <v>135</v>
      </c>
      <c r="Z217" s="36">
        <f>IFERROR(IF(Y217=0,"",ROUNDUP(Y217/H217,0)*0.00902),"")</f>
        <v>0.22550000000000001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135.05555555555557</v>
      </c>
      <c r="BN217" s="64">
        <f t="shared" si="33"/>
        <v>140.25</v>
      </c>
      <c r="BO217" s="64">
        <f t="shared" si="34"/>
        <v>0.18237934904601572</v>
      </c>
      <c r="BP217" s="64">
        <f t="shared" si="35"/>
        <v>0.18939393939393939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27</v>
      </c>
      <c r="Y218" s="702">
        <f t="shared" si="31"/>
        <v>27</v>
      </c>
      <c r="Z218" s="36">
        <f>IFERROR(IF(Y218=0,"",ROUNDUP(Y218/H218,0)*0.00502),"")</f>
        <v>7.5300000000000006E-2</v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28.95</v>
      </c>
      <c r="BN218" s="64">
        <f t="shared" si="33"/>
        <v>28.95</v>
      </c>
      <c r="BO218" s="64">
        <f t="shared" si="34"/>
        <v>6.4102564102564111E-2</v>
      </c>
      <c r="BP218" s="64">
        <f t="shared" si="35"/>
        <v>6.4102564102564111E-2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24</v>
      </c>
      <c r="Y219" s="702">
        <f t="shared" si="31"/>
        <v>25.2</v>
      </c>
      <c r="Z219" s="36">
        <f>IFERROR(IF(Y219=0,"",ROUNDUP(Y219/H219,0)*0.00502),"")</f>
        <v>7.0280000000000009E-2</v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25.333333333333329</v>
      </c>
      <c r="BN219" s="64">
        <f t="shared" si="33"/>
        <v>26.599999999999998</v>
      </c>
      <c r="BO219" s="64">
        <f t="shared" si="34"/>
        <v>5.6980056980056981E-2</v>
      </c>
      <c r="BP219" s="64">
        <f t="shared" si="35"/>
        <v>5.9829059829059839E-2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27</v>
      </c>
      <c r="Y220" s="702">
        <f t="shared" si="31"/>
        <v>27</v>
      </c>
      <c r="Z220" s="36">
        <f>IFERROR(IF(Y220=0,"",ROUNDUP(Y220/H220,0)*0.00502),"")</f>
        <v>7.5300000000000006E-2</v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28.499999999999996</v>
      </c>
      <c r="BN220" s="64">
        <f t="shared" si="33"/>
        <v>28.499999999999996</v>
      </c>
      <c r="BO220" s="64">
        <f t="shared" si="34"/>
        <v>6.4102564102564111E-2</v>
      </c>
      <c r="BP220" s="64">
        <f t="shared" si="35"/>
        <v>6.4102564102564111E-2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24</v>
      </c>
      <c r="Y221" s="702">
        <f t="shared" si="31"/>
        <v>25.2</v>
      </c>
      <c r="Z221" s="36">
        <f>IFERROR(IF(Y221=0,"",ROUNDUP(Y221/H221,0)*0.00502),"")</f>
        <v>7.0280000000000009E-2</v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25.333333333333329</v>
      </c>
      <c r="BN221" s="64">
        <f t="shared" si="33"/>
        <v>26.599999999999998</v>
      </c>
      <c r="BO221" s="64">
        <f t="shared" si="34"/>
        <v>5.6980056980056981E-2</v>
      </c>
      <c r="BP221" s="64">
        <f t="shared" si="35"/>
        <v>5.9829059829059839E-2</v>
      </c>
    </row>
    <row r="222" spans="1:68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70</v>
      </c>
      <c r="Q222" s="711"/>
      <c r="R222" s="711"/>
      <c r="S222" s="711"/>
      <c r="T222" s="711"/>
      <c r="U222" s="711"/>
      <c r="V222" s="71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145.55555555555557</v>
      </c>
      <c r="Y222" s="703">
        <f>IFERROR(Y214/H214,"0")+IFERROR(Y215/H215,"0")+IFERROR(Y216/H216,"0")+IFERROR(Y217/H217,"0")+IFERROR(Y218/H218,"0")+IFERROR(Y219/H219,"0")+IFERROR(Y220/H220,"0")+IFERROR(Y221/H221,"0")</f>
        <v>150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1.121</v>
      </c>
      <c r="AA222" s="704"/>
      <c r="AB222" s="704"/>
      <c r="AC222" s="704"/>
    </row>
    <row r="223" spans="1:68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70</v>
      </c>
      <c r="Q223" s="711"/>
      <c r="R223" s="711"/>
      <c r="S223" s="711"/>
      <c r="T223" s="711"/>
      <c r="U223" s="711"/>
      <c r="V223" s="712"/>
      <c r="W223" s="37" t="s">
        <v>68</v>
      </c>
      <c r="X223" s="703">
        <f>IFERROR(SUM(X214:X221),"0")</f>
        <v>582</v>
      </c>
      <c r="Y223" s="703">
        <f>IFERROR(SUM(Y214:Y221),"0")</f>
        <v>601.20000000000005</v>
      </c>
      <c r="Z223" s="37"/>
      <c r="AA223" s="704"/>
      <c r="AB223" s="704"/>
      <c r="AC223" s="704"/>
    </row>
    <row r="224" spans="1:68" ht="14.25" hidden="1" customHeight="1" x14ac:dyDescent="0.25">
      <c r="A224" s="752" t="s">
        <v>72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380</v>
      </c>
      <c r="B226" s="54" t="s">
        <v>381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120</v>
      </c>
      <c r="Y228" s="702">
        <f t="shared" si="36"/>
        <v>121.79999999999998</v>
      </c>
      <c r="Z228" s="36">
        <f>IFERROR(IF(Y228=0,"",ROUNDUP(Y228/H228,0)*0.02175),"")</f>
        <v>0.30449999999999999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127.77931034482758</v>
      </c>
      <c r="BN228" s="64">
        <f t="shared" si="38"/>
        <v>129.69599999999997</v>
      </c>
      <c r="BO228" s="64">
        <f t="shared" si="39"/>
        <v>0.24630541871921183</v>
      </c>
      <c r="BP228" s="64">
        <f t="shared" si="40"/>
        <v>0.25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380</v>
      </c>
      <c r="Y229" s="702">
        <f t="shared" si="36"/>
        <v>381.59999999999997</v>
      </c>
      <c r="Z229" s="36">
        <f t="shared" ref="Z229:Z235" si="41">IFERROR(IF(Y229=0,"",ROUNDUP(Y229/H229,0)*0.00753),"")</f>
        <v>1.1972700000000001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425.91666666666663</v>
      </c>
      <c r="BN229" s="64">
        <f t="shared" si="38"/>
        <v>427.71</v>
      </c>
      <c r="BO229" s="64">
        <f t="shared" si="39"/>
        <v>1.0149572649572649</v>
      </c>
      <c r="BP229" s="64">
        <f t="shared" si="40"/>
        <v>1.0192307692307692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440</v>
      </c>
      <c r="Y231" s="702">
        <f t="shared" si="36"/>
        <v>441.59999999999997</v>
      </c>
      <c r="Z231" s="36">
        <f t="shared" si="41"/>
        <v>1.3855200000000001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489.86666666666673</v>
      </c>
      <c r="BN231" s="64">
        <f t="shared" si="38"/>
        <v>491.64799999999997</v>
      </c>
      <c r="BO231" s="64">
        <f t="shared" si="39"/>
        <v>1.1752136752136753</v>
      </c>
      <c r="BP231" s="64">
        <f t="shared" si="40"/>
        <v>1.1794871794871795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160</v>
      </c>
      <c r="Y234" s="702">
        <f t="shared" si="36"/>
        <v>160.79999999999998</v>
      </c>
      <c r="Z234" s="36">
        <f t="shared" si="41"/>
        <v>0.50451000000000001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178.13333333333335</v>
      </c>
      <c r="BN234" s="64">
        <f t="shared" si="38"/>
        <v>179.024</v>
      </c>
      <c r="BO234" s="64">
        <f t="shared" si="39"/>
        <v>0.42735042735042739</v>
      </c>
      <c r="BP234" s="64">
        <f t="shared" si="40"/>
        <v>0.42948717948717946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260</v>
      </c>
      <c r="Y235" s="702">
        <f t="shared" si="36"/>
        <v>261.59999999999997</v>
      </c>
      <c r="Z235" s="36">
        <f t="shared" si="41"/>
        <v>0.82077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290.11666666666667</v>
      </c>
      <c r="BN235" s="64">
        <f t="shared" si="38"/>
        <v>291.90199999999999</v>
      </c>
      <c r="BO235" s="64">
        <f t="shared" si="39"/>
        <v>0.69444444444444453</v>
      </c>
      <c r="BP235" s="64">
        <f t="shared" si="40"/>
        <v>0.69871794871794857</v>
      </c>
    </row>
    <row r="236" spans="1:68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70</v>
      </c>
      <c r="Q236" s="711"/>
      <c r="R236" s="711"/>
      <c r="S236" s="711"/>
      <c r="T236" s="711"/>
      <c r="U236" s="711"/>
      <c r="V236" s="71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530.45977011494256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533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4.2125699999999995</v>
      </c>
      <c r="AA236" s="704"/>
      <c r="AB236" s="704"/>
      <c r="AC236" s="704"/>
    </row>
    <row r="237" spans="1:68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70</v>
      </c>
      <c r="Q237" s="711"/>
      <c r="R237" s="711"/>
      <c r="S237" s="711"/>
      <c r="T237" s="711"/>
      <c r="U237" s="711"/>
      <c r="V237" s="712"/>
      <c r="W237" s="37" t="s">
        <v>68</v>
      </c>
      <c r="X237" s="703">
        <f>IFERROR(SUM(X225:X235),"0")</f>
        <v>1360</v>
      </c>
      <c r="Y237" s="703">
        <f>IFERROR(SUM(Y225:Y235),"0")</f>
        <v>1367.3999999999999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204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28</v>
      </c>
      <c r="Y241" s="702">
        <f>IFERROR(IF(X241="",0,CEILING((X241/$H241),1)*$H241),"")</f>
        <v>28.799999999999997</v>
      </c>
      <c r="Z241" s="36">
        <f>IFERROR(IF(Y241=0,"",ROUNDUP(Y241/H241,0)*0.00753),"")</f>
        <v>9.0359999999999996E-2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31.173333333333336</v>
      </c>
      <c r="BN241" s="64">
        <f>IFERROR(Y241*I241/H241,"0")</f>
        <v>32.064</v>
      </c>
      <c r="BO241" s="64">
        <f>IFERROR(1/J241*(X241/H241),"0")</f>
        <v>7.4786324786324798E-2</v>
      </c>
      <c r="BP241" s="64">
        <f>IFERROR(1/J241*(Y241/H241),"0")</f>
        <v>7.6923076923076927E-2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52</v>
      </c>
      <c r="Y242" s="702">
        <f>IFERROR(IF(X242="",0,CEILING((X242/$H242),1)*$H242),"")</f>
        <v>52.8</v>
      </c>
      <c r="Z242" s="36">
        <f>IFERROR(IF(Y242=0,"",ROUNDUP(Y242/H242,0)*0.00753),"")</f>
        <v>0.16566</v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57.893333333333345</v>
      </c>
      <c r="BN242" s="64">
        <f>IFERROR(Y242*I242/H242,"0")</f>
        <v>58.784000000000006</v>
      </c>
      <c r="BO242" s="64">
        <f>IFERROR(1/J242*(X242/H242),"0")</f>
        <v>0.1388888888888889</v>
      </c>
      <c r="BP242" s="64">
        <f>IFERROR(1/J242*(Y242/H242),"0")</f>
        <v>0.14102564102564102</v>
      </c>
    </row>
    <row r="243" spans="1:68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70</v>
      </c>
      <c r="Q243" s="711"/>
      <c r="R243" s="711"/>
      <c r="S243" s="711"/>
      <c r="T243" s="711"/>
      <c r="U243" s="711"/>
      <c r="V243" s="712"/>
      <c r="W243" s="37" t="s">
        <v>71</v>
      </c>
      <c r="X243" s="703">
        <f>IFERROR(X239/H239,"0")+IFERROR(X240/H240,"0")+IFERROR(X241/H241,"0")+IFERROR(X242/H242,"0")</f>
        <v>33.333333333333336</v>
      </c>
      <c r="Y243" s="703">
        <f>IFERROR(Y239/H239,"0")+IFERROR(Y240/H240,"0")+IFERROR(Y241/H241,"0")+IFERROR(Y242/H242,"0")</f>
        <v>34</v>
      </c>
      <c r="Z243" s="703">
        <f>IFERROR(IF(Z239="",0,Z239),"0")+IFERROR(IF(Z240="",0,Z240),"0")+IFERROR(IF(Z241="",0,Z241),"0")+IFERROR(IF(Z242="",0,Z242),"0")</f>
        <v>0.25602000000000003</v>
      </c>
      <c r="AA243" s="704"/>
      <c r="AB243" s="704"/>
      <c r="AC243" s="704"/>
    </row>
    <row r="244" spans="1:68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70</v>
      </c>
      <c r="Q244" s="711"/>
      <c r="R244" s="711"/>
      <c r="S244" s="711"/>
      <c r="T244" s="711"/>
      <c r="U244" s="711"/>
      <c r="V244" s="712"/>
      <c r="W244" s="37" t="s">
        <v>68</v>
      </c>
      <c r="X244" s="703">
        <f>IFERROR(SUM(X239:X242),"0")</f>
        <v>80</v>
      </c>
      <c r="Y244" s="703">
        <f>IFERROR(SUM(Y239:Y242),"0")</f>
        <v>81.599999999999994</v>
      </c>
      <c r="Z244" s="37"/>
      <c r="AA244" s="704"/>
      <c r="AB244" s="704"/>
      <c r="AC244" s="704"/>
    </row>
    <row r="245" spans="1:68" ht="16.5" hidden="1" customHeight="1" x14ac:dyDescent="0.25">
      <c r="A245" s="727" t="s">
        <v>417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113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418</v>
      </c>
      <c r="B247" s="54" t="s">
        <v>419</v>
      </c>
      <c r="C247" s="31">
        <v>4301011717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116</v>
      </c>
      <c r="L247" s="32"/>
      <c r="M247" s="33" t="s">
        <v>117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418</v>
      </c>
      <c r="B248" s="54" t="s">
        <v>421</v>
      </c>
      <c r="C248" s="31">
        <v>4301011945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4301011733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4301011944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70</v>
      </c>
      <c r="Q255" s="711"/>
      <c r="R255" s="711"/>
      <c r="S255" s="711"/>
      <c r="T255" s="711"/>
      <c r="U255" s="711"/>
      <c r="V255" s="712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hidden="1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70</v>
      </c>
      <c r="Q256" s="711"/>
      <c r="R256" s="711"/>
      <c r="S256" s="711"/>
      <c r="T256" s="711"/>
      <c r="U256" s="711"/>
      <c r="V256" s="712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hidden="1" customHeight="1" x14ac:dyDescent="0.25">
      <c r="A257" s="727" t="s">
        <v>437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113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4301011826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116</v>
      </c>
      <c r="L259" s="32"/>
      <c r="M259" s="33" t="s">
        <v>117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70</v>
      </c>
      <c r="Y259" s="702">
        <f t="shared" ref="Y259:Y266" si="47">IFERROR(IF(X259="",0,CEILING((X259/$H259),1)*$H259),"")</f>
        <v>81.2</v>
      </c>
      <c r="Z259" s="36">
        <f>IFERROR(IF(Y259=0,"",ROUNDUP(Y259/H259,0)*0.02175),"")</f>
        <v>0.15225</v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72.896551724137936</v>
      </c>
      <c r="BN259" s="64">
        <f t="shared" ref="BN259:BN266" si="49">IFERROR(Y259*I259/H259,"0")</f>
        <v>84.56</v>
      </c>
      <c r="BO259" s="64">
        <f t="shared" ref="BO259:BO266" si="50">IFERROR(1/J259*(X259/H259),"0")</f>
        <v>0.10775862068965517</v>
      </c>
      <c r="BP259" s="64">
        <f t="shared" ref="BP259:BP266" si="51">IFERROR(1/J259*(Y259/H259),"0")</f>
        <v>0.125</v>
      </c>
    </row>
    <row r="260" spans="1:68" ht="27" hidden="1" customHeight="1" x14ac:dyDescent="0.25">
      <c r="A260" s="54" t="s">
        <v>438</v>
      </c>
      <c r="B260" s="54" t="s">
        <v>441</v>
      </c>
      <c r="C260" s="31">
        <v>4301011942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443</v>
      </c>
      <c r="B261" s="54" t="s">
        <v>444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449</v>
      </c>
      <c r="B263" s="54" t="s">
        <v>450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70</v>
      </c>
      <c r="Q267" s="711"/>
      <c r="R267" s="711"/>
      <c r="S267" s="711"/>
      <c r="T267" s="711"/>
      <c r="U267" s="711"/>
      <c r="V267" s="712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6.0344827586206895</v>
      </c>
      <c r="Y267" s="703">
        <f>IFERROR(Y259/H259,"0")+IFERROR(Y260/H260,"0")+IFERROR(Y261/H261,"0")+IFERROR(Y262/H262,"0")+IFERROR(Y263/H263,"0")+IFERROR(Y264/H264,"0")+IFERROR(Y265/H265,"0")+IFERROR(Y266/H266,"0")</f>
        <v>7.0000000000000009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0.15225</v>
      </c>
      <c r="AA267" s="704"/>
      <c r="AB267" s="704"/>
      <c r="AC267" s="704"/>
    </row>
    <row r="268" spans="1:68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70</v>
      </c>
      <c r="Q268" s="711"/>
      <c r="R268" s="711"/>
      <c r="S268" s="711"/>
      <c r="T268" s="711"/>
      <c r="U268" s="711"/>
      <c r="V268" s="712"/>
      <c r="W268" s="37" t="s">
        <v>68</v>
      </c>
      <c r="X268" s="703">
        <f>IFERROR(SUM(X259:X266),"0")</f>
        <v>70</v>
      </c>
      <c r="Y268" s="703">
        <f>IFERROR(SUM(Y259:Y266),"0")</f>
        <v>81.2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161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458</v>
      </c>
      <c r="B270" s="54" t="s">
        <v>459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35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70</v>
      </c>
      <c r="Q271" s="711"/>
      <c r="R271" s="711"/>
      <c r="S271" s="711"/>
      <c r="T271" s="711"/>
      <c r="U271" s="711"/>
      <c r="V271" s="712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70</v>
      </c>
      <c r="Q272" s="711"/>
      <c r="R272" s="711"/>
      <c r="S272" s="711"/>
      <c r="T272" s="711"/>
      <c r="U272" s="711"/>
      <c r="V272" s="712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463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113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464</v>
      </c>
      <c r="B275" s="54" t="s">
        <v>465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467</v>
      </c>
      <c r="B276" s="54" t="s">
        <v>468</v>
      </c>
      <c r="C276" s="31">
        <v>4301011850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116</v>
      </c>
      <c r="L276" s="32"/>
      <c r="M276" s="33" t="s">
        <v>117</v>
      </c>
      <c r="N276" s="33"/>
      <c r="O276" s="32">
        <v>55</v>
      </c>
      <c r="P276" s="10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469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467</v>
      </c>
      <c r="B277" s="54" t="s">
        <v>470</v>
      </c>
      <c r="C277" s="31">
        <v>4301011910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116</v>
      </c>
      <c r="L277" s="32"/>
      <c r="M277" s="33" t="s">
        <v>143</v>
      </c>
      <c r="N277" s="33"/>
      <c r="O277" s="32">
        <v>55</v>
      </c>
      <c r="P277" s="888" t="s">
        <v>471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473</v>
      </c>
      <c r="B278" s="54" t="s">
        <v>474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469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70</v>
      </c>
      <c r="Q281" s="711"/>
      <c r="R281" s="711"/>
      <c r="S281" s="711"/>
      <c r="T281" s="711"/>
      <c r="U281" s="711"/>
      <c r="V281" s="712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70</v>
      </c>
      <c r="Q282" s="711"/>
      <c r="R282" s="711"/>
      <c r="S282" s="711"/>
      <c r="T282" s="711"/>
      <c r="U282" s="711"/>
      <c r="V282" s="712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480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113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481</v>
      </c>
      <c r="B285" s="54" t="s">
        <v>482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428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70</v>
      </c>
      <c r="Q286" s="711"/>
      <c r="R286" s="711"/>
      <c r="S286" s="711"/>
      <c r="T286" s="711"/>
      <c r="U286" s="711"/>
      <c r="V286" s="712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70</v>
      </c>
      <c r="Q287" s="711"/>
      <c r="R287" s="711"/>
      <c r="S287" s="711"/>
      <c r="T287" s="711"/>
      <c r="U287" s="711"/>
      <c r="V287" s="712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483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113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484</v>
      </c>
      <c r="B290" s="54" t="s">
        <v>485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486</v>
      </c>
      <c r="B291" s="54" t="s">
        <v>487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70</v>
      </c>
      <c r="Q293" s="711"/>
      <c r="R293" s="711"/>
      <c r="S293" s="711"/>
      <c r="T293" s="711"/>
      <c r="U293" s="711"/>
      <c r="V293" s="712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70</v>
      </c>
      <c r="Q294" s="711"/>
      <c r="R294" s="711"/>
      <c r="S294" s="711"/>
      <c r="T294" s="711"/>
      <c r="U294" s="711"/>
      <c r="V294" s="712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492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72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493</v>
      </c>
      <c r="B297" s="54" t="s">
        <v>494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496</v>
      </c>
      <c r="B298" s="54" t="s">
        <v>497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200</v>
      </c>
      <c r="Y299" s="702">
        <f>IFERROR(IF(X299="",0,CEILING((X299/$H299),1)*$H299),"")</f>
        <v>201.6</v>
      </c>
      <c r="Z299" s="36">
        <f>IFERROR(IF(Y299=0,"",ROUNDUP(Y299/H299,0)*0.00753),"")</f>
        <v>0.63251999999999997</v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222.66666666666666</v>
      </c>
      <c r="BN299" s="64">
        <f>IFERROR(Y299*I299/H299,"0")</f>
        <v>224.44800000000001</v>
      </c>
      <c r="BO299" s="64">
        <f>IFERROR(1/J299*(X299/H299),"0")</f>
        <v>0.53418803418803418</v>
      </c>
      <c r="BP299" s="64">
        <f>IFERROR(1/J299*(Y299/H299),"0")</f>
        <v>0.53846153846153844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320</v>
      </c>
      <c r="Y300" s="702">
        <f>IFERROR(IF(X300="",0,CEILING((X300/$H300),1)*$H300),"")</f>
        <v>321.59999999999997</v>
      </c>
      <c r="Z300" s="36">
        <f>IFERROR(IF(Y300=0,"",ROUNDUP(Y300/H300,0)*0.00753),"")</f>
        <v>1.00902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346.66666666666669</v>
      </c>
      <c r="BN300" s="64">
        <f>IFERROR(Y300*I300/H300,"0")</f>
        <v>348.4</v>
      </c>
      <c r="BO300" s="64">
        <f>IFERROR(1/J300*(X300/H300),"0")</f>
        <v>0.85470085470085477</v>
      </c>
      <c r="BP300" s="64">
        <f>IFERROR(1/J300*(Y300/H300),"0")</f>
        <v>0.85897435897435892</v>
      </c>
    </row>
    <row r="301" spans="1:68" ht="27" hidden="1" customHeight="1" x14ac:dyDescent="0.25">
      <c r="A301" s="54" t="s">
        <v>503</v>
      </c>
      <c r="B301" s="54" t="s">
        <v>504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70</v>
      </c>
      <c r="Q302" s="711"/>
      <c r="R302" s="711"/>
      <c r="S302" s="711"/>
      <c r="T302" s="711"/>
      <c r="U302" s="711"/>
      <c r="V302" s="712"/>
      <c r="W302" s="37" t="s">
        <v>71</v>
      </c>
      <c r="X302" s="703">
        <f>IFERROR(X297/H297,"0")+IFERROR(X298/H298,"0")+IFERROR(X299/H299,"0")+IFERROR(X300/H300,"0")+IFERROR(X301/H301,"0")</f>
        <v>216.66666666666669</v>
      </c>
      <c r="Y302" s="703">
        <f>IFERROR(Y297/H297,"0")+IFERROR(Y298/H298,"0")+IFERROR(Y299/H299,"0")+IFERROR(Y300/H300,"0")+IFERROR(Y301/H301,"0")</f>
        <v>218</v>
      </c>
      <c r="Z302" s="703">
        <f>IFERROR(IF(Z297="",0,Z297),"0")+IFERROR(IF(Z298="",0,Z298),"0")+IFERROR(IF(Z299="",0,Z299),"0")+IFERROR(IF(Z300="",0,Z300),"0")+IFERROR(IF(Z301="",0,Z301),"0")</f>
        <v>1.64154</v>
      </c>
      <c r="AA302" s="704"/>
      <c r="AB302" s="704"/>
      <c r="AC302" s="704"/>
    </row>
    <row r="303" spans="1:68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70</v>
      </c>
      <c r="Q303" s="711"/>
      <c r="R303" s="711"/>
      <c r="S303" s="711"/>
      <c r="T303" s="711"/>
      <c r="U303" s="711"/>
      <c r="V303" s="712"/>
      <c r="W303" s="37" t="s">
        <v>68</v>
      </c>
      <c r="X303" s="703">
        <f>IFERROR(SUM(X297:X301),"0")</f>
        <v>520</v>
      </c>
      <c r="Y303" s="703">
        <f>IFERROR(SUM(Y297:Y301),"0")</f>
        <v>523.19999999999993</v>
      </c>
      <c r="Z303" s="37"/>
      <c r="AA303" s="704"/>
      <c r="AB303" s="704"/>
      <c r="AC303" s="704"/>
    </row>
    <row r="304" spans="1:68" ht="16.5" hidden="1" customHeight="1" x14ac:dyDescent="0.25">
      <c r="A304" s="727" t="s">
        <v>506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72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507</v>
      </c>
      <c r="B306" s="54" t="s">
        <v>508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70</v>
      </c>
      <c r="Q307" s="711"/>
      <c r="R307" s="711"/>
      <c r="S307" s="711"/>
      <c r="T307" s="711"/>
      <c r="U307" s="711"/>
      <c r="V307" s="712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70</v>
      </c>
      <c r="Q308" s="711"/>
      <c r="R308" s="711"/>
      <c r="S308" s="711"/>
      <c r="T308" s="711"/>
      <c r="U308" s="711"/>
      <c r="V308" s="712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510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113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511</v>
      </c>
      <c r="B311" s="54" t="s">
        <v>512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70</v>
      </c>
      <c r="Q312" s="711"/>
      <c r="R312" s="711"/>
      <c r="S312" s="711"/>
      <c r="T312" s="711"/>
      <c r="U312" s="711"/>
      <c r="V312" s="712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70</v>
      </c>
      <c r="Q313" s="711"/>
      <c r="R313" s="711"/>
      <c r="S313" s="711"/>
      <c r="T313" s="711"/>
      <c r="U313" s="711"/>
      <c r="V313" s="712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63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70</v>
      </c>
      <c r="Y315" s="702">
        <f>IFERROR(IF(X315="",0,CEILING((X315/$H315),1)*$H315),"")</f>
        <v>71.400000000000006</v>
      </c>
      <c r="Z315" s="36">
        <f>IFERROR(IF(Y315=0,"",ROUNDUP(Y315/H315,0)*0.00502),"")</f>
        <v>0.17068</v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73.333333333333329</v>
      </c>
      <c r="BN315" s="64">
        <f>IFERROR(Y315*I315/H315,"0")</f>
        <v>74.8</v>
      </c>
      <c r="BO315" s="64">
        <f>IFERROR(1/J315*(X315/H315),"0")</f>
        <v>0.14245014245014245</v>
      </c>
      <c r="BP315" s="64">
        <f>IFERROR(1/J315*(Y315/H315),"0")</f>
        <v>0.14529914529914531</v>
      </c>
    </row>
    <row r="316" spans="1:68" ht="27" hidden="1" customHeight="1" x14ac:dyDescent="0.25">
      <c r="A316" s="54" t="s">
        <v>516</v>
      </c>
      <c r="B316" s="54" t="s">
        <v>517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70</v>
      </c>
      <c r="Q317" s="711"/>
      <c r="R317" s="711"/>
      <c r="S317" s="711"/>
      <c r="T317" s="711"/>
      <c r="U317" s="711"/>
      <c r="V317" s="712"/>
      <c r="W317" s="37" t="s">
        <v>71</v>
      </c>
      <c r="X317" s="703">
        <f>IFERROR(X315/H315,"0")+IFERROR(X316/H316,"0")</f>
        <v>33.333333333333329</v>
      </c>
      <c r="Y317" s="703">
        <f>IFERROR(Y315/H315,"0")+IFERROR(Y316/H316,"0")</f>
        <v>34</v>
      </c>
      <c r="Z317" s="703">
        <f>IFERROR(IF(Z315="",0,Z315),"0")+IFERROR(IF(Z316="",0,Z316),"0")</f>
        <v>0.17068</v>
      </c>
      <c r="AA317" s="704"/>
      <c r="AB317" s="704"/>
      <c r="AC317" s="704"/>
    </row>
    <row r="318" spans="1:68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70</v>
      </c>
      <c r="Q318" s="711"/>
      <c r="R318" s="711"/>
      <c r="S318" s="711"/>
      <c r="T318" s="711"/>
      <c r="U318" s="711"/>
      <c r="V318" s="712"/>
      <c r="W318" s="37" t="s">
        <v>68</v>
      </c>
      <c r="X318" s="703">
        <f>IFERROR(SUM(X315:X316),"0")</f>
        <v>70</v>
      </c>
      <c r="Y318" s="703">
        <f>IFERROR(SUM(Y315:Y316),"0")</f>
        <v>71.400000000000006</v>
      </c>
      <c r="Z318" s="37"/>
      <c r="AA318" s="704"/>
      <c r="AB318" s="704"/>
      <c r="AC318" s="704"/>
    </row>
    <row r="319" spans="1:68" ht="16.5" hidden="1" customHeight="1" x14ac:dyDescent="0.25">
      <c r="A319" s="727" t="s">
        <v>518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113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519</v>
      </c>
      <c r="B321" s="54" t="s">
        <v>520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522</v>
      </c>
      <c r="B322" s="54" t="s">
        <v>523</v>
      </c>
      <c r="C322" s="31">
        <v>4301012016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116</v>
      </c>
      <c r="L322" s="32"/>
      <c r="M322" s="33" t="s">
        <v>120</v>
      </c>
      <c r="N322" s="33"/>
      <c r="O322" s="32">
        <v>55</v>
      </c>
      <c r="P322" s="9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524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522</v>
      </c>
      <c r="B323" s="54" t="s">
        <v>525</v>
      </c>
      <c r="C323" s="31">
        <v>4301011911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116</v>
      </c>
      <c r="L323" s="32"/>
      <c r="M323" s="33" t="s">
        <v>143</v>
      </c>
      <c r="N323" s="33"/>
      <c r="O323" s="32">
        <v>55</v>
      </c>
      <c r="P323" s="1008" t="s">
        <v>526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528</v>
      </c>
      <c r="B324" s="54" t="s">
        <v>529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531</v>
      </c>
      <c r="B325" s="54" t="s">
        <v>532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533</v>
      </c>
      <c r="B326" s="54" t="s">
        <v>534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536</v>
      </c>
      <c r="B327" s="54" t="s">
        <v>537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539</v>
      </c>
      <c r="B328" s="54" t="s">
        <v>540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524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idden="1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70</v>
      </c>
      <c r="Q329" s="711"/>
      <c r="R329" s="711"/>
      <c r="S329" s="711"/>
      <c r="T329" s="711"/>
      <c r="U329" s="711"/>
      <c r="V329" s="712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hidden="1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70</v>
      </c>
      <c r="Q330" s="711"/>
      <c r="R330" s="711"/>
      <c r="S330" s="711"/>
      <c r="T330" s="711"/>
      <c r="U330" s="711"/>
      <c r="V330" s="712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hidden="1" customHeight="1" x14ac:dyDescent="0.25">
      <c r="A331" s="752" t="s">
        <v>63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hidden="1" customHeight="1" x14ac:dyDescent="0.25">
      <c r="A332" s="54" t="s">
        <v>541</v>
      </c>
      <c r="B332" s="54" t="s">
        <v>542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544</v>
      </c>
      <c r="B333" s="54" t="s">
        <v>545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547</v>
      </c>
      <c r="B334" s="54" t="s">
        <v>548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70</v>
      </c>
      <c r="Q336" s="711"/>
      <c r="R336" s="711"/>
      <c r="S336" s="711"/>
      <c r="T336" s="711"/>
      <c r="U336" s="711"/>
      <c r="V336" s="712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hidden="1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70</v>
      </c>
      <c r="Q337" s="711"/>
      <c r="R337" s="711"/>
      <c r="S337" s="711"/>
      <c r="T337" s="711"/>
      <c r="U337" s="711"/>
      <c r="V337" s="712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hidden="1" customHeight="1" x14ac:dyDescent="0.25">
      <c r="A338" s="752" t="s">
        <v>72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552</v>
      </c>
      <c r="B339" s="54" t="s">
        <v>553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555</v>
      </c>
      <c r="B340" s="54" t="s">
        <v>556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558</v>
      </c>
      <c r="B341" s="54" t="s">
        <v>559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561</v>
      </c>
      <c r="B342" s="54" t="s">
        <v>562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564</v>
      </c>
      <c r="B343" s="54" t="s">
        <v>565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567</v>
      </c>
      <c r="B344" s="54" t="s">
        <v>568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70</v>
      </c>
      <c r="Q345" s="711"/>
      <c r="R345" s="711"/>
      <c r="S345" s="711"/>
      <c r="T345" s="711"/>
      <c r="U345" s="711"/>
      <c r="V345" s="712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70</v>
      </c>
      <c r="Q346" s="711"/>
      <c r="R346" s="711"/>
      <c r="S346" s="711"/>
      <c r="T346" s="711"/>
      <c r="U346" s="711"/>
      <c r="V346" s="712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204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40</v>
      </c>
      <c r="Y348" s="702">
        <f>IFERROR(IF(X348="",0,CEILING((X348/$H348),1)*$H348),"")</f>
        <v>42</v>
      </c>
      <c r="Z348" s="36">
        <f>IFERROR(IF(Y348=0,"",ROUNDUP(Y348/H348,0)*0.02175),"")</f>
        <v>0.10874999999999999</v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42.685714285714283</v>
      </c>
      <c r="BN348" s="64">
        <f>IFERROR(Y348*I348/H348,"0")</f>
        <v>44.82</v>
      </c>
      <c r="BO348" s="64">
        <f>IFERROR(1/J348*(X348/H348),"0")</f>
        <v>8.5034013605442174E-2</v>
      </c>
      <c r="BP348" s="64">
        <f>IFERROR(1/J348*(Y348/H348),"0")</f>
        <v>8.9285714285714274E-2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450</v>
      </c>
      <c r="Y349" s="702">
        <f>IFERROR(IF(X349="",0,CEILING((X349/$H349),1)*$H349),"")</f>
        <v>452.4</v>
      </c>
      <c r="Z349" s="36">
        <f>IFERROR(IF(Y349=0,"",ROUNDUP(Y349/H349,0)*0.02175),"")</f>
        <v>1.2614999999999998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482.53846153846155</v>
      </c>
      <c r="BN349" s="64">
        <f>IFERROR(Y349*I349/H349,"0")</f>
        <v>485.11200000000008</v>
      </c>
      <c r="BO349" s="64">
        <f>IFERROR(1/J349*(X349/H349),"0")</f>
        <v>1.0302197802197801</v>
      </c>
      <c r="BP349" s="64">
        <f>IFERROR(1/J349*(Y349/H349),"0")</f>
        <v>1.0357142857142856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40</v>
      </c>
      <c r="Y350" s="702">
        <f>IFERROR(IF(X350="",0,CEILING((X350/$H350),1)*$H350),"")</f>
        <v>42</v>
      </c>
      <c r="Z350" s="36">
        <f>IFERROR(IF(Y350=0,"",ROUNDUP(Y350/H350,0)*0.02175),"")</f>
        <v>0.10874999999999999</v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42.685714285714283</v>
      </c>
      <c r="BN350" s="64">
        <f>IFERROR(Y350*I350/H350,"0")</f>
        <v>44.82</v>
      </c>
      <c r="BO350" s="64">
        <f>IFERROR(1/J350*(X350/H350),"0")</f>
        <v>8.5034013605442174E-2</v>
      </c>
      <c r="BP350" s="64">
        <f>IFERROR(1/J350*(Y350/H350),"0")</f>
        <v>8.9285714285714274E-2</v>
      </c>
    </row>
    <row r="351" spans="1:68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70</v>
      </c>
      <c r="Q351" s="711"/>
      <c r="R351" s="711"/>
      <c r="S351" s="711"/>
      <c r="T351" s="711"/>
      <c r="U351" s="711"/>
      <c r="V351" s="712"/>
      <c r="W351" s="37" t="s">
        <v>71</v>
      </c>
      <c r="X351" s="703">
        <f>IFERROR(X348/H348,"0")+IFERROR(X349/H349,"0")+IFERROR(X350/H350,"0")</f>
        <v>67.216117216117212</v>
      </c>
      <c r="Y351" s="703">
        <f>IFERROR(Y348/H348,"0")+IFERROR(Y349/H349,"0")+IFERROR(Y350/H350,"0")</f>
        <v>68</v>
      </c>
      <c r="Z351" s="703">
        <f>IFERROR(IF(Z348="",0,Z348),"0")+IFERROR(IF(Z349="",0,Z349),"0")+IFERROR(IF(Z350="",0,Z350),"0")</f>
        <v>1.4789999999999996</v>
      </c>
      <c r="AA351" s="704"/>
      <c r="AB351" s="704"/>
      <c r="AC351" s="704"/>
    </row>
    <row r="352" spans="1:68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70</v>
      </c>
      <c r="Q352" s="711"/>
      <c r="R352" s="711"/>
      <c r="S352" s="711"/>
      <c r="T352" s="711"/>
      <c r="U352" s="711"/>
      <c r="V352" s="712"/>
      <c r="W352" s="37" t="s">
        <v>68</v>
      </c>
      <c r="X352" s="703">
        <f>IFERROR(SUM(X348:X350),"0")</f>
        <v>530</v>
      </c>
      <c r="Y352" s="703">
        <f>IFERROR(SUM(Y348:Y350),"0")</f>
        <v>536.4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102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579</v>
      </c>
      <c r="B354" s="54" t="s">
        <v>580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45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583</v>
      </c>
      <c r="B355" s="54" t="s">
        <v>584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91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586</v>
      </c>
      <c r="B356" s="54" t="s">
        <v>587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589</v>
      </c>
      <c r="B357" s="54" t="s">
        <v>590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70</v>
      </c>
      <c r="Q358" s="711"/>
      <c r="R358" s="711"/>
      <c r="S358" s="711"/>
      <c r="T358" s="711"/>
      <c r="U358" s="711"/>
      <c r="V358" s="712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hidden="1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70</v>
      </c>
      <c r="Q359" s="711"/>
      <c r="R359" s="711"/>
      <c r="S359" s="711"/>
      <c r="T359" s="711"/>
      <c r="U359" s="711"/>
      <c r="V359" s="712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591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592</v>
      </c>
      <c r="B361" s="54" t="s">
        <v>593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597</v>
      </c>
      <c r="B362" s="54" t="s">
        <v>598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599</v>
      </c>
      <c r="B363" s="54" t="s">
        <v>600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70</v>
      </c>
      <c r="Q364" s="711"/>
      <c r="R364" s="711"/>
      <c r="S364" s="711"/>
      <c r="T364" s="711"/>
      <c r="U364" s="711"/>
      <c r="V364" s="712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70</v>
      </c>
      <c r="Q365" s="711"/>
      <c r="R365" s="711"/>
      <c r="S365" s="711"/>
      <c r="T365" s="711"/>
      <c r="U365" s="711"/>
      <c r="V365" s="712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601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63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66</v>
      </c>
      <c r="Y368" s="702">
        <f>IFERROR(IF(X368="",0,CEILING((X368/$H368),1)*$H368),"")</f>
        <v>66.600000000000009</v>
      </c>
      <c r="Z368" s="36">
        <f>IFERROR(IF(Y368=0,"",ROUNDUP(Y368/H368,0)*0.00753),"")</f>
        <v>0.27861000000000002</v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75.093333333333334</v>
      </c>
      <c r="BN368" s="64">
        <f>IFERROR(Y368*I368/H368,"0")</f>
        <v>75.77600000000001</v>
      </c>
      <c r="BO368" s="64">
        <f>IFERROR(1/J368*(X368/H368),"0")</f>
        <v>0.23504273504273501</v>
      </c>
      <c r="BP368" s="64">
        <f>IFERROR(1/J368*(Y368/H368),"0")</f>
        <v>0.23717948717948723</v>
      </c>
    </row>
    <row r="369" spans="1:68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70</v>
      </c>
      <c r="Q369" s="711"/>
      <c r="R369" s="711"/>
      <c r="S369" s="711"/>
      <c r="T369" s="711"/>
      <c r="U369" s="711"/>
      <c r="V369" s="712"/>
      <c r="W369" s="37" t="s">
        <v>71</v>
      </c>
      <c r="X369" s="703">
        <f>IFERROR(X368/H368,"0")</f>
        <v>36.666666666666664</v>
      </c>
      <c r="Y369" s="703">
        <f>IFERROR(Y368/H368,"0")</f>
        <v>37.000000000000007</v>
      </c>
      <c r="Z369" s="703">
        <f>IFERROR(IF(Z368="",0,Z368),"0")</f>
        <v>0.27861000000000002</v>
      </c>
      <c r="AA369" s="704"/>
      <c r="AB369" s="704"/>
      <c r="AC369" s="704"/>
    </row>
    <row r="370" spans="1:68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70</v>
      </c>
      <c r="Q370" s="711"/>
      <c r="R370" s="711"/>
      <c r="S370" s="711"/>
      <c r="T370" s="711"/>
      <c r="U370" s="711"/>
      <c r="V370" s="712"/>
      <c r="W370" s="37" t="s">
        <v>68</v>
      </c>
      <c r="X370" s="703">
        <f>IFERROR(SUM(X368:X368),"0")</f>
        <v>66</v>
      </c>
      <c r="Y370" s="703">
        <f>IFERROR(SUM(Y368:Y368),"0")</f>
        <v>66.600000000000009</v>
      </c>
      <c r="Z370" s="37"/>
      <c r="AA370" s="704"/>
      <c r="AB370" s="704"/>
      <c r="AC370" s="704"/>
    </row>
    <row r="371" spans="1:68" ht="14.25" hidden="1" customHeight="1" x14ac:dyDescent="0.25">
      <c r="A371" s="752" t="s">
        <v>72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605</v>
      </c>
      <c r="B372" s="54" t="s">
        <v>606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665</v>
      </c>
      <c r="Y373" s="702">
        <f>IFERROR(IF(X373="",0,CEILING((X373/$H373),1)*$H373),"")</f>
        <v>665.7</v>
      </c>
      <c r="Z373" s="36">
        <f>IFERROR(IF(Y373=0,"",ROUNDUP(Y373/H373,0)*0.00753),"")</f>
        <v>2.3870100000000001</v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751.13333333333321</v>
      </c>
      <c r="BN373" s="64">
        <f>IFERROR(Y373*I373/H373,"0")</f>
        <v>751.92399999999998</v>
      </c>
      <c r="BO373" s="64">
        <f>IFERROR(1/J373*(X373/H373),"0")</f>
        <v>2.0299145299145298</v>
      </c>
      <c r="BP373" s="64">
        <f>IFERROR(1/J373*(Y373/H373),"0")</f>
        <v>2.0320512820512819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385</v>
      </c>
      <c r="Y374" s="702">
        <f>IFERROR(IF(X374="",0,CEILING((X374/$H374),1)*$H374),"")</f>
        <v>386.40000000000003</v>
      </c>
      <c r="Z374" s="36">
        <f>IFERROR(IF(Y374=0,"",ROUNDUP(Y374/H374,0)*0.00753),"")</f>
        <v>1.3855200000000001</v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432.66666666666663</v>
      </c>
      <c r="BN374" s="64">
        <f>IFERROR(Y374*I374/H374,"0")</f>
        <v>434.23999999999995</v>
      </c>
      <c r="BO374" s="64">
        <f>IFERROR(1/J374*(X374/H374),"0")</f>
        <v>1.175213675213675</v>
      </c>
      <c r="BP374" s="64">
        <f>IFERROR(1/J374*(Y374/H374),"0")</f>
        <v>1.1794871794871795</v>
      </c>
    </row>
    <row r="375" spans="1:68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70</v>
      </c>
      <c r="Q375" s="711"/>
      <c r="R375" s="711"/>
      <c r="S375" s="711"/>
      <c r="T375" s="711"/>
      <c r="U375" s="711"/>
      <c r="V375" s="712"/>
      <c r="W375" s="37" t="s">
        <v>71</v>
      </c>
      <c r="X375" s="703">
        <f>IFERROR(X372/H372,"0")+IFERROR(X373/H373,"0")+IFERROR(X374/H374,"0")</f>
        <v>499.99999999999994</v>
      </c>
      <c r="Y375" s="703">
        <f>IFERROR(Y372/H372,"0")+IFERROR(Y373/H373,"0")+IFERROR(Y374/H374,"0")</f>
        <v>501</v>
      </c>
      <c r="Z375" s="703">
        <f>IFERROR(IF(Z372="",0,Z372),"0")+IFERROR(IF(Z373="",0,Z373),"0")+IFERROR(IF(Z374="",0,Z374),"0")</f>
        <v>3.7725300000000002</v>
      </c>
      <c r="AA375" s="704"/>
      <c r="AB375" s="704"/>
      <c r="AC375" s="704"/>
    </row>
    <row r="376" spans="1:68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70</v>
      </c>
      <c r="Q376" s="711"/>
      <c r="R376" s="711"/>
      <c r="S376" s="711"/>
      <c r="T376" s="711"/>
      <c r="U376" s="711"/>
      <c r="V376" s="712"/>
      <c r="W376" s="37" t="s">
        <v>68</v>
      </c>
      <c r="X376" s="703">
        <f>IFERROR(SUM(X372:X374),"0")</f>
        <v>1050</v>
      </c>
      <c r="Y376" s="703">
        <f>IFERROR(SUM(Y372:Y374),"0")</f>
        <v>1052.1000000000001</v>
      </c>
      <c r="Z376" s="37"/>
      <c r="AA376" s="704"/>
      <c r="AB376" s="704"/>
      <c r="AC376" s="704"/>
    </row>
    <row r="377" spans="1:68" ht="27.75" hidden="1" customHeight="1" x14ac:dyDescent="0.2">
      <c r="A377" s="757" t="s">
        <v>614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615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113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1100</v>
      </c>
      <c r="Y380" s="702">
        <f t="shared" ref="Y380:Y390" si="67">IFERROR(IF(X380="",0,CEILING((X380/$H380),1)*$H380),"")</f>
        <v>1110</v>
      </c>
      <c r="Z380" s="36">
        <f>IFERROR(IF(Y380=0,"",ROUNDUP(Y380/H380,0)*0.02175),"")</f>
        <v>1.6094999999999999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1135.2</v>
      </c>
      <c r="BN380" s="64">
        <f t="shared" ref="BN380:BN390" si="69">IFERROR(Y380*I380/H380,"0")</f>
        <v>1145.52</v>
      </c>
      <c r="BO380" s="64">
        <f t="shared" ref="BO380:BO390" si="70">IFERROR(1/J380*(X380/H380),"0")</f>
        <v>1.5277777777777777</v>
      </c>
      <c r="BP380" s="64">
        <f t="shared" ref="BP380:BP390" si="71">IFERROR(1/J380*(Y380/H380),"0")</f>
        <v>1.5416666666666665</v>
      </c>
    </row>
    <row r="381" spans="1:68" ht="27" hidden="1" customHeight="1" x14ac:dyDescent="0.25">
      <c r="A381" s="54" t="s">
        <v>616</v>
      </c>
      <c r="B381" s="54" t="s">
        <v>619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1100</v>
      </c>
      <c r="Y382" s="702">
        <f t="shared" si="67"/>
        <v>1110</v>
      </c>
      <c r="Z382" s="36">
        <f>IFERROR(IF(Y382=0,"",ROUNDUP(Y382/H382,0)*0.02175),"")</f>
        <v>1.6094999999999999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1135.2</v>
      </c>
      <c r="BN382" s="64">
        <f t="shared" si="69"/>
        <v>1145.52</v>
      </c>
      <c r="BO382" s="64">
        <f t="shared" si="70"/>
        <v>1.5277777777777777</v>
      </c>
      <c r="BP382" s="64">
        <f t="shared" si="71"/>
        <v>1.5416666666666665</v>
      </c>
    </row>
    <row r="383" spans="1:68" ht="27" hidden="1" customHeight="1" x14ac:dyDescent="0.25">
      <c r="A383" s="54" t="s">
        <v>621</v>
      </c>
      <c r="B383" s="54" t="s">
        <v>624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625</v>
      </c>
      <c r="B384" s="54" t="s">
        <v>626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628</v>
      </c>
      <c r="B385" s="54" t="s">
        <v>629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1700</v>
      </c>
      <c r="Y386" s="702">
        <f t="shared" si="67"/>
        <v>1710</v>
      </c>
      <c r="Z386" s="36">
        <f>IFERROR(IF(Y386=0,"",ROUNDUP(Y386/H386,0)*0.02175),"")</f>
        <v>2.4794999999999998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1754.4</v>
      </c>
      <c r="BN386" s="64">
        <f t="shared" si="69"/>
        <v>1764.72</v>
      </c>
      <c r="BO386" s="64">
        <f t="shared" si="70"/>
        <v>2.3611111111111107</v>
      </c>
      <c r="BP386" s="64">
        <f t="shared" si="71"/>
        <v>2.375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637</v>
      </c>
      <c r="B389" s="54" t="s">
        <v>638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25</v>
      </c>
      <c r="Y390" s="702">
        <f t="shared" si="67"/>
        <v>25</v>
      </c>
      <c r="Z390" s="36">
        <f>IFERROR(IF(Y390=0,"",ROUNDUP(Y390/H390,0)*0.00902),"")</f>
        <v>4.5100000000000001E-2</v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26.05</v>
      </c>
      <c r="BN390" s="64">
        <f t="shared" si="69"/>
        <v>26.05</v>
      </c>
      <c r="BO390" s="64">
        <f t="shared" si="70"/>
        <v>3.787878787878788E-2</v>
      </c>
      <c r="BP390" s="64">
        <f t="shared" si="71"/>
        <v>3.787878787878788E-2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70</v>
      </c>
      <c r="Q391" s="711"/>
      <c r="R391" s="711"/>
      <c r="S391" s="711"/>
      <c r="T391" s="711"/>
      <c r="U391" s="711"/>
      <c r="V391" s="712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265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267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5.7435999999999989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70</v>
      </c>
      <c r="Q392" s="711"/>
      <c r="R392" s="711"/>
      <c r="S392" s="711"/>
      <c r="T392" s="711"/>
      <c r="U392" s="711"/>
      <c r="V392" s="712"/>
      <c r="W392" s="37" t="s">
        <v>68</v>
      </c>
      <c r="X392" s="703">
        <f>IFERROR(SUM(X380:X390),"0")</f>
        <v>3925</v>
      </c>
      <c r="Y392" s="703">
        <f>IFERROR(SUM(Y380:Y390),"0")</f>
        <v>3955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161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1800</v>
      </c>
      <c r="Y394" s="702">
        <f>IFERROR(IF(X394="",0,CEILING((X394/$H394),1)*$H394),"")</f>
        <v>1800</v>
      </c>
      <c r="Z394" s="36">
        <f>IFERROR(IF(Y394=0,"",ROUNDUP(Y394/H394,0)*0.02175),"")</f>
        <v>2.61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1857.6</v>
      </c>
      <c r="BN394" s="64">
        <f>IFERROR(Y394*I394/H394,"0")</f>
        <v>1857.6</v>
      </c>
      <c r="BO394" s="64">
        <f>IFERROR(1/J394*(X394/H394),"0")</f>
        <v>2.5</v>
      </c>
      <c r="BP394" s="64">
        <f>IFERROR(1/J394*(Y394/H394),"0")</f>
        <v>2.5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12</v>
      </c>
      <c r="Y395" s="702">
        <f>IFERROR(IF(X395="",0,CEILING((X395/$H395),1)*$H395),"")</f>
        <v>12</v>
      </c>
      <c r="Z395" s="36">
        <f>IFERROR(IF(Y395=0,"",ROUNDUP(Y395/H395,0)*0.00902),"")</f>
        <v>2.7060000000000001E-2</v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12.629999999999999</v>
      </c>
      <c r="BN395" s="64">
        <f>IFERROR(Y395*I395/H395,"0")</f>
        <v>12.629999999999999</v>
      </c>
      <c r="BO395" s="64">
        <f>IFERROR(1/J395*(X395/H395),"0")</f>
        <v>2.2727272727272728E-2</v>
      </c>
      <c r="BP395" s="64">
        <f>IFERROR(1/J395*(Y395/H395),"0")</f>
        <v>2.2727272727272728E-2</v>
      </c>
    </row>
    <row r="396" spans="1:68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70</v>
      </c>
      <c r="Q396" s="711"/>
      <c r="R396" s="711"/>
      <c r="S396" s="711"/>
      <c r="T396" s="711"/>
      <c r="U396" s="711"/>
      <c r="V396" s="712"/>
      <c r="W396" s="37" t="s">
        <v>71</v>
      </c>
      <c r="X396" s="703">
        <f>IFERROR(X394/H394,"0")+IFERROR(X395/H395,"0")</f>
        <v>123</v>
      </c>
      <c r="Y396" s="703">
        <f>IFERROR(Y394/H394,"0")+IFERROR(Y395/H395,"0")</f>
        <v>123</v>
      </c>
      <c r="Z396" s="703">
        <f>IFERROR(IF(Z394="",0,Z394),"0")+IFERROR(IF(Z395="",0,Z395),"0")</f>
        <v>2.63706</v>
      </c>
      <c r="AA396" s="704"/>
      <c r="AB396" s="704"/>
      <c r="AC396" s="704"/>
    </row>
    <row r="397" spans="1:68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70</v>
      </c>
      <c r="Q397" s="711"/>
      <c r="R397" s="711"/>
      <c r="S397" s="711"/>
      <c r="T397" s="711"/>
      <c r="U397" s="711"/>
      <c r="V397" s="712"/>
      <c r="W397" s="37" t="s">
        <v>68</v>
      </c>
      <c r="X397" s="703">
        <f>IFERROR(SUM(X394:X395),"0")</f>
        <v>1812</v>
      </c>
      <c r="Y397" s="703">
        <f>IFERROR(SUM(Y394:Y395),"0")</f>
        <v>1812</v>
      </c>
      <c r="Z397" s="37"/>
      <c r="AA397" s="704"/>
      <c r="AB397" s="704"/>
      <c r="AC397" s="704"/>
    </row>
    <row r="398" spans="1:68" ht="14.25" hidden="1" customHeight="1" x14ac:dyDescent="0.25">
      <c r="A398" s="752" t="s">
        <v>72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647</v>
      </c>
      <c r="B399" s="54" t="s">
        <v>648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650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652</v>
      </c>
      <c r="B401" s="54" t="s">
        <v>653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70</v>
      </c>
      <c r="Q402" s="711"/>
      <c r="R402" s="711"/>
      <c r="S402" s="711"/>
      <c r="T402" s="711"/>
      <c r="U402" s="711"/>
      <c r="V402" s="712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70</v>
      </c>
      <c r="Q403" s="711"/>
      <c r="R403" s="711"/>
      <c r="S403" s="711"/>
      <c r="T403" s="711"/>
      <c r="U403" s="711"/>
      <c r="V403" s="712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204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20</v>
      </c>
      <c r="Y405" s="702">
        <f>IFERROR(IF(X405="",0,CEILING((X405/$H405),1)*$H405),"")</f>
        <v>23.4</v>
      </c>
      <c r="Z405" s="36">
        <f>IFERROR(IF(Y405=0,"",ROUNDUP(Y405/H405,0)*0.02175),"")</f>
        <v>6.5250000000000002E-2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21.446153846153852</v>
      </c>
      <c r="BN405" s="64">
        <f>IFERROR(Y405*I405/H405,"0")</f>
        <v>25.092000000000002</v>
      </c>
      <c r="BO405" s="64">
        <f>IFERROR(1/J405*(X405/H405),"0")</f>
        <v>4.5787545787545791E-2</v>
      </c>
      <c r="BP405" s="64">
        <f>IFERROR(1/J405*(Y405/H405),"0")</f>
        <v>5.3571428571428568E-2</v>
      </c>
    </row>
    <row r="406" spans="1:68" ht="37.5" hidden="1" customHeight="1" x14ac:dyDescent="0.25">
      <c r="A406" s="54" t="s">
        <v>655</v>
      </c>
      <c r="B406" s="54" t="s">
        <v>658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70</v>
      </c>
      <c r="Q407" s="711"/>
      <c r="R407" s="711"/>
      <c r="S407" s="711"/>
      <c r="T407" s="711"/>
      <c r="U407" s="711"/>
      <c r="V407" s="712"/>
      <c r="W407" s="37" t="s">
        <v>71</v>
      </c>
      <c r="X407" s="703">
        <f>IFERROR(X405/H405,"0")+IFERROR(X406/H406,"0")</f>
        <v>2.5641025641025643</v>
      </c>
      <c r="Y407" s="703">
        <f>IFERROR(Y405/H405,"0")+IFERROR(Y406/H406,"0")</f>
        <v>3</v>
      </c>
      <c r="Z407" s="703">
        <f>IFERROR(IF(Z405="",0,Z405),"0")+IFERROR(IF(Z406="",0,Z406),"0")</f>
        <v>6.5250000000000002E-2</v>
      </c>
      <c r="AA407" s="704"/>
      <c r="AB407" s="704"/>
      <c r="AC407" s="704"/>
    </row>
    <row r="408" spans="1:68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70</v>
      </c>
      <c r="Q408" s="711"/>
      <c r="R408" s="711"/>
      <c r="S408" s="711"/>
      <c r="T408" s="711"/>
      <c r="U408" s="711"/>
      <c r="V408" s="712"/>
      <c r="W408" s="37" t="s">
        <v>68</v>
      </c>
      <c r="X408" s="703">
        <f>IFERROR(SUM(X405:X406),"0")</f>
        <v>20</v>
      </c>
      <c r="Y408" s="703">
        <f>IFERROR(SUM(Y405:Y406),"0")</f>
        <v>23.4</v>
      </c>
      <c r="Z408" s="37"/>
      <c r="AA408" s="704"/>
      <c r="AB408" s="704"/>
      <c r="AC408" s="704"/>
    </row>
    <row r="409" spans="1:68" ht="16.5" hidden="1" customHeight="1" x14ac:dyDescent="0.25">
      <c r="A409" s="727" t="s">
        <v>660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113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661</v>
      </c>
      <c r="B411" s="54" t="s">
        <v>662</v>
      </c>
      <c r="C411" s="31">
        <v>4301011483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663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661</v>
      </c>
      <c r="B412" s="54" t="s">
        <v>664</v>
      </c>
      <c r="C412" s="31">
        <v>4301011873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56" t="s">
        <v>665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663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669</v>
      </c>
      <c r="B414" s="54" t="s">
        <v>670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672</v>
      </c>
      <c r="B415" s="54" t="s">
        <v>673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90</v>
      </c>
      <c r="Y416" s="702">
        <f t="shared" si="72"/>
        <v>96</v>
      </c>
      <c r="Z416" s="36">
        <f t="shared" si="73"/>
        <v>0.17399999999999999</v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93.600000000000009</v>
      </c>
      <c r="BN416" s="64">
        <f t="shared" si="75"/>
        <v>99.839999999999989</v>
      </c>
      <c r="BO416" s="64">
        <f t="shared" si="76"/>
        <v>0.13392857142857142</v>
      </c>
      <c r="BP416" s="64">
        <f t="shared" si="77"/>
        <v>0.14285714285714285</v>
      </c>
    </row>
    <row r="417" spans="1:68" ht="37.5" hidden="1" customHeight="1" x14ac:dyDescent="0.25">
      <c r="A417" s="54" t="s">
        <v>677</v>
      </c>
      <c r="B417" s="54" t="s">
        <v>678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70</v>
      </c>
      <c r="Q418" s="711"/>
      <c r="R418" s="711"/>
      <c r="S418" s="711"/>
      <c r="T418" s="711"/>
      <c r="U418" s="711"/>
      <c r="V418" s="712"/>
      <c r="W418" s="37" t="s">
        <v>71</v>
      </c>
      <c r="X418" s="703">
        <f>IFERROR(X411/H411,"0")+IFERROR(X412/H412,"0")+IFERROR(X413/H413,"0")+IFERROR(X414/H414,"0")+IFERROR(X415/H415,"0")+IFERROR(X416/H416,"0")+IFERROR(X417/H417,"0")</f>
        <v>7.5</v>
      </c>
      <c r="Y418" s="703">
        <f>IFERROR(Y411/H411,"0")+IFERROR(Y412/H412,"0")+IFERROR(Y413/H413,"0")+IFERROR(Y414/H414,"0")+IFERROR(Y415/H415,"0")+IFERROR(Y416/H416,"0")+IFERROR(Y417/H417,"0")</f>
        <v>8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0.17399999999999999</v>
      </c>
      <c r="AA418" s="704"/>
      <c r="AB418" s="704"/>
      <c r="AC418" s="704"/>
    </row>
    <row r="419" spans="1:68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70</v>
      </c>
      <c r="Q419" s="711"/>
      <c r="R419" s="711"/>
      <c r="S419" s="711"/>
      <c r="T419" s="711"/>
      <c r="U419" s="711"/>
      <c r="V419" s="712"/>
      <c r="W419" s="37" t="s">
        <v>68</v>
      </c>
      <c r="X419" s="703">
        <f>IFERROR(SUM(X411:X417),"0")</f>
        <v>90</v>
      </c>
      <c r="Y419" s="703">
        <f>IFERROR(SUM(Y411:Y417),"0")</f>
        <v>96</v>
      </c>
      <c r="Z419" s="37"/>
      <c r="AA419" s="704"/>
      <c r="AB419" s="704"/>
      <c r="AC419" s="704"/>
    </row>
    <row r="420" spans="1:68" ht="14.25" hidden="1" customHeight="1" x14ac:dyDescent="0.25">
      <c r="A420" s="752" t="s">
        <v>63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679</v>
      </c>
      <c r="B421" s="54" t="s">
        <v>680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682</v>
      </c>
      <c r="B422" s="54" t="s">
        <v>683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70</v>
      </c>
      <c r="Q423" s="711"/>
      <c r="R423" s="711"/>
      <c r="S423" s="711"/>
      <c r="T423" s="711"/>
      <c r="U423" s="711"/>
      <c r="V423" s="712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70</v>
      </c>
      <c r="Q424" s="711"/>
      <c r="R424" s="711"/>
      <c r="S424" s="711"/>
      <c r="T424" s="711"/>
      <c r="U424" s="711"/>
      <c r="V424" s="712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72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20</v>
      </c>
      <c r="Y426" s="702">
        <f>IFERROR(IF(X426="",0,CEILING((X426/$H426),1)*$H426),"")</f>
        <v>23.4</v>
      </c>
      <c r="Z426" s="36">
        <f>IFERROR(IF(Y426=0,"",ROUNDUP(Y426/H426,0)*0.02175),"")</f>
        <v>6.5250000000000002E-2</v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21.446153846153852</v>
      </c>
      <c r="BN426" s="64">
        <f>IFERROR(Y426*I426/H426,"0")</f>
        <v>25.092000000000002</v>
      </c>
      <c r="BO426" s="64">
        <f>IFERROR(1/J426*(X426/H426),"0")</f>
        <v>4.5787545787545791E-2</v>
      </c>
      <c r="BP426" s="64">
        <f>IFERROR(1/J426*(Y426/H426),"0")</f>
        <v>5.3571428571428568E-2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690</v>
      </c>
      <c r="B429" s="54" t="s">
        <v>693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694</v>
      </c>
      <c r="B430" s="54" t="s">
        <v>695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70</v>
      </c>
      <c r="Q431" s="711"/>
      <c r="R431" s="711"/>
      <c r="S431" s="711"/>
      <c r="T431" s="711"/>
      <c r="U431" s="711"/>
      <c r="V431" s="712"/>
      <c r="W431" s="37" t="s">
        <v>71</v>
      </c>
      <c r="X431" s="703">
        <f>IFERROR(X426/H426,"0")+IFERROR(X427/H427,"0")+IFERROR(X428/H428,"0")+IFERROR(X429/H429,"0")+IFERROR(X430/H430,"0")</f>
        <v>2.5641025641025643</v>
      </c>
      <c r="Y431" s="703">
        <f>IFERROR(Y426/H426,"0")+IFERROR(Y427/H427,"0")+IFERROR(Y428/H428,"0")+IFERROR(Y429/H429,"0")+IFERROR(Y430/H430,"0")</f>
        <v>3</v>
      </c>
      <c r="Z431" s="703">
        <f>IFERROR(IF(Z426="",0,Z426),"0")+IFERROR(IF(Z427="",0,Z427),"0")+IFERROR(IF(Z428="",0,Z428),"0")+IFERROR(IF(Z429="",0,Z429),"0")+IFERROR(IF(Z430="",0,Z430),"0")</f>
        <v>6.5250000000000002E-2</v>
      </c>
      <c r="AA431" s="704"/>
      <c r="AB431" s="704"/>
      <c r="AC431" s="704"/>
    </row>
    <row r="432" spans="1:68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70</v>
      </c>
      <c r="Q432" s="711"/>
      <c r="R432" s="711"/>
      <c r="S432" s="711"/>
      <c r="T432" s="711"/>
      <c r="U432" s="711"/>
      <c r="V432" s="712"/>
      <c r="W432" s="37" t="s">
        <v>68</v>
      </c>
      <c r="X432" s="703">
        <f>IFERROR(SUM(X426:X430),"0")</f>
        <v>20</v>
      </c>
      <c r="Y432" s="703">
        <f>IFERROR(SUM(Y426:Y430),"0")</f>
        <v>23.4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204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696</v>
      </c>
      <c r="B434" s="54" t="s">
        <v>697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70</v>
      </c>
      <c r="Q435" s="711"/>
      <c r="R435" s="711"/>
      <c r="S435" s="711"/>
      <c r="T435" s="711"/>
      <c r="U435" s="711"/>
      <c r="V435" s="712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70</v>
      </c>
      <c r="Q436" s="711"/>
      <c r="R436" s="711"/>
      <c r="S436" s="711"/>
      <c r="T436" s="711"/>
      <c r="U436" s="711"/>
      <c r="V436" s="712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699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700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113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701</v>
      </c>
      <c r="B440" s="54" t="s">
        <v>702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70</v>
      </c>
      <c r="Q441" s="711"/>
      <c r="R441" s="711"/>
      <c r="S441" s="711"/>
      <c r="T441" s="711"/>
      <c r="U441" s="711"/>
      <c r="V441" s="712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70</v>
      </c>
      <c r="Q442" s="711"/>
      <c r="R442" s="711"/>
      <c r="S442" s="711"/>
      <c r="T442" s="711"/>
      <c r="U442" s="711"/>
      <c r="V442" s="712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63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704</v>
      </c>
      <c r="B444" s="54" t="s">
        <v>705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hidden="1" customHeight="1" x14ac:dyDescent="0.25">
      <c r="A445" s="54" t="s">
        <v>704</v>
      </c>
      <c r="B445" s="54" t="s">
        <v>707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708</v>
      </c>
      <c r="B446" s="54" t="s">
        <v>709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711</v>
      </c>
      <c r="B448" s="54" t="s">
        <v>714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716</v>
      </c>
      <c r="C449" s="31">
        <v>4301031257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1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717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715</v>
      </c>
      <c r="B450" s="54" t="s">
        <v>718</v>
      </c>
      <c r="C450" s="31">
        <v>4301031335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706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70</v>
      </c>
      <c r="Y451" s="702">
        <f t="shared" si="78"/>
        <v>71.400000000000006</v>
      </c>
      <c r="Z451" s="36">
        <f t="shared" si="83"/>
        <v>0.17068</v>
      </c>
      <c r="AA451" s="56"/>
      <c r="AB451" s="57"/>
      <c r="AC451" s="535" t="s">
        <v>717</v>
      </c>
      <c r="AG451" s="64"/>
      <c r="AJ451" s="68"/>
      <c r="AK451" s="68"/>
      <c r="BB451" s="536" t="s">
        <v>1</v>
      </c>
      <c r="BM451" s="64">
        <f t="shared" si="79"/>
        <v>74.333333333333329</v>
      </c>
      <c r="BN451" s="64">
        <f t="shared" si="80"/>
        <v>75.820000000000007</v>
      </c>
      <c r="BO451" s="64">
        <f t="shared" si="81"/>
        <v>0.14245014245014245</v>
      </c>
      <c r="BP451" s="64">
        <f t="shared" si="82"/>
        <v>0.14529914529914531</v>
      </c>
    </row>
    <row r="452" spans="1:68" ht="27" hidden="1" customHeight="1" x14ac:dyDescent="0.25">
      <c r="A452" s="54" t="s">
        <v>719</v>
      </c>
      <c r="B452" s="54" t="s">
        <v>721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722</v>
      </c>
      <c r="B453" s="54" t="s">
        <v>723</v>
      </c>
      <c r="C453" s="31">
        <v>4301031254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722</v>
      </c>
      <c r="B454" s="54" t="s">
        <v>725</v>
      </c>
      <c r="C454" s="31">
        <v>4301031336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10.5</v>
      </c>
      <c r="Y455" s="702">
        <f t="shared" si="78"/>
        <v>10.5</v>
      </c>
      <c r="Z455" s="36">
        <f t="shared" si="83"/>
        <v>2.5100000000000001E-2</v>
      </c>
      <c r="AA455" s="56"/>
      <c r="AB455" s="57"/>
      <c r="AC455" s="543" t="s">
        <v>726</v>
      </c>
      <c r="AG455" s="64"/>
      <c r="AJ455" s="68"/>
      <c r="AK455" s="68"/>
      <c r="BB455" s="544" t="s">
        <v>1</v>
      </c>
      <c r="BM455" s="64">
        <f t="shared" si="79"/>
        <v>11.149999999999999</v>
      </c>
      <c r="BN455" s="64">
        <f t="shared" si="80"/>
        <v>11.149999999999999</v>
      </c>
      <c r="BO455" s="64">
        <f t="shared" si="81"/>
        <v>2.1367521367521368E-2</v>
      </c>
      <c r="BP455" s="64">
        <f t="shared" si="82"/>
        <v>2.1367521367521368E-2</v>
      </c>
    </row>
    <row r="456" spans="1:68" ht="37.5" hidden="1" customHeight="1" x14ac:dyDescent="0.25">
      <c r="A456" s="54" t="s">
        <v>727</v>
      </c>
      <c r="B456" s="54" t="s">
        <v>729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1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726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731</v>
      </c>
      <c r="B457" s="54" t="s">
        <v>732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734</v>
      </c>
      <c r="B458" s="54" t="s">
        <v>735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35</v>
      </c>
      <c r="Y459" s="702">
        <f t="shared" si="78"/>
        <v>35.700000000000003</v>
      </c>
      <c r="Z459" s="36">
        <f t="shared" si="83"/>
        <v>8.5339999999999999E-2</v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37.166666666666664</v>
      </c>
      <c r="BN459" s="64">
        <f t="shared" si="80"/>
        <v>37.910000000000004</v>
      </c>
      <c r="BO459" s="64">
        <f t="shared" si="81"/>
        <v>7.1225071225071226E-2</v>
      </c>
      <c r="BP459" s="64">
        <f t="shared" si="82"/>
        <v>7.2649572649572655E-2</v>
      </c>
    </row>
    <row r="460" spans="1:68" ht="37.5" hidden="1" customHeight="1" x14ac:dyDescent="0.25">
      <c r="A460" s="54" t="s">
        <v>738</v>
      </c>
      <c r="B460" s="54" t="s">
        <v>739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4301031255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9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742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740</v>
      </c>
      <c r="B462" s="54" t="s">
        <v>743</v>
      </c>
      <c r="C462" s="31">
        <v>4301031338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9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710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168</v>
      </c>
      <c r="Y463" s="702">
        <f t="shared" si="78"/>
        <v>168</v>
      </c>
      <c r="Z463" s="36">
        <f>IFERROR(IF(Y463=0,"",ROUNDUP(Y463/H463,0)*0.00753),"")</f>
        <v>0.753</v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260</v>
      </c>
      <c r="BN463" s="64">
        <f t="shared" si="80"/>
        <v>260</v>
      </c>
      <c r="BO463" s="64">
        <f t="shared" si="81"/>
        <v>0.64102564102564097</v>
      </c>
      <c r="BP463" s="64">
        <f t="shared" si="82"/>
        <v>0.64102564102564097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70</v>
      </c>
      <c r="Q464" s="711"/>
      <c r="R464" s="711"/>
      <c r="S464" s="711"/>
      <c r="T464" s="711"/>
      <c r="U464" s="711"/>
      <c r="V464" s="712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155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156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1.0341200000000002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70</v>
      </c>
      <c r="Q465" s="711"/>
      <c r="R465" s="711"/>
      <c r="S465" s="711"/>
      <c r="T465" s="711"/>
      <c r="U465" s="711"/>
      <c r="V465" s="712"/>
      <c r="W465" s="37" t="s">
        <v>68</v>
      </c>
      <c r="X465" s="703">
        <f>IFERROR(SUM(X444:X463),"0")</f>
        <v>283.5</v>
      </c>
      <c r="Y465" s="703">
        <f>IFERROR(SUM(Y444:Y463),"0")</f>
        <v>285.60000000000002</v>
      </c>
      <c r="Z465" s="37"/>
      <c r="AA465" s="704"/>
      <c r="AB465" s="704"/>
      <c r="AC465" s="704"/>
    </row>
    <row r="466" spans="1:68" ht="14.25" hidden="1" customHeight="1" x14ac:dyDescent="0.25">
      <c r="A466" s="752" t="s">
        <v>72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747</v>
      </c>
      <c r="B467" s="54" t="s">
        <v>748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750</v>
      </c>
      <c r="B468" s="54" t="s">
        <v>751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70</v>
      </c>
      <c r="Q469" s="711"/>
      <c r="R469" s="711"/>
      <c r="S469" s="711"/>
      <c r="T469" s="711"/>
      <c r="U469" s="711"/>
      <c r="V469" s="712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70</v>
      </c>
      <c r="Q470" s="711"/>
      <c r="R470" s="711"/>
      <c r="S470" s="711"/>
      <c r="T470" s="711"/>
      <c r="U470" s="711"/>
      <c r="V470" s="712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102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1.8</v>
      </c>
      <c r="Y472" s="702">
        <f>IFERROR(IF(X472="",0,CEILING((X472/$H472),1)*$H472),"")</f>
        <v>2.4</v>
      </c>
      <c r="Z472" s="36">
        <f>IFERROR(IF(Y472=0,"",ROUNDUP(Y472/H472,0)*0.00627),"")</f>
        <v>1.2540000000000001E-2</v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2.7</v>
      </c>
      <c r="BN472" s="64">
        <f>IFERROR(Y472*I472/H472,"0")</f>
        <v>3.6000000000000005</v>
      </c>
      <c r="BO472" s="64">
        <f>IFERROR(1/J472*(X472/H472),"0")</f>
        <v>7.4999999999999997E-3</v>
      </c>
      <c r="BP472" s="64">
        <f>IFERROR(1/J472*(Y472/H472),"0")</f>
        <v>0.01</v>
      </c>
    </row>
    <row r="473" spans="1:68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70</v>
      </c>
      <c r="Q473" s="711"/>
      <c r="R473" s="711"/>
      <c r="S473" s="711"/>
      <c r="T473" s="711"/>
      <c r="U473" s="711"/>
      <c r="V473" s="712"/>
      <c r="W473" s="37" t="s">
        <v>71</v>
      </c>
      <c r="X473" s="703">
        <f>IFERROR(X472/H472,"0")</f>
        <v>1.5</v>
      </c>
      <c r="Y473" s="703">
        <f>IFERROR(Y472/H472,"0")</f>
        <v>2</v>
      </c>
      <c r="Z473" s="703">
        <f>IFERROR(IF(Z472="",0,Z472),"0")</f>
        <v>1.2540000000000001E-2</v>
      </c>
      <c r="AA473" s="704"/>
      <c r="AB473" s="704"/>
      <c r="AC473" s="704"/>
    </row>
    <row r="474" spans="1:68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70</v>
      </c>
      <c r="Q474" s="711"/>
      <c r="R474" s="711"/>
      <c r="S474" s="711"/>
      <c r="T474" s="711"/>
      <c r="U474" s="711"/>
      <c r="V474" s="712"/>
      <c r="W474" s="37" t="s">
        <v>68</v>
      </c>
      <c r="X474" s="703">
        <f>IFERROR(SUM(X472:X472),"0")</f>
        <v>1.8</v>
      </c>
      <c r="Y474" s="703">
        <f>IFERROR(SUM(Y472:Y472),"0")</f>
        <v>2.4</v>
      </c>
      <c r="Z474" s="37"/>
      <c r="AA474" s="704"/>
      <c r="AB474" s="704"/>
      <c r="AC474" s="704"/>
    </row>
    <row r="475" spans="1:68" ht="16.5" hidden="1" customHeight="1" x14ac:dyDescent="0.25">
      <c r="A475" s="727" t="s">
        <v>758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161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759</v>
      </c>
      <c r="B477" s="54" t="s">
        <v>760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70</v>
      </c>
      <c r="Q478" s="711"/>
      <c r="R478" s="711"/>
      <c r="S478" s="711"/>
      <c r="T478" s="711"/>
      <c r="U478" s="711"/>
      <c r="V478" s="712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70</v>
      </c>
      <c r="Q479" s="711"/>
      <c r="R479" s="711"/>
      <c r="S479" s="711"/>
      <c r="T479" s="711"/>
      <c r="U479" s="711"/>
      <c r="V479" s="712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63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hidden="1" customHeight="1" x14ac:dyDescent="0.25">
      <c r="A481" s="54" t="s">
        <v>762</v>
      </c>
      <c r="B481" s="54" t="s">
        <v>763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765</v>
      </c>
      <c r="B482" s="54" t="s">
        <v>766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768</v>
      </c>
      <c r="B483" s="54" t="s">
        <v>769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85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17.5</v>
      </c>
      <c r="Y484" s="702">
        <f>IFERROR(IF(X484="",0,CEILING((X484/$H484),1)*$H484),"")</f>
        <v>18.900000000000002</v>
      </c>
      <c r="Z484" s="36">
        <f>IFERROR(IF(Y484=0,"",ROUNDUP(Y484/H484,0)*0.00502),"")</f>
        <v>4.5179999999999998E-2</v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18.583333333333332</v>
      </c>
      <c r="BN484" s="64">
        <f>IFERROR(Y484*I484/H484,"0")</f>
        <v>20.07</v>
      </c>
      <c r="BO484" s="64">
        <f>IFERROR(1/J484*(X484/H484),"0")</f>
        <v>3.5612535612535613E-2</v>
      </c>
      <c r="BP484" s="64">
        <f>IFERROR(1/J484*(Y484/H484),"0")</f>
        <v>3.8461538461538464E-2</v>
      </c>
    </row>
    <row r="485" spans="1:68" ht="27" hidden="1" customHeight="1" x14ac:dyDescent="0.25">
      <c r="A485" s="54" t="s">
        <v>771</v>
      </c>
      <c r="B485" s="54" t="s">
        <v>774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70</v>
      </c>
      <c r="Q486" s="711"/>
      <c r="R486" s="711"/>
      <c r="S486" s="711"/>
      <c r="T486" s="711"/>
      <c r="U486" s="711"/>
      <c r="V486" s="712"/>
      <c r="W486" s="37" t="s">
        <v>71</v>
      </c>
      <c r="X486" s="703">
        <f>IFERROR(X481/H481,"0")+IFERROR(X482/H482,"0")+IFERROR(X483/H483,"0")+IFERROR(X484/H484,"0")+IFERROR(X485/H485,"0")</f>
        <v>8.3333333333333321</v>
      </c>
      <c r="Y486" s="703">
        <f>IFERROR(Y481/H481,"0")+IFERROR(Y482/H482,"0")+IFERROR(Y483/H483,"0")+IFERROR(Y484/H484,"0")+IFERROR(Y485/H485,"0")</f>
        <v>9</v>
      </c>
      <c r="Z486" s="703">
        <f>IFERROR(IF(Z481="",0,Z481),"0")+IFERROR(IF(Z482="",0,Z482),"0")+IFERROR(IF(Z483="",0,Z483),"0")+IFERROR(IF(Z484="",0,Z484),"0")+IFERROR(IF(Z485="",0,Z485),"0")</f>
        <v>4.5179999999999998E-2</v>
      </c>
      <c r="AA486" s="704"/>
      <c r="AB486" s="704"/>
      <c r="AC486" s="704"/>
    </row>
    <row r="487" spans="1:68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70</v>
      </c>
      <c r="Q487" s="711"/>
      <c r="R487" s="711"/>
      <c r="S487" s="711"/>
      <c r="T487" s="711"/>
      <c r="U487" s="711"/>
      <c r="V487" s="712"/>
      <c r="W487" s="37" t="s">
        <v>68</v>
      </c>
      <c r="X487" s="703">
        <f>IFERROR(SUM(X481:X485),"0")</f>
        <v>17.5</v>
      </c>
      <c r="Y487" s="703">
        <f>IFERROR(SUM(Y481:Y485),"0")</f>
        <v>18.900000000000002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102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1.8</v>
      </c>
      <c r="Y489" s="702">
        <f>IFERROR(IF(X489="",0,CEILING((X489/$H489),1)*$H489),"")</f>
        <v>2.4</v>
      </c>
      <c r="Z489" s="36">
        <f>IFERROR(IF(Y489=0,"",ROUNDUP(Y489/H489,0)*0.00627),"")</f>
        <v>1.2540000000000001E-2</v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2.7</v>
      </c>
      <c r="BN489" s="64">
        <f>IFERROR(Y489*I489/H489,"0")</f>
        <v>3.6000000000000005</v>
      </c>
      <c r="BO489" s="64">
        <f>IFERROR(1/J489*(X489/H489),"0")</f>
        <v>7.4999999999999997E-3</v>
      </c>
      <c r="BP489" s="64">
        <f>IFERROR(1/J489*(Y489/H489),"0")</f>
        <v>0.01</v>
      </c>
    </row>
    <row r="490" spans="1:68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70</v>
      </c>
      <c r="Q490" s="711"/>
      <c r="R490" s="711"/>
      <c r="S490" s="711"/>
      <c r="T490" s="711"/>
      <c r="U490" s="711"/>
      <c r="V490" s="712"/>
      <c r="W490" s="37" t="s">
        <v>71</v>
      </c>
      <c r="X490" s="703">
        <f>IFERROR(X489/H489,"0")</f>
        <v>1.5</v>
      </c>
      <c r="Y490" s="703">
        <f>IFERROR(Y489/H489,"0")</f>
        <v>2</v>
      </c>
      <c r="Z490" s="703">
        <f>IFERROR(IF(Z489="",0,Z489),"0")</f>
        <v>1.2540000000000001E-2</v>
      </c>
      <c r="AA490" s="704"/>
      <c r="AB490" s="704"/>
      <c r="AC490" s="704"/>
    </row>
    <row r="491" spans="1:68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70</v>
      </c>
      <c r="Q491" s="711"/>
      <c r="R491" s="711"/>
      <c r="S491" s="711"/>
      <c r="T491" s="711"/>
      <c r="U491" s="711"/>
      <c r="V491" s="712"/>
      <c r="W491" s="37" t="s">
        <v>68</v>
      </c>
      <c r="X491" s="703">
        <f>IFERROR(SUM(X489:X489),"0")</f>
        <v>1.8</v>
      </c>
      <c r="Y491" s="703">
        <f>IFERROR(SUM(Y489:Y489),"0")</f>
        <v>2.4</v>
      </c>
      <c r="Z491" s="37"/>
      <c r="AA491" s="704"/>
      <c r="AB491" s="704"/>
      <c r="AC491" s="704"/>
    </row>
    <row r="492" spans="1:68" ht="16.5" hidden="1" customHeight="1" x14ac:dyDescent="0.25">
      <c r="A492" s="727" t="s">
        <v>778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63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6</v>
      </c>
      <c r="Y494" s="702">
        <f>IFERROR(IF(X494="",0,CEILING((X494/$H494),1)*$H494),"")</f>
        <v>6</v>
      </c>
      <c r="Z494" s="36">
        <f>IFERROR(IF(Y494=0,"",ROUNDUP(Y494/H494,0)*0.00502),"")</f>
        <v>2.5100000000000001E-2</v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6.8600000000000012</v>
      </c>
      <c r="BN494" s="64">
        <f>IFERROR(Y494*I494/H494,"0")</f>
        <v>6.8600000000000012</v>
      </c>
      <c r="BO494" s="64">
        <f>IFERROR(1/J494*(X494/H494),"0")</f>
        <v>2.1367521367521368E-2</v>
      </c>
      <c r="BP494" s="64">
        <f>IFERROR(1/J494*(Y494/H494),"0")</f>
        <v>2.1367521367521368E-2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18</v>
      </c>
      <c r="Y495" s="702">
        <f>IFERROR(IF(X495="",0,CEILING((X495/$H495),1)*$H495),"")</f>
        <v>18</v>
      </c>
      <c r="Z495" s="36">
        <f>IFERROR(IF(Y495=0,"",ROUNDUP(Y495/H495,0)*0.00502),"")</f>
        <v>7.5300000000000006E-2</v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19.500000000000004</v>
      </c>
      <c r="BN495" s="64">
        <f>IFERROR(Y495*I495/H495,"0")</f>
        <v>19.500000000000004</v>
      </c>
      <c r="BO495" s="64">
        <f>IFERROR(1/J495*(X495/H495),"0")</f>
        <v>6.4102564102564111E-2</v>
      </c>
      <c r="BP495" s="64">
        <f>IFERROR(1/J495*(Y495/H495),"0")</f>
        <v>6.4102564102564111E-2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10</v>
      </c>
      <c r="Y496" s="702">
        <f>IFERROR(IF(X496="",0,CEILING((X496/$H496),1)*$H496),"")</f>
        <v>10.799999999999999</v>
      </c>
      <c r="Z496" s="36">
        <f>IFERROR(IF(Y496=0,"",ROUNDUP(Y496/H496,0)*0.00502),"")</f>
        <v>4.5179999999999998E-2</v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16.833333333333332</v>
      </c>
      <c r="BN496" s="64">
        <f>IFERROR(Y496*I496/H496,"0")</f>
        <v>18.18</v>
      </c>
      <c r="BO496" s="64">
        <f>IFERROR(1/J496*(X496/H496),"0")</f>
        <v>3.561253561253562E-2</v>
      </c>
      <c r="BP496" s="64">
        <f>IFERROR(1/J496*(Y496/H496),"0")</f>
        <v>3.8461538461538464E-2</v>
      </c>
    </row>
    <row r="497" spans="1:68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70</v>
      </c>
      <c r="Q497" s="711"/>
      <c r="R497" s="711"/>
      <c r="S497" s="711"/>
      <c r="T497" s="711"/>
      <c r="U497" s="711"/>
      <c r="V497" s="712"/>
      <c r="W497" s="37" t="s">
        <v>71</v>
      </c>
      <c r="X497" s="703">
        <f>IFERROR(X494/H494,"0")+IFERROR(X495/H495,"0")+IFERROR(X496/H496,"0")</f>
        <v>28.333333333333336</v>
      </c>
      <c r="Y497" s="703">
        <f>IFERROR(Y494/H494,"0")+IFERROR(Y495/H495,"0")+IFERROR(Y496/H496,"0")</f>
        <v>29</v>
      </c>
      <c r="Z497" s="703">
        <f>IFERROR(IF(Z494="",0,Z494),"0")+IFERROR(IF(Z495="",0,Z495),"0")+IFERROR(IF(Z496="",0,Z496),"0")</f>
        <v>0.14557999999999999</v>
      </c>
      <c r="AA497" s="704"/>
      <c r="AB497" s="704"/>
      <c r="AC497" s="704"/>
    </row>
    <row r="498" spans="1:68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70</v>
      </c>
      <c r="Q498" s="711"/>
      <c r="R498" s="711"/>
      <c r="S498" s="711"/>
      <c r="T498" s="711"/>
      <c r="U498" s="711"/>
      <c r="V498" s="712"/>
      <c r="W498" s="37" t="s">
        <v>68</v>
      </c>
      <c r="X498" s="703">
        <f>IFERROR(SUM(X494:X496),"0")</f>
        <v>34</v>
      </c>
      <c r="Y498" s="703">
        <f>IFERROR(SUM(Y494:Y496),"0")</f>
        <v>34.799999999999997</v>
      </c>
      <c r="Z498" s="37"/>
      <c r="AA498" s="704"/>
      <c r="AB498" s="704"/>
      <c r="AC498" s="704"/>
    </row>
    <row r="499" spans="1:68" ht="16.5" hidden="1" customHeight="1" x14ac:dyDescent="0.25">
      <c r="A499" s="727" t="s">
        <v>787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63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788</v>
      </c>
      <c r="B501" s="54" t="s">
        <v>789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70</v>
      </c>
      <c r="Q502" s="711"/>
      <c r="R502" s="711"/>
      <c r="S502" s="711"/>
      <c r="T502" s="711"/>
      <c r="U502" s="711"/>
      <c r="V502" s="712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70</v>
      </c>
      <c r="Q503" s="711"/>
      <c r="R503" s="711"/>
      <c r="S503" s="711"/>
      <c r="T503" s="711"/>
      <c r="U503" s="711"/>
      <c r="V503" s="712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791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113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hidden="1" customHeight="1" x14ac:dyDescent="0.25">
      <c r="A507" s="54" t="s">
        <v>792</v>
      </c>
      <c r="B507" s="54" t="s">
        <v>793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hidden="1" customHeight="1" x14ac:dyDescent="0.25">
      <c r="A508" s="54" t="s">
        <v>794</v>
      </c>
      <c r="B508" s="54" t="s">
        <v>795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hidden="1" customHeight="1" x14ac:dyDescent="0.25">
      <c r="A509" s="54" t="s">
        <v>797</v>
      </c>
      <c r="B509" s="54" t="s">
        <v>798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150</v>
      </c>
      <c r="Y510" s="702">
        <f t="shared" si="84"/>
        <v>153.12</v>
      </c>
      <c r="Z510" s="36">
        <f t="shared" si="85"/>
        <v>0.34683999999999998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160.22727272727272</v>
      </c>
      <c r="BN510" s="64">
        <f t="shared" si="87"/>
        <v>163.56</v>
      </c>
      <c r="BO510" s="64">
        <f t="shared" si="88"/>
        <v>0.27316433566433568</v>
      </c>
      <c r="BP510" s="64">
        <f t="shared" si="89"/>
        <v>0.27884615384615385</v>
      </c>
    </row>
    <row r="511" spans="1:68" ht="16.5" hidden="1" customHeight="1" x14ac:dyDescent="0.25">
      <c r="A511" s="54" t="s">
        <v>803</v>
      </c>
      <c r="B511" s="54" t="s">
        <v>804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180</v>
      </c>
      <c r="Y512" s="702">
        <f t="shared" si="84"/>
        <v>184.8</v>
      </c>
      <c r="Z512" s="36">
        <f t="shared" si="85"/>
        <v>0.41860000000000003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192.27272727272725</v>
      </c>
      <c r="BN512" s="64">
        <f t="shared" si="87"/>
        <v>197.39999999999998</v>
      </c>
      <c r="BO512" s="64">
        <f t="shared" si="88"/>
        <v>0.32779720279720276</v>
      </c>
      <c r="BP512" s="64">
        <f t="shared" si="89"/>
        <v>0.33653846153846156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78</v>
      </c>
      <c r="Y513" s="702">
        <f t="shared" si="84"/>
        <v>79.2</v>
      </c>
      <c r="Z513" s="36">
        <f>IFERROR(IF(Y513=0,"",ROUNDUP(Y513/H513,0)*0.00902),"")</f>
        <v>0.19844000000000001</v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82.55</v>
      </c>
      <c r="BN513" s="64">
        <f t="shared" si="87"/>
        <v>83.820000000000007</v>
      </c>
      <c r="BO513" s="64">
        <f t="shared" si="88"/>
        <v>0.16414141414141414</v>
      </c>
      <c r="BP513" s="64">
        <f t="shared" si="89"/>
        <v>0.16666666666666669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150</v>
      </c>
      <c r="Y514" s="702">
        <f t="shared" si="84"/>
        <v>151.20000000000002</v>
      </c>
      <c r="Z514" s="36">
        <f>IFERROR(IF(Y514=0,"",ROUNDUP(Y514/H514,0)*0.00902),"")</f>
        <v>0.37884000000000001</v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158.75</v>
      </c>
      <c r="BN514" s="64">
        <f t="shared" si="87"/>
        <v>160.02000000000004</v>
      </c>
      <c r="BO514" s="64">
        <f t="shared" si="88"/>
        <v>0.31565656565656564</v>
      </c>
      <c r="BP514" s="64">
        <f t="shared" si="89"/>
        <v>0.31818181818181823</v>
      </c>
    </row>
    <row r="515" spans="1:68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70</v>
      </c>
      <c r="Q515" s="711"/>
      <c r="R515" s="711"/>
      <c r="S515" s="711"/>
      <c r="T515" s="711"/>
      <c r="U515" s="711"/>
      <c r="V515" s="712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125.83333333333331</v>
      </c>
      <c r="Y515" s="703">
        <f>IFERROR(Y507/H507,"0")+IFERROR(Y508/H508,"0")+IFERROR(Y509/H509,"0")+IFERROR(Y510/H510,"0")+IFERROR(Y511/H511,"0")+IFERROR(Y512/H512,"0")+IFERROR(Y513/H513,"0")+IFERROR(Y514/H514,"0")</f>
        <v>128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1.3427200000000001</v>
      </c>
      <c r="AA515" s="704"/>
      <c r="AB515" s="704"/>
      <c r="AC515" s="704"/>
    </row>
    <row r="516" spans="1:68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70</v>
      </c>
      <c r="Q516" s="711"/>
      <c r="R516" s="711"/>
      <c r="S516" s="711"/>
      <c r="T516" s="711"/>
      <c r="U516" s="711"/>
      <c r="V516" s="712"/>
      <c r="W516" s="37" t="s">
        <v>68</v>
      </c>
      <c r="X516" s="703">
        <f>IFERROR(SUM(X507:X514),"0")</f>
        <v>558</v>
      </c>
      <c r="Y516" s="703">
        <f>IFERROR(SUM(Y507:Y514),"0")</f>
        <v>568.32000000000005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161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150</v>
      </c>
      <c r="Y518" s="702">
        <f>IFERROR(IF(X518="",0,CEILING((X518/$H518),1)*$H518),"")</f>
        <v>153.12</v>
      </c>
      <c r="Z518" s="36">
        <f>IFERROR(IF(Y518=0,"",ROUNDUP(Y518/H518,0)*0.01196),"")</f>
        <v>0.34683999999999998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160.22727272727272</v>
      </c>
      <c r="BN518" s="64">
        <f>IFERROR(Y518*I518/H518,"0")</f>
        <v>163.56</v>
      </c>
      <c r="BO518" s="64">
        <f>IFERROR(1/J518*(X518/H518),"0")</f>
        <v>0.27316433566433568</v>
      </c>
      <c r="BP518" s="64">
        <f>IFERROR(1/J518*(Y518/H518),"0")</f>
        <v>0.27884615384615385</v>
      </c>
    </row>
    <row r="519" spans="1:68" ht="16.5" hidden="1" customHeight="1" x14ac:dyDescent="0.25">
      <c r="A519" s="54" t="s">
        <v>816</v>
      </c>
      <c r="B519" s="54" t="s">
        <v>817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70</v>
      </c>
      <c r="Q520" s="711"/>
      <c r="R520" s="711"/>
      <c r="S520" s="711"/>
      <c r="T520" s="711"/>
      <c r="U520" s="711"/>
      <c r="V520" s="712"/>
      <c r="W520" s="37" t="s">
        <v>71</v>
      </c>
      <c r="X520" s="703">
        <f>IFERROR(X518/H518,"0")+IFERROR(X519/H519,"0")</f>
        <v>28.409090909090907</v>
      </c>
      <c r="Y520" s="703">
        <f>IFERROR(Y518/H518,"0")+IFERROR(Y519/H519,"0")</f>
        <v>29</v>
      </c>
      <c r="Z520" s="703">
        <f>IFERROR(IF(Z518="",0,Z518),"0")+IFERROR(IF(Z519="",0,Z519),"0")</f>
        <v>0.34683999999999998</v>
      </c>
      <c r="AA520" s="704"/>
      <c r="AB520" s="704"/>
      <c r="AC520" s="704"/>
    </row>
    <row r="521" spans="1:68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70</v>
      </c>
      <c r="Q521" s="711"/>
      <c r="R521" s="711"/>
      <c r="S521" s="711"/>
      <c r="T521" s="711"/>
      <c r="U521" s="711"/>
      <c r="V521" s="712"/>
      <c r="W521" s="37" t="s">
        <v>68</v>
      </c>
      <c r="X521" s="703">
        <f>IFERROR(SUM(X518:X519),"0")</f>
        <v>150</v>
      </c>
      <c r="Y521" s="703">
        <f>IFERROR(SUM(Y518:Y519),"0")</f>
        <v>153.12</v>
      </c>
      <c r="Z521" s="37"/>
      <c r="AA521" s="704"/>
      <c r="AB521" s="704"/>
      <c r="AC521" s="704"/>
    </row>
    <row r="522" spans="1:68" ht="14.25" hidden="1" customHeight="1" x14ac:dyDescent="0.25">
      <c r="A522" s="752" t="s">
        <v>63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100</v>
      </c>
      <c r="Y523" s="702">
        <f t="shared" ref="Y523:Y528" si="90">IFERROR(IF(X523="",0,CEILING((X523/$H523),1)*$H523),"")</f>
        <v>100.32000000000001</v>
      </c>
      <c r="Z523" s="36">
        <f>IFERROR(IF(Y523=0,"",ROUNDUP(Y523/H523,0)*0.01196),"")</f>
        <v>0.22724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106.81818181818181</v>
      </c>
      <c r="BN523" s="64">
        <f t="shared" ref="BN523:BN528" si="92">IFERROR(Y523*I523/H523,"0")</f>
        <v>107.16</v>
      </c>
      <c r="BO523" s="64">
        <f t="shared" ref="BO523:BO528" si="93">IFERROR(1/J523*(X523/H523),"0")</f>
        <v>0.18210955710955709</v>
      </c>
      <c r="BP523" s="64">
        <f t="shared" ref="BP523:BP528" si="94">IFERROR(1/J523*(Y523/H523),"0")</f>
        <v>0.18269230769230771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40</v>
      </c>
      <c r="Y524" s="702">
        <f t="shared" si="90"/>
        <v>42.24</v>
      </c>
      <c r="Z524" s="36">
        <f>IFERROR(IF(Y524=0,"",ROUNDUP(Y524/H524,0)*0.01196),"")</f>
        <v>9.5680000000000001E-2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42.727272727272727</v>
      </c>
      <c r="BN524" s="64">
        <f t="shared" si="92"/>
        <v>45.12</v>
      </c>
      <c r="BO524" s="64">
        <f t="shared" si="93"/>
        <v>7.2843822843822847E-2</v>
      </c>
      <c r="BP524" s="64">
        <f t="shared" si="94"/>
        <v>7.6923076923076927E-2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80</v>
      </c>
      <c r="Y525" s="702">
        <f t="shared" si="90"/>
        <v>84.48</v>
      </c>
      <c r="Z525" s="36">
        <f>IFERROR(IF(Y525=0,"",ROUNDUP(Y525/H525,0)*0.01196),"")</f>
        <v>0.19136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85.454545454545453</v>
      </c>
      <c r="BN525" s="64">
        <f t="shared" si="92"/>
        <v>90.24</v>
      </c>
      <c r="BO525" s="64">
        <f t="shared" si="93"/>
        <v>0.14568764568764569</v>
      </c>
      <c r="BP525" s="64">
        <f t="shared" si="94"/>
        <v>0.15384615384615385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72</v>
      </c>
      <c r="Y526" s="702">
        <f t="shared" si="90"/>
        <v>72</v>
      </c>
      <c r="Z526" s="36">
        <f>IFERROR(IF(Y526=0,"",ROUNDUP(Y526/H526,0)*0.00902),"")</f>
        <v>0.1804</v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76.2</v>
      </c>
      <c r="BN526" s="64">
        <f t="shared" si="92"/>
        <v>76.2</v>
      </c>
      <c r="BO526" s="64">
        <f t="shared" si="93"/>
        <v>0.15151515151515152</v>
      </c>
      <c r="BP526" s="64">
        <f t="shared" si="94"/>
        <v>0.15151515151515152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30</v>
      </c>
      <c r="Y528" s="702">
        <f t="shared" si="90"/>
        <v>32.4</v>
      </c>
      <c r="Z528" s="36">
        <f>IFERROR(IF(Y528=0,"",ROUNDUP(Y528/H528,0)*0.00902),"")</f>
        <v>8.1180000000000002E-2</v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31.75</v>
      </c>
      <c r="BN528" s="64">
        <f t="shared" si="92"/>
        <v>34.29</v>
      </c>
      <c r="BO528" s="64">
        <f t="shared" si="93"/>
        <v>6.3131313131313135E-2</v>
      </c>
      <c r="BP528" s="64">
        <f t="shared" si="94"/>
        <v>6.8181818181818177E-2</v>
      </c>
    </row>
    <row r="529" spans="1:68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70</v>
      </c>
      <c r="Q529" s="711"/>
      <c r="R529" s="711"/>
      <c r="S529" s="711"/>
      <c r="T529" s="711"/>
      <c r="U529" s="711"/>
      <c r="V529" s="712"/>
      <c r="W529" s="37" t="s">
        <v>71</v>
      </c>
      <c r="X529" s="703">
        <f>IFERROR(X523/H523,"0")+IFERROR(X524/H524,"0")+IFERROR(X525/H525,"0")+IFERROR(X526/H526,"0")+IFERROR(X527/H527,"0")+IFERROR(X528/H528,"0")</f>
        <v>70</v>
      </c>
      <c r="Y529" s="703">
        <f>IFERROR(Y523/H523,"0")+IFERROR(Y524/H524,"0")+IFERROR(Y525/H525,"0")+IFERROR(Y526/H526,"0")+IFERROR(Y527/H527,"0")+IFERROR(Y528/H528,"0")</f>
        <v>72</v>
      </c>
      <c r="Z529" s="703">
        <f>IFERROR(IF(Z523="",0,Z523),"0")+IFERROR(IF(Z524="",0,Z524),"0")+IFERROR(IF(Z525="",0,Z525),"0")+IFERROR(IF(Z526="",0,Z526),"0")+IFERROR(IF(Z527="",0,Z527),"0")+IFERROR(IF(Z528="",0,Z528),"0")</f>
        <v>0.77585999999999999</v>
      </c>
      <c r="AA529" s="704"/>
      <c r="AB529" s="704"/>
      <c r="AC529" s="704"/>
    </row>
    <row r="530" spans="1:68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70</v>
      </c>
      <c r="Q530" s="711"/>
      <c r="R530" s="711"/>
      <c r="S530" s="711"/>
      <c r="T530" s="711"/>
      <c r="U530" s="711"/>
      <c r="V530" s="712"/>
      <c r="W530" s="37" t="s">
        <v>68</v>
      </c>
      <c r="X530" s="703">
        <f>IFERROR(SUM(X523:X528),"0")</f>
        <v>322</v>
      </c>
      <c r="Y530" s="703">
        <f>IFERROR(SUM(Y523:Y528),"0")</f>
        <v>331.44</v>
      </c>
      <c r="Z530" s="37"/>
      <c r="AA530" s="704"/>
      <c r="AB530" s="704"/>
      <c r="AC530" s="704"/>
    </row>
    <row r="531" spans="1:68" ht="14.25" hidden="1" customHeight="1" x14ac:dyDescent="0.25">
      <c r="A531" s="752" t="s">
        <v>72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834</v>
      </c>
      <c r="B532" s="54" t="s">
        <v>835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837</v>
      </c>
      <c r="B533" s="54" t="s">
        <v>838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70</v>
      </c>
      <c r="Q535" s="711"/>
      <c r="R535" s="711"/>
      <c r="S535" s="711"/>
      <c r="T535" s="711"/>
      <c r="U535" s="711"/>
      <c r="V535" s="712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70</v>
      </c>
      <c r="Q536" s="711"/>
      <c r="R536" s="711"/>
      <c r="S536" s="711"/>
      <c r="T536" s="711"/>
      <c r="U536" s="711"/>
      <c r="V536" s="712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204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843</v>
      </c>
      <c r="B538" s="54" t="s">
        <v>844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846</v>
      </c>
      <c r="B539" s="54" t="s">
        <v>847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6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70</v>
      </c>
      <c r="Q540" s="711"/>
      <c r="R540" s="711"/>
      <c r="S540" s="711"/>
      <c r="T540" s="711"/>
      <c r="U540" s="711"/>
      <c r="V540" s="712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70</v>
      </c>
      <c r="Q541" s="711"/>
      <c r="R541" s="711"/>
      <c r="S541" s="711"/>
      <c r="T541" s="711"/>
      <c r="U541" s="711"/>
      <c r="V541" s="712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849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849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113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850</v>
      </c>
      <c r="B545" s="54" t="s">
        <v>851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0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854</v>
      </c>
      <c r="B546" s="54" t="s">
        <v>855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5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33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2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866</v>
      </c>
      <c r="B549" s="54" t="s">
        <v>867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36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869</v>
      </c>
      <c r="B550" s="54" t="s">
        <v>870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8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995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70</v>
      </c>
      <c r="Q552" s="711"/>
      <c r="R552" s="711"/>
      <c r="S552" s="711"/>
      <c r="T552" s="711"/>
      <c r="U552" s="711"/>
      <c r="V552" s="712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70</v>
      </c>
      <c r="Q553" s="711"/>
      <c r="R553" s="711"/>
      <c r="S553" s="711"/>
      <c r="T553" s="711"/>
      <c r="U553" s="711"/>
      <c r="V553" s="712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161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875</v>
      </c>
      <c r="B555" s="54" t="s">
        <v>876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999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878</v>
      </c>
      <c r="B556" s="54" t="s">
        <v>879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2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881</v>
      </c>
      <c r="B557" s="54" t="s">
        <v>882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05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04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70</v>
      </c>
      <c r="Q559" s="711"/>
      <c r="R559" s="711"/>
      <c r="S559" s="711"/>
      <c r="T559" s="711"/>
      <c r="U559" s="711"/>
      <c r="V559" s="712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70</v>
      </c>
      <c r="Q560" s="711"/>
      <c r="R560" s="711"/>
      <c r="S560" s="711"/>
      <c r="T560" s="711"/>
      <c r="U560" s="711"/>
      <c r="V560" s="712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63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888</v>
      </c>
      <c r="B562" s="54" t="s">
        <v>889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1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4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10</v>
      </c>
      <c r="Y563" s="702">
        <f t="shared" si="100"/>
        <v>12.600000000000001</v>
      </c>
      <c r="Z563" s="36">
        <f>IFERROR(IF(Y563=0,"",ROUNDUP(Y563/H563,0)*0.00753),"")</f>
        <v>2.2589999999999999E-2</v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10.619047619047619</v>
      </c>
      <c r="BN563" s="64">
        <f t="shared" si="102"/>
        <v>13.38</v>
      </c>
      <c r="BO563" s="64">
        <f t="shared" si="103"/>
        <v>1.5262515262515262E-2</v>
      </c>
      <c r="BP563" s="64">
        <f t="shared" si="104"/>
        <v>1.9230769230769232E-2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27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900</v>
      </c>
      <c r="B565" s="54" t="s">
        <v>901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90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904</v>
      </c>
      <c r="B566" s="54" t="s">
        <v>905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894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908</v>
      </c>
      <c r="B567" s="54" t="s">
        <v>909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5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911</v>
      </c>
      <c r="B568" s="54" t="s">
        <v>912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83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70</v>
      </c>
      <c r="Q569" s="711"/>
      <c r="R569" s="711"/>
      <c r="S569" s="711"/>
      <c r="T569" s="711"/>
      <c r="U569" s="711"/>
      <c r="V569" s="712"/>
      <c r="W569" s="37" t="s">
        <v>71</v>
      </c>
      <c r="X569" s="703">
        <f>IFERROR(X562/H562,"0")+IFERROR(X563/H563,"0")+IFERROR(X564/H564,"0")+IFERROR(X565/H565,"0")+IFERROR(X566/H566,"0")+IFERROR(X567/H567,"0")+IFERROR(X568/H568,"0")</f>
        <v>2.3809523809523809</v>
      </c>
      <c r="Y569" s="703">
        <f>IFERROR(Y562/H562,"0")+IFERROR(Y563/H563,"0")+IFERROR(Y564/H564,"0")+IFERROR(Y565/H565,"0")+IFERROR(Y566/H566,"0")+IFERROR(Y567/H567,"0")+IFERROR(Y568/H568,"0")</f>
        <v>3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2.2589999999999999E-2</v>
      </c>
      <c r="AA569" s="704"/>
      <c r="AB569" s="704"/>
      <c r="AC569" s="704"/>
    </row>
    <row r="570" spans="1:68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70</v>
      </c>
      <c r="Q570" s="711"/>
      <c r="R570" s="711"/>
      <c r="S570" s="711"/>
      <c r="T570" s="711"/>
      <c r="U570" s="711"/>
      <c r="V570" s="712"/>
      <c r="W570" s="37" t="s">
        <v>68</v>
      </c>
      <c r="X570" s="703">
        <f>IFERROR(SUM(X562:X568),"0")</f>
        <v>10</v>
      </c>
      <c r="Y570" s="703">
        <f>IFERROR(SUM(Y562:Y568),"0")</f>
        <v>12.600000000000001</v>
      </c>
      <c r="Z570" s="37"/>
      <c r="AA570" s="704"/>
      <c r="AB570" s="704"/>
      <c r="AC570" s="704"/>
    </row>
    <row r="571" spans="1:68" ht="14.25" hidden="1" customHeight="1" x14ac:dyDescent="0.25">
      <c r="A571" s="752" t="s">
        <v>72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769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500</v>
      </c>
      <c r="Y572" s="702">
        <f>IFERROR(IF(X572="",0,CEILING((X572/$H572),1)*$H572),"")</f>
        <v>507</v>
      </c>
      <c r="Z572" s="36">
        <f>IFERROR(IF(Y572=0,"",ROUNDUP(Y572/H572,0)*0.02175),"")</f>
        <v>1.4137499999999998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536.15384615384619</v>
      </c>
      <c r="BN572" s="64">
        <f>IFERROR(Y572*I572/H572,"0")</f>
        <v>543.66000000000008</v>
      </c>
      <c r="BO572" s="64">
        <f>IFERROR(1/J572*(X572/H572),"0")</f>
        <v>1.1446886446886446</v>
      </c>
      <c r="BP572" s="64">
        <f>IFERROR(1/J572*(Y572/H572),"0")</f>
        <v>1.1607142857142856</v>
      </c>
    </row>
    <row r="573" spans="1:68" ht="27" hidden="1" customHeight="1" x14ac:dyDescent="0.25">
      <c r="A573" s="54" t="s">
        <v>918</v>
      </c>
      <c r="B573" s="54" t="s">
        <v>919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794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922</v>
      </c>
      <c r="B574" s="54" t="s">
        <v>923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6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925</v>
      </c>
      <c r="B575" s="54" t="s">
        <v>926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9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70</v>
      </c>
      <c r="Q576" s="711"/>
      <c r="R576" s="711"/>
      <c r="S576" s="711"/>
      <c r="T576" s="711"/>
      <c r="U576" s="711"/>
      <c r="V576" s="712"/>
      <c r="W576" s="37" t="s">
        <v>71</v>
      </c>
      <c r="X576" s="703">
        <f>IFERROR(X572/H572,"0")+IFERROR(X573/H573,"0")+IFERROR(X574/H574,"0")+IFERROR(X575/H575,"0")</f>
        <v>64.102564102564102</v>
      </c>
      <c r="Y576" s="703">
        <f>IFERROR(Y572/H572,"0")+IFERROR(Y573/H573,"0")+IFERROR(Y574/H574,"0")+IFERROR(Y575/H575,"0")</f>
        <v>65</v>
      </c>
      <c r="Z576" s="703">
        <f>IFERROR(IF(Z572="",0,Z572),"0")+IFERROR(IF(Z573="",0,Z573),"0")+IFERROR(IF(Z574="",0,Z574),"0")+IFERROR(IF(Z575="",0,Z575),"0")</f>
        <v>1.4137499999999998</v>
      </c>
      <c r="AA576" s="704"/>
      <c r="AB576" s="704"/>
      <c r="AC576" s="704"/>
    </row>
    <row r="577" spans="1:68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70</v>
      </c>
      <c r="Q577" s="711"/>
      <c r="R577" s="711"/>
      <c r="S577" s="711"/>
      <c r="T577" s="711"/>
      <c r="U577" s="711"/>
      <c r="V577" s="712"/>
      <c r="W577" s="37" t="s">
        <v>68</v>
      </c>
      <c r="X577" s="703">
        <f>IFERROR(SUM(X572:X575),"0")</f>
        <v>500</v>
      </c>
      <c r="Y577" s="703">
        <f>IFERROR(SUM(Y572:Y575),"0")</f>
        <v>507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204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928</v>
      </c>
      <c r="B579" s="54" t="s">
        <v>929</v>
      </c>
      <c r="C579" s="31">
        <v>4301060354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2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928</v>
      </c>
      <c r="B580" s="54" t="s">
        <v>932</v>
      </c>
      <c r="C580" s="31">
        <v>4301060408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998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934</v>
      </c>
      <c r="B581" s="54" t="s">
        <v>935</v>
      </c>
      <c r="C581" s="31">
        <v>4301060355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7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934</v>
      </c>
      <c r="B582" s="54" t="s">
        <v>938</v>
      </c>
      <c r="C582" s="31">
        <v>4301060407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14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70</v>
      </c>
      <c r="Q583" s="711"/>
      <c r="R583" s="711"/>
      <c r="S583" s="711"/>
      <c r="T583" s="711"/>
      <c r="U583" s="711"/>
      <c r="V583" s="712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70</v>
      </c>
      <c r="Q584" s="711"/>
      <c r="R584" s="711"/>
      <c r="S584" s="711"/>
      <c r="T584" s="711"/>
      <c r="U584" s="711"/>
      <c r="V584" s="712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940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113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941</v>
      </c>
      <c r="B587" s="54" t="s">
        <v>942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4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945</v>
      </c>
      <c r="B588" s="54" t="s">
        <v>946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74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70</v>
      </c>
      <c r="Q589" s="711"/>
      <c r="R589" s="711"/>
      <c r="S589" s="711"/>
      <c r="T589" s="711"/>
      <c r="U589" s="711"/>
      <c r="V589" s="712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70</v>
      </c>
      <c r="Q590" s="711"/>
      <c r="R590" s="711"/>
      <c r="S590" s="711"/>
      <c r="T590" s="711"/>
      <c r="U590" s="711"/>
      <c r="V590" s="712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161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949</v>
      </c>
      <c r="B592" s="54" t="s">
        <v>950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6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70</v>
      </c>
      <c r="Q593" s="711"/>
      <c r="R593" s="711"/>
      <c r="S593" s="711"/>
      <c r="T593" s="711"/>
      <c r="U593" s="711"/>
      <c r="V593" s="712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70</v>
      </c>
      <c r="Q594" s="711"/>
      <c r="R594" s="711"/>
      <c r="S594" s="711"/>
      <c r="T594" s="711"/>
      <c r="U594" s="711"/>
      <c r="V594" s="712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63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953</v>
      </c>
      <c r="B596" s="54" t="s">
        <v>954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1075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70</v>
      </c>
      <c r="Q597" s="711"/>
      <c r="R597" s="711"/>
      <c r="S597" s="711"/>
      <c r="T597" s="711"/>
      <c r="U597" s="711"/>
      <c r="V597" s="712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70</v>
      </c>
      <c r="Q598" s="711"/>
      <c r="R598" s="711"/>
      <c r="S598" s="711"/>
      <c r="T598" s="711"/>
      <c r="U598" s="711"/>
      <c r="V598" s="712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72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957</v>
      </c>
      <c r="B600" s="54" t="s">
        <v>958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05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70</v>
      </c>
      <c r="Q601" s="711"/>
      <c r="R601" s="711"/>
      <c r="S601" s="711"/>
      <c r="T601" s="711"/>
      <c r="U601" s="711"/>
      <c r="V601" s="712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70</v>
      </c>
      <c r="Q602" s="711"/>
      <c r="R602" s="711"/>
      <c r="S602" s="711"/>
      <c r="T602" s="711"/>
      <c r="U602" s="711"/>
      <c r="V602" s="712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961</v>
      </c>
      <c r="Q603" s="799"/>
      <c r="R603" s="799"/>
      <c r="S603" s="799"/>
      <c r="T603" s="799"/>
      <c r="U603" s="799"/>
      <c r="V603" s="800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17003.199999999997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17176.179999999997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962</v>
      </c>
      <c r="Q604" s="799"/>
      <c r="R604" s="799"/>
      <c r="S604" s="799"/>
      <c r="T604" s="799"/>
      <c r="U604" s="799"/>
      <c r="V604" s="800"/>
      <c r="W604" s="37" t="s">
        <v>68</v>
      </c>
      <c r="X604" s="703">
        <f>IFERROR(SUM(BM22:BM600),"0")</f>
        <v>18151.03076605386</v>
      </c>
      <c r="Y604" s="703">
        <f>IFERROR(SUM(BN22:BN600),"0")</f>
        <v>18334.968000000004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963</v>
      </c>
      <c r="Q605" s="799"/>
      <c r="R605" s="799"/>
      <c r="S605" s="799"/>
      <c r="T605" s="799"/>
      <c r="U605" s="799"/>
      <c r="V605" s="800"/>
      <c r="W605" s="37" t="s">
        <v>964</v>
      </c>
      <c r="X605" s="38">
        <f>ROUNDUP(SUM(BO22:BO600),0)</f>
        <v>34</v>
      </c>
      <c r="Y605" s="38">
        <f>ROUNDUP(SUM(BP22:BP600),0)</f>
        <v>34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965</v>
      </c>
      <c r="Q606" s="799"/>
      <c r="R606" s="799"/>
      <c r="S606" s="799"/>
      <c r="T606" s="799"/>
      <c r="U606" s="799"/>
      <c r="V606" s="800"/>
      <c r="W606" s="37" t="s">
        <v>68</v>
      </c>
      <c r="X606" s="703">
        <f>GrossWeightTotal+PalletQtyTotal*25</f>
        <v>19001.03076605386</v>
      </c>
      <c r="Y606" s="703">
        <f>GrossWeightTotalR+PalletQtyTotalR*25</f>
        <v>19184.968000000004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966</v>
      </c>
      <c r="Q607" s="799"/>
      <c r="R607" s="799"/>
      <c r="S607" s="799"/>
      <c r="T607" s="799"/>
      <c r="U607" s="799"/>
      <c r="V607" s="800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3739.6055212348319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3774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967</v>
      </c>
      <c r="Q608" s="799"/>
      <c r="R608" s="799"/>
      <c r="S608" s="799"/>
      <c r="T608" s="799"/>
      <c r="U608" s="799"/>
      <c r="V608" s="800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38.57246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7" t="s">
        <v>111</v>
      </c>
      <c r="D610" s="759"/>
      <c r="E610" s="759"/>
      <c r="F610" s="759"/>
      <c r="G610" s="759"/>
      <c r="H610" s="748"/>
      <c r="I610" s="747" t="s">
        <v>320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614</v>
      </c>
      <c r="X610" s="748"/>
      <c r="Y610" s="747" t="s">
        <v>699</v>
      </c>
      <c r="Z610" s="759"/>
      <c r="AA610" s="759"/>
      <c r="AB610" s="748"/>
      <c r="AC610" s="698" t="s">
        <v>791</v>
      </c>
      <c r="AD610" s="747" t="s">
        <v>849</v>
      </c>
      <c r="AE610" s="748"/>
      <c r="AF610" s="699"/>
    </row>
    <row r="611" spans="1:32" ht="14.25" customHeight="1" thickTop="1" x14ac:dyDescent="0.2">
      <c r="A611" s="937" t="s">
        <v>970</v>
      </c>
      <c r="B611" s="747" t="s">
        <v>62</v>
      </c>
      <c r="C611" s="747" t="s">
        <v>112</v>
      </c>
      <c r="D611" s="747" t="s">
        <v>138</v>
      </c>
      <c r="E611" s="747" t="s">
        <v>211</v>
      </c>
      <c r="F611" s="747" t="s">
        <v>232</v>
      </c>
      <c r="G611" s="747" t="s">
        <v>278</v>
      </c>
      <c r="H611" s="747" t="s">
        <v>111</v>
      </c>
      <c r="I611" s="747" t="s">
        <v>321</v>
      </c>
      <c r="J611" s="747" t="s">
        <v>346</v>
      </c>
      <c r="K611" s="747" t="s">
        <v>417</v>
      </c>
      <c r="L611" s="699"/>
      <c r="M611" s="747" t="s">
        <v>437</v>
      </c>
      <c r="N611" s="699"/>
      <c r="O611" s="747" t="s">
        <v>463</v>
      </c>
      <c r="P611" s="747" t="s">
        <v>480</v>
      </c>
      <c r="Q611" s="747" t="s">
        <v>483</v>
      </c>
      <c r="R611" s="747" t="s">
        <v>492</v>
      </c>
      <c r="S611" s="747" t="s">
        <v>506</v>
      </c>
      <c r="T611" s="747" t="s">
        <v>510</v>
      </c>
      <c r="U611" s="747" t="s">
        <v>518</v>
      </c>
      <c r="V611" s="747" t="s">
        <v>601</v>
      </c>
      <c r="W611" s="747" t="s">
        <v>615</v>
      </c>
      <c r="X611" s="747" t="s">
        <v>660</v>
      </c>
      <c r="Y611" s="747" t="s">
        <v>700</v>
      </c>
      <c r="Z611" s="747" t="s">
        <v>758</v>
      </c>
      <c r="AA611" s="747" t="s">
        <v>778</v>
      </c>
      <c r="AB611" s="747" t="s">
        <v>787</v>
      </c>
      <c r="AC611" s="747" t="s">
        <v>791</v>
      </c>
      <c r="AD611" s="747" t="s">
        <v>849</v>
      </c>
      <c r="AE611" s="747" t="s">
        <v>940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444.8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817.80000000000007</v>
      </c>
      <c r="E613" s="46">
        <f>IFERROR(Y104*1,"0")+IFERROR(Y105*1,"0")+IFERROR(Y106*1,"0")+IFERROR(Y110*1,"0")+IFERROR(Y111*1,"0")+IFERROR(Y112*1,"0")+IFERROR(Y113*1,"0")+IFERROR(Y114*1,"0")</f>
        <v>1146.6000000000001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1841.4000000000003</v>
      </c>
      <c r="G613" s="46">
        <f>IFERROR(Y150*1,"0")+IFERROR(Y151*1,"0")+IFERROR(Y155*1,"0")+IFERROR(Y156*1,"0")+IFERROR(Y160*1,"0")+IFERROR(Y161*1,"0")</f>
        <v>178.4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539.70000000000005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2050.1999999999998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81.2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523.19999999999993</v>
      </c>
      <c r="S613" s="46">
        <f>IFERROR(Y306*1,"0")</f>
        <v>0</v>
      </c>
      <c r="T613" s="46">
        <f>IFERROR(Y311*1,"0")+IFERROR(Y315*1,"0")+IFERROR(Y316*1,"0")</f>
        <v>71.400000000000006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536.4</v>
      </c>
      <c r="V613" s="46">
        <f>IFERROR(Y368*1,"0")+IFERROR(Y372*1,"0")+IFERROR(Y373*1,"0")+IFERROR(Y374*1,"0")</f>
        <v>1118.7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5790.4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119.4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288</v>
      </c>
      <c r="Z613" s="46">
        <f>IFERROR(Y477*1,"0")+IFERROR(Y481*1,"0")+IFERROR(Y482*1,"0")+IFERROR(Y483*1,"0")+IFERROR(Y484*1,"0")+IFERROR(Y485*1,"0")+IFERROR(Y489*1,"0")</f>
        <v>21.3</v>
      </c>
      <c r="AA613" s="46">
        <f>IFERROR(Y494*1,"0")+IFERROR(Y495*1,"0")+IFERROR(Y496*1,"0")</f>
        <v>34.799999999999997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1052.8800000000001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519.6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3TlczdoWIwdYZpbts+pyY3B1sk/iFsJ5T4wtBR8OQhBEslHrqT+3nAuLLW+aidUw4z3xHeJtNzxG8lfjYnSvkQ==" saltValue="3Tgh9uJ3jHkt03ZvMAQUtg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100,00"/>
        <filter val="1 239,00"/>
        <filter val="1 360,00"/>
        <filter val="1 700,00"/>
        <filter val="1 800,00"/>
        <filter val="1 812,00"/>
        <filter val="1,50"/>
        <filter val="1,80"/>
        <filter val="10,00"/>
        <filter val="10,50"/>
        <filter val="100,00"/>
        <filter val="100,56"/>
        <filter val="107,78"/>
        <filter val="110,00"/>
        <filter val="112,50"/>
        <filter val="118,93"/>
        <filter val="119,26"/>
        <filter val="12,00"/>
        <filter val="12,50"/>
        <filter val="120,00"/>
        <filter val="123,00"/>
        <filter val="125,83"/>
        <filter val="130,00"/>
        <filter val="140,00"/>
        <filter val="145,56"/>
        <filter val="15,00"/>
        <filter val="150,00"/>
        <filter val="153,57"/>
        <filter val="155,00"/>
        <filter val="160,00"/>
        <filter val="168,00"/>
        <filter val="17 003,20"/>
        <filter val="17,50"/>
        <filter val="18 151,03"/>
        <filter val="18,00"/>
        <filter val="180,00"/>
        <filter val="19 001,03"/>
        <filter val="197,14"/>
        <filter val="2,38"/>
        <filter val="2,56"/>
        <filter val="20,00"/>
        <filter val="200,00"/>
        <filter val="216,67"/>
        <filter val="24,00"/>
        <filter val="25,00"/>
        <filter val="260,00"/>
        <filter val="265,00"/>
        <filter val="27,00"/>
        <filter val="28,00"/>
        <filter val="28,33"/>
        <filter val="28,41"/>
        <filter val="283,50"/>
        <filter val="3 739,61"/>
        <filter val="3 925,00"/>
        <filter val="30,00"/>
        <filter val="300,00"/>
        <filter val="31,25"/>
        <filter val="31,67"/>
        <filter val="320,00"/>
        <filter val="322,00"/>
        <filter val="33,33"/>
        <filter val="34"/>
        <filter val="34,00"/>
        <filter val="35,00"/>
        <filter val="350,24"/>
        <filter val="36,67"/>
        <filter val="360,00"/>
        <filter val="380,00"/>
        <filter val="382,50"/>
        <filter val="385,00"/>
        <filter val="39,60"/>
        <filter val="4,76"/>
        <filter val="40,00"/>
        <filter val="41,67"/>
        <filter val="440,00"/>
        <filter val="450,00"/>
        <filter val="482,50"/>
        <filter val="495,00"/>
        <filter val="50,00"/>
        <filter val="500,00"/>
        <filter val="52,00"/>
        <filter val="520,00"/>
        <filter val="530,00"/>
        <filter val="530,46"/>
        <filter val="534,00"/>
        <filter val="558,00"/>
        <filter val="57,00"/>
        <filter val="582,00"/>
        <filter val="595,00"/>
        <filter val="6,00"/>
        <filter val="6,03"/>
        <filter val="60,00"/>
        <filter val="64,10"/>
        <filter val="66,00"/>
        <filter val="660,00"/>
        <filter val="665,00"/>
        <filter val="67,22"/>
        <filter val="7,50"/>
        <filter val="70,00"/>
        <filter val="72,00"/>
        <filter val="765,00"/>
        <filter val="77,00"/>
        <filter val="78,00"/>
        <filter val="8,33"/>
        <filter val="80,00"/>
        <filter val="90,00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9" spans="2:8" x14ac:dyDescent="0.2">
      <c r="B9" s="47" t="s">
        <v>979</v>
      </c>
      <c r="C9" s="47" t="s">
        <v>974</v>
      </c>
      <c r="D9" s="47"/>
      <c r="E9" s="47"/>
    </row>
    <row r="11" spans="2:8" x14ac:dyDescent="0.2">
      <c r="B11" s="47" t="s">
        <v>979</v>
      </c>
      <c r="C11" s="47" t="s">
        <v>977</v>
      </c>
      <c r="D11" s="47"/>
      <c r="E11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  <row r="21" spans="2:5" x14ac:dyDescent="0.2">
      <c r="B21" s="47" t="s">
        <v>988</v>
      </c>
      <c r="C21" s="47"/>
      <c r="D21" s="47"/>
      <c r="E21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</sheetData>
  <sheetProtection algorithmName="SHA-512" hashValue="dXDIg4a1w8lOsxmh2Wv6fMRxurMswyiVwbR7VBtfW+vSFI1KNMQU4yTT0nH8dlgtVALHZ265KlX18kUn6Y6rmg==" saltValue="/9uugT1QG2NZXeJqMz7C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2024-10-18T10:41:24Z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