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71E0CDA-0D7E-4D1B-9E47-EC3CFA657E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P539" i="1" s="1"/>
  <c r="BO538" i="1"/>
  <c r="BM538" i="1"/>
  <c r="Y538" i="1"/>
  <c r="P538" i="1"/>
  <c r="X536" i="1"/>
  <c r="X535" i="1"/>
  <c r="BO534" i="1"/>
  <c r="BM534" i="1"/>
  <c r="Y534" i="1"/>
  <c r="BP534" i="1" s="1"/>
  <c r="P534" i="1"/>
  <c r="BO533" i="1"/>
  <c r="BM533" i="1"/>
  <c r="Y533" i="1"/>
  <c r="P533" i="1"/>
  <c r="BO532" i="1"/>
  <c r="BM532" i="1"/>
  <c r="Y532" i="1"/>
  <c r="P532" i="1"/>
  <c r="X530" i="1"/>
  <c r="X529" i="1"/>
  <c r="BO528" i="1"/>
  <c r="BM528" i="1"/>
  <c r="Y528" i="1"/>
  <c r="BP528" i="1" s="1"/>
  <c r="P528" i="1"/>
  <c r="BO527" i="1"/>
  <c r="BM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P525" i="1"/>
  <c r="BO524" i="1"/>
  <c r="BM524" i="1"/>
  <c r="Y524" i="1"/>
  <c r="BP524" i="1" s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Y521" i="1" s="1"/>
  <c r="P518" i="1"/>
  <c r="X516" i="1"/>
  <c r="X515" i="1"/>
  <c r="BO514" i="1"/>
  <c r="BM514" i="1"/>
  <c r="Y514" i="1"/>
  <c r="BP514" i="1" s="1"/>
  <c r="P514" i="1"/>
  <c r="BO513" i="1"/>
  <c r="BM513" i="1"/>
  <c r="Y513" i="1"/>
  <c r="P513" i="1"/>
  <c r="BO512" i="1"/>
  <c r="BM512" i="1"/>
  <c r="Y512" i="1"/>
  <c r="BP512" i="1" s="1"/>
  <c r="P512" i="1"/>
  <c r="BP511" i="1"/>
  <c r="BO511" i="1"/>
  <c r="BN511" i="1"/>
  <c r="BM511" i="1"/>
  <c r="Z511" i="1"/>
  <c r="Y511" i="1"/>
  <c r="P511" i="1"/>
  <c r="BO510" i="1"/>
  <c r="BM510" i="1"/>
  <c r="Y510" i="1"/>
  <c r="BP510" i="1" s="1"/>
  <c r="P510" i="1"/>
  <c r="BO509" i="1"/>
  <c r="BM509" i="1"/>
  <c r="Y509" i="1"/>
  <c r="P509" i="1"/>
  <c r="BO508" i="1"/>
  <c r="BM508" i="1"/>
  <c r="Y508" i="1"/>
  <c r="BP508" i="1" s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4" i="1"/>
  <c r="Y423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Y403" i="1" s="1"/>
  <c r="P399" i="1"/>
  <c r="X397" i="1"/>
  <c r="X396" i="1"/>
  <c r="BO395" i="1"/>
  <c r="BM395" i="1"/>
  <c r="Y395" i="1"/>
  <c r="P395" i="1"/>
  <c r="BO394" i="1"/>
  <c r="BM394" i="1"/>
  <c r="Y394" i="1"/>
  <c r="Y396" i="1" s="1"/>
  <c r="P394" i="1"/>
  <c r="X392" i="1"/>
  <c r="X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P380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Y365" i="1" s="1"/>
  <c r="P361" i="1"/>
  <c r="X359" i="1"/>
  <c r="X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P355" i="1" s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Y302" i="1" s="1"/>
  <c r="P298" i="1"/>
  <c r="BP297" i="1"/>
  <c r="BO297" i="1"/>
  <c r="BN297" i="1"/>
  <c r="BM297" i="1"/>
  <c r="Z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O276" i="1"/>
  <c r="BM276" i="1"/>
  <c r="Y276" i="1"/>
  <c r="BO275" i="1"/>
  <c r="BM275" i="1"/>
  <c r="Y275" i="1"/>
  <c r="P275" i="1"/>
  <c r="X272" i="1"/>
  <c r="X271" i="1"/>
  <c r="BO270" i="1"/>
  <c r="BM270" i="1"/>
  <c r="Y270" i="1"/>
  <c r="X268" i="1"/>
  <c r="X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BP239" i="1" s="1"/>
  <c r="P239" i="1"/>
  <c r="X237" i="1"/>
  <c r="X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Y23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Y222" i="1" s="1"/>
  <c r="P214" i="1"/>
  <c r="X212" i="1"/>
  <c r="X211" i="1"/>
  <c r="BO210" i="1"/>
  <c r="BM210" i="1"/>
  <c r="Y210" i="1"/>
  <c r="Y212" i="1" s="1"/>
  <c r="P210" i="1"/>
  <c r="BP209" i="1"/>
  <c r="BO209" i="1"/>
  <c r="BN209" i="1"/>
  <c r="BM209" i="1"/>
  <c r="Z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Y189" i="1" s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Y184" i="1" s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Y153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F613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607" i="1" s="1"/>
  <c r="BO22" i="1"/>
  <c r="BM22" i="1"/>
  <c r="X604" i="1" s="1"/>
  <c r="Y22" i="1"/>
  <c r="P22" i="1"/>
  <c r="H10" i="1"/>
  <c r="A9" i="1"/>
  <c r="F10" i="1" s="1"/>
  <c r="D7" i="1"/>
  <c r="Q6" i="1"/>
  <c r="P2" i="1"/>
  <c r="BP252" i="1" l="1"/>
  <c r="BN252" i="1"/>
  <c r="Z252" i="1"/>
  <c r="P613" i="1"/>
  <c r="Y286" i="1"/>
  <c r="BP285" i="1"/>
  <c r="BN285" i="1"/>
  <c r="Z285" i="1"/>
  <c r="Z286" i="1" s="1"/>
  <c r="BP290" i="1"/>
  <c r="BN290" i="1"/>
  <c r="Z290" i="1"/>
  <c r="BP325" i="1"/>
  <c r="BN325" i="1"/>
  <c r="Z325" i="1"/>
  <c r="BP356" i="1"/>
  <c r="BN356" i="1"/>
  <c r="Z356" i="1"/>
  <c r="BP395" i="1"/>
  <c r="BN395" i="1"/>
  <c r="Z395" i="1"/>
  <c r="BP430" i="1"/>
  <c r="BN430" i="1"/>
  <c r="Z430" i="1"/>
  <c r="BP461" i="1"/>
  <c r="BN461" i="1"/>
  <c r="Z461" i="1"/>
  <c r="BP519" i="1"/>
  <c r="BN519" i="1"/>
  <c r="Z51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Z28" i="1"/>
  <c r="BN28" i="1"/>
  <c r="Z50" i="1"/>
  <c r="BN50" i="1"/>
  <c r="Z65" i="1"/>
  <c r="BN65" i="1"/>
  <c r="Z68" i="1"/>
  <c r="BN68" i="1"/>
  <c r="Y77" i="1"/>
  <c r="Z81" i="1"/>
  <c r="BN81" i="1"/>
  <c r="Z105" i="1"/>
  <c r="BN105" i="1"/>
  <c r="Y115" i="1"/>
  <c r="Z122" i="1"/>
  <c r="BN122" i="1"/>
  <c r="Y132" i="1"/>
  <c r="Z145" i="1"/>
  <c r="BN145" i="1"/>
  <c r="Z167" i="1"/>
  <c r="BN167" i="1"/>
  <c r="Y200" i="1"/>
  <c r="Z198" i="1"/>
  <c r="BN198" i="1"/>
  <c r="J613" i="1"/>
  <c r="Z217" i="1"/>
  <c r="BN217" i="1"/>
  <c r="Z227" i="1"/>
  <c r="BN227" i="1"/>
  <c r="Z229" i="1"/>
  <c r="BN229" i="1"/>
  <c r="Z239" i="1"/>
  <c r="BN239" i="1"/>
  <c r="Y244" i="1"/>
  <c r="BP263" i="1"/>
  <c r="BN263" i="1"/>
  <c r="Z263" i="1"/>
  <c r="BP301" i="1"/>
  <c r="BN301" i="1"/>
  <c r="Z301" i="1"/>
  <c r="BP342" i="1"/>
  <c r="BN342" i="1"/>
  <c r="Z342" i="1"/>
  <c r="BP383" i="1"/>
  <c r="BN383" i="1"/>
  <c r="Z383" i="1"/>
  <c r="BP414" i="1"/>
  <c r="BN414" i="1"/>
  <c r="Z414" i="1"/>
  <c r="BP450" i="1"/>
  <c r="BN450" i="1"/>
  <c r="Z450" i="1"/>
  <c r="Y503" i="1"/>
  <c r="Y502" i="1"/>
  <c r="BP501" i="1"/>
  <c r="BN501" i="1"/>
  <c r="Z501" i="1"/>
  <c r="Z502" i="1" s="1"/>
  <c r="BP507" i="1"/>
  <c r="BN507" i="1"/>
  <c r="Z507" i="1"/>
  <c r="BP533" i="1"/>
  <c r="BN533" i="1"/>
  <c r="Z533" i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Y293" i="1"/>
  <c r="Y359" i="1"/>
  <c r="Y540" i="1"/>
  <c r="B613" i="1"/>
  <c r="X605" i="1"/>
  <c r="X606" i="1" s="1"/>
  <c r="Z26" i="1"/>
  <c r="BN26" i="1"/>
  <c r="BP26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Z63" i="1"/>
  <c r="BN63" i="1"/>
  <c r="Z74" i="1"/>
  <c r="BN74" i="1"/>
  <c r="Z75" i="1"/>
  <c r="BN75" i="1"/>
  <c r="Y87" i="1"/>
  <c r="Z83" i="1"/>
  <c r="BN83" i="1"/>
  <c r="Y94" i="1"/>
  <c r="Z98" i="1"/>
  <c r="BN98" i="1"/>
  <c r="E613" i="1"/>
  <c r="Z111" i="1"/>
  <c r="BN111" i="1"/>
  <c r="Z120" i="1"/>
  <c r="BN120" i="1"/>
  <c r="Z130" i="1"/>
  <c r="BN130" i="1"/>
  <c r="Y141" i="1"/>
  <c r="Z139" i="1"/>
  <c r="BN139" i="1"/>
  <c r="Z150" i="1"/>
  <c r="BN150" i="1"/>
  <c r="BP150" i="1"/>
  <c r="Z160" i="1"/>
  <c r="BN160" i="1"/>
  <c r="BP160" i="1"/>
  <c r="Z173" i="1"/>
  <c r="BN173" i="1"/>
  <c r="Z181" i="1"/>
  <c r="BN181" i="1"/>
  <c r="Z188" i="1"/>
  <c r="Z189" i="1" s="1"/>
  <c r="BN188" i="1"/>
  <c r="BP188" i="1"/>
  <c r="Z192" i="1"/>
  <c r="BN192" i="1"/>
  <c r="BP192" i="1"/>
  <c r="Z196" i="1"/>
  <c r="BN196" i="1"/>
  <c r="Z205" i="1"/>
  <c r="BN205" i="1"/>
  <c r="Y211" i="1"/>
  <c r="Z215" i="1"/>
  <c r="BN215" i="1"/>
  <c r="Z219" i="1"/>
  <c r="BN219" i="1"/>
  <c r="Z225" i="1"/>
  <c r="BN225" i="1"/>
  <c r="BP225" i="1"/>
  <c r="Y236" i="1"/>
  <c r="BP235" i="1"/>
  <c r="BN235" i="1"/>
  <c r="Z235" i="1"/>
  <c r="BP250" i="1"/>
  <c r="BN250" i="1"/>
  <c r="Z250" i="1"/>
  <c r="Y268" i="1"/>
  <c r="BP261" i="1"/>
  <c r="BN261" i="1"/>
  <c r="Z261" i="1"/>
  <c r="Y272" i="1"/>
  <c r="Y271" i="1"/>
  <c r="BP270" i="1"/>
  <c r="BN270" i="1"/>
  <c r="Z270" i="1"/>
  <c r="Z271" i="1" s="1"/>
  <c r="BP275" i="1"/>
  <c r="BN275" i="1"/>
  <c r="Z275" i="1"/>
  <c r="BP280" i="1"/>
  <c r="BN280" i="1"/>
  <c r="Z280" i="1"/>
  <c r="BP299" i="1"/>
  <c r="BN299" i="1"/>
  <c r="Z299" i="1"/>
  <c r="BP323" i="1"/>
  <c r="BN323" i="1"/>
  <c r="Z323" i="1"/>
  <c r="Y345" i="1"/>
  <c r="BP340" i="1"/>
  <c r="BN340" i="1"/>
  <c r="Z340" i="1"/>
  <c r="BP350" i="1"/>
  <c r="BN350" i="1"/>
  <c r="Z350" i="1"/>
  <c r="W613" i="1"/>
  <c r="BP381" i="1"/>
  <c r="BN381" i="1"/>
  <c r="Z381" i="1"/>
  <c r="BP231" i="1"/>
  <c r="BN231" i="1"/>
  <c r="Z231" i="1"/>
  <c r="BP241" i="1"/>
  <c r="BN241" i="1"/>
  <c r="Z241" i="1"/>
  <c r="BP254" i="1"/>
  <c r="BN254" i="1"/>
  <c r="Z254" i="1"/>
  <c r="BP265" i="1"/>
  <c r="BN265" i="1"/>
  <c r="Z265" i="1"/>
  <c r="BP276" i="1"/>
  <c r="BN276" i="1"/>
  <c r="Z276" i="1"/>
  <c r="BP292" i="1"/>
  <c r="BN292" i="1"/>
  <c r="Z292" i="1"/>
  <c r="S613" i="1"/>
  <c r="Y307" i="1"/>
  <c r="BP306" i="1"/>
  <c r="BN306" i="1"/>
  <c r="Z306" i="1"/>
  <c r="Z307" i="1" s="1"/>
  <c r="Y312" i="1"/>
  <c r="BP311" i="1"/>
  <c r="BN311" i="1"/>
  <c r="Z311" i="1"/>
  <c r="Z312" i="1" s="1"/>
  <c r="Y317" i="1"/>
  <c r="BP315" i="1"/>
  <c r="BN315" i="1"/>
  <c r="Z315" i="1"/>
  <c r="BP327" i="1"/>
  <c r="BN327" i="1"/>
  <c r="Z327" i="1"/>
  <c r="BP344" i="1"/>
  <c r="BN344" i="1"/>
  <c r="Z344" i="1"/>
  <c r="BP362" i="1"/>
  <c r="BN362" i="1"/>
  <c r="Z362" i="1"/>
  <c r="BP385" i="1"/>
  <c r="BN385" i="1"/>
  <c r="Z385" i="1"/>
  <c r="BP400" i="1"/>
  <c r="BN400" i="1"/>
  <c r="Z400" i="1"/>
  <c r="BP416" i="1"/>
  <c r="BN416" i="1"/>
  <c r="Z416" i="1"/>
  <c r="Y436" i="1"/>
  <c r="Y435" i="1"/>
  <c r="BP434" i="1"/>
  <c r="BN434" i="1"/>
  <c r="Z434" i="1"/>
  <c r="Z435" i="1" s="1"/>
  <c r="Y441" i="1"/>
  <c r="BP440" i="1"/>
  <c r="BN440" i="1"/>
  <c r="Z440" i="1"/>
  <c r="Z441" i="1" s="1"/>
  <c r="Y465" i="1"/>
  <c r="BP444" i="1"/>
  <c r="BN444" i="1"/>
  <c r="Z444" i="1"/>
  <c r="BP452" i="1"/>
  <c r="BN452" i="1"/>
  <c r="Z452" i="1"/>
  <c r="BP463" i="1"/>
  <c r="BN463" i="1"/>
  <c r="Z463" i="1"/>
  <c r="BP485" i="1"/>
  <c r="BN485" i="1"/>
  <c r="Z485" i="1"/>
  <c r="BP509" i="1"/>
  <c r="BN509" i="1"/>
  <c r="Z509" i="1"/>
  <c r="Y529" i="1"/>
  <c r="BP523" i="1"/>
  <c r="BN523" i="1"/>
  <c r="Z523" i="1"/>
  <c r="BP545" i="1"/>
  <c r="BN545" i="1"/>
  <c r="Z545" i="1"/>
  <c r="BP547" i="1"/>
  <c r="BN547" i="1"/>
  <c r="Z547" i="1"/>
  <c r="Y589" i="1"/>
  <c r="BP587" i="1"/>
  <c r="BN587" i="1"/>
  <c r="Z587" i="1"/>
  <c r="Y243" i="1"/>
  <c r="K613" i="1"/>
  <c r="Y281" i="1"/>
  <c r="Y318" i="1"/>
  <c r="U613" i="1"/>
  <c r="Y336" i="1"/>
  <c r="Y352" i="1"/>
  <c r="V613" i="1"/>
  <c r="Y376" i="1"/>
  <c r="BP389" i="1"/>
  <c r="BN389" i="1"/>
  <c r="Z389" i="1"/>
  <c r="Y419" i="1"/>
  <c r="BP412" i="1"/>
  <c r="BN412" i="1"/>
  <c r="Z412" i="1"/>
  <c r="BP428" i="1"/>
  <c r="BN428" i="1"/>
  <c r="Z428" i="1"/>
  <c r="BP448" i="1"/>
  <c r="BN448" i="1"/>
  <c r="Z448" i="1"/>
  <c r="BP459" i="1"/>
  <c r="BN459" i="1"/>
  <c r="Z459" i="1"/>
  <c r="BP482" i="1"/>
  <c r="BN482" i="1"/>
  <c r="Z482" i="1"/>
  <c r="BP496" i="1"/>
  <c r="BN496" i="1"/>
  <c r="Z496" i="1"/>
  <c r="BP513" i="1"/>
  <c r="BN513" i="1"/>
  <c r="Z513" i="1"/>
  <c r="BP527" i="1"/>
  <c r="BN527" i="1"/>
  <c r="Z527" i="1"/>
  <c r="BP546" i="1"/>
  <c r="BN546" i="1"/>
  <c r="Z546" i="1"/>
  <c r="BP588" i="1"/>
  <c r="BN588" i="1"/>
  <c r="Z588" i="1"/>
  <c r="Y598" i="1"/>
  <c r="Y597" i="1"/>
  <c r="BP596" i="1"/>
  <c r="BN596" i="1"/>
  <c r="Z596" i="1"/>
  <c r="Z597" i="1" s="1"/>
  <c r="Y469" i="1"/>
  <c r="Y535" i="1"/>
  <c r="H9" i="1"/>
  <c r="A10" i="1"/>
  <c r="Y24" i="1"/>
  <c r="Y35" i="1"/>
  <c r="Y55" i="1"/>
  <c r="Y59" i="1"/>
  <c r="Y71" i="1"/>
  <c r="Y78" i="1"/>
  <c r="Y86" i="1"/>
  <c r="Y95" i="1"/>
  <c r="Y101" i="1"/>
  <c r="Y108" i="1"/>
  <c r="Y116" i="1"/>
  <c r="Y125" i="1"/>
  <c r="Y131" i="1"/>
  <c r="Y142" i="1"/>
  <c r="Y146" i="1"/>
  <c r="Y157" i="1"/>
  <c r="Y163" i="1"/>
  <c r="H613" i="1"/>
  <c r="Y169" i="1"/>
  <c r="BP168" i="1"/>
  <c r="BN168" i="1"/>
  <c r="BP174" i="1"/>
  <c r="BN174" i="1"/>
  <c r="Z174" i="1"/>
  <c r="BP182" i="1"/>
  <c r="BN182" i="1"/>
  <c r="Z182" i="1"/>
  <c r="Y201" i="1"/>
  <c r="BP193" i="1"/>
  <c r="BN193" i="1"/>
  <c r="Z193" i="1"/>
  <c r="BP197" i="1"/>
  <c r="BN197" i="1"/>
  <c r="Z197" i="1"/>
  <c r="F9" i="1"/>
  <c r="J9" i="1"/>
  <c r="Z22" i="1"/>
  <c r="Z23" i="1" s="1"/>
  <c r="BN22" i="1"/>
  <c r="BP22" i="1"/>
  <c r="Y23" i="1"/>
  <c r="X603" i="1"/>
  <c r="Z27" i="1"/>
  <c r="BN27" i="1"/>
  <c r="Z29" i="1"/>
  <c r="BN29" i="1"/>
  <c r="Z33" i="1"/>
  <c r="BN33" i="1"/>
  <c r="C613" i="1"/>
  <c r="Z49" i="1"/>
  <c r="BN49" i="1"/>
  <c r="Z51" i="1"/>
  <c r="BN51" i="1"/>
  <c r="Z53" i="1"/>
  <c r="BN53" i="1"/>
  <c r="Y54" i="1"/>
  <c r="Z57" i="1"/>
  <c r="Z59" i="1" s="1"/>
  <c r="BN57" i="1"/>
  <c r="BP57" i="1"/>
  <c r="D613" i="1"/>
  <c r="Z64" i="1"/>
  <c r="BN64" i="1"/>
  <c r="Z66" i="1"/>
  <c r="BN66" i="1"/>
  <c r="Z67" i="1"/>
  <c r="BN67" i="1"/>
  <c r="Z69" i="1"/>
  <c r="BN69" i="1"/>
  <c r="Y70" i="1"/>
  <c r="Z73" i="1"/>
  <c r="BN73" i="1"/>
  <c r="BP73" i="1"/>
  <c r="Z76" i="1"/>
  <c r="BN76" i="1"/>
  <c r="Z80" i="1"/>
  <c r="BN80" i="1"/>
  <c r="BP80" i="1"/>
  <c r="Z82" i="1"/>
  <c r="BN82" i="1"/>
  <c r="Z84" i="1"/>
  <c r="BN84" i="1"/>
  <c r="Z89" i="1"/>
  <c r="BN89" i="1"/>
  <c r="BP89" i="1"/>
  <c r="Z90" i="1"/>
  <c r="BN90" i="1"/>
  <c r="Z91" i="1"/>
  <c r="BN91" i="1"/>
  <c r="Z93" i="1"/>
  <c r="BN93" i="1"/>
  <c r="Z97" i="1"/>
  <c r="BN97" i="1"/>
  <c r="BP97" i="1"/>
  <c r="Z99" i="1"/>
  <c r="BN99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29" i="1"/>
  <c r="BN129" i="1"/>
  <c r="Z135" i="1"/>
  <c r="BN135" i="1"/>
  <c r="Z136" i="1"/>
  <c r="BN136" i="1"/>
  <c r="Z138" i="1"/>
  <c r="BN138" i="1"/>
  <c r="Z140" i="1"/>
  <c r="BN140" i="1"/>
  <c r="Z144" i="1"/>
  <c r="Z146" i="1" s="1"/>
  <c r="BN144" i="1"/>
  <c r="BP144" i="1"/>
  <c r="G613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Y170" i="1"/>
  <c r="Y177" i="1"/>
  <c r="BP172" i="1"/>
  <c r="BN172" i="1"/>
  <c r="Z172" i="1"/>
  <c r="BP176" i="1"/>
  <c r="BN176" i="1"/>
  <c r="Z176" i="1"/>
  <c r="Y178" i="1"/>
  <c r="Y183" i="1"/>
  <c r="BP180" i="1"/>
  <c r="BN180" i="1"/>
  <c r="Z180" i="1"/>
  <c r="Z183" i="1" s="1"/>
  <c r="BP195" i="1"/>
  <c r="BN195" i="1"/>
  <c r="Z195" i="1"/>
  <c r="I613" i="1"/>
  <c r="Y190" i="1"/>
  <c r="Z199" i="1"/>
  <c r="BN199" i="1"/>
  <c r="Z204" i="1"/>
  <c r="Z206" i="1" s="1"/>
  <c r="BN204" i="1"/>
  <c r="BP204" i="1"/>
  <c r="Y207" i="1"/>
  <c r="Z210" i="1"/>
  <c r="Z211" i="1" s="1"/>
  <c r="BN210" i="1"/>
  <c r="BP210" i="1"/>
  <c r="Z214" i="1"/>
  <c r="BN214" i="1"/>
  <c r="BP214" i="1"/>
  <c r="Z216" i="1"/>
  <c r="BN216" i="1"/>
  <c r="Z218" i="1"/>
  <c r="BN218" i="1"/>
  <c r="Z220" i="1"/>
  <c r="BN220" i="1"/>
  <c r="Y223" i="1"/>
  <c r="Z226" i="1"/>
  <c r="BN226" i="1"/>
  <c r="BP226" i="1"/>
  <c r="Z228" i="1"/>
  <c r="BN228" i="1"/>
  <c r="Z230" i="1"/>
  <c r="BN230" i="1"/>
  <c r="Z232" i="1"/>
  <c r="BN232" i="1"/>
  <c r="Z234" i="1"/>
  <c r="BN234" i="1"/>
  <c r="Z240" i="1"/>
  <c r="Z243" i="1" s="1"/>
  <c r="BN240" i="1"/>
  <c r="BP240" i="1"/>
  <c r="Z242" i="1"/>
  <c r="BN242" i="1"/>
  <c r="Z247" i="1"/>
  <c r="BN247" i="1"/>
  <c r="BP247" i="1"/>
  <c r="Z249" i="1"/>
  <c r="BN249" i="1"/>
  <c r="Z251" i="1"/>
  <c r="BN251" i="1"/>
  <c r="Z253" i="1"/>
  <c r="BN253" i="1"/>
  <c r="Y256" i="1"/>
  <c r="M613" i="1"/>
  <c r="Z260" i="1"/>
  <c r="Z267" i="1" s="1"/>
  <c r="BN260" i="1"/>
  <c r="BP260" i="1"/>
  <c r="Z262" i="1"/>
  <c r="BN262" i="1"/>
  <c r="Z264" i="1"/>
  <c r="BN264" i="1"/>
  <c r="Z266" i="1"/>
  <c r="BN266" i="1"/>
  <c r="Y267" i="1"/>
  <c r="O613" i="1"/>
  <c r="Z277" i="1"/>
  <c r="BN277" i="1"/>
  <c r="BP277" i="1"/>
  <c r="Z279" i="1"/>
  <c r="BN279" i="1"/>
  <c r="Y282" i="1"/>
  <c r="Y287" i="1"/>
  <c r="Q613" i="1"/>
  <c r="Z291" i="1"/>
  <c r="Z293" i="1" s="1"/>
  <c r="BN291" i="1"/>
  <c r="BP291" i="1"/>
  <c r="Y294" i="1"/>
  <c r="R613" i="1"/>
  <c r="Z298" i="1"/>
  <c r="Z302" i="1" s="1"/>
  <c r="BN298" i="1"/>
  <c r="BP298" i="1"/>
  <c r="Z300" i="1"/>
  <c r="BN300" i="1"/>
  <c r="Y303" i="1"/>
  <c r="Y308" i="1"/>
  <c r="T613" i="1"/>
  <c r="Y313" i="1"/>
  <c r="Z316" i="1"/>
  <c r="BN316" i="1"/>
  <c r="BP316" i="1"/>
  <c r="Z321" i="1"/>
  <c r="BN321" i="1"/>
  <c r="BP321" i="1"/>
  <c r="Z322" i="1"/>
  <c r="BN322" i="1"/>
  <c r="Z324" i="1"/>
  <c r="BN324" i="1"/>
  <c r="Z326" i="1"/>
  <c r="BN326" i="1"/>
  <c r="Z328" i="1"/>
  <c r="BN328" i="1"/>
  <c r="Y329" i="1"/>
  <c r="Z332" i="1"/>
  <c r="BN332" i="1"/>
  <c r="BP332" i="1"/>
  <c r="BP333" i="1"/>
  <c r="BN333" i="1"/>
  <c r="Z333" i="1"/>
  <c r="BP341" i="1"/>
  <c r="BN341" i="1"/>
  <c r="Z341" i="1"/>
  <c r="Y206" i="1"/>
  <c r="Y255" i="1"/>
  <c r="Y330" i="1"/>
  <c r="BP335" i="1"/>
  <c r="BN335" i="1"/>
  <c r="Z335" i="1"/>
  <c r="Y337" i="1"/>
  <c r="Y346" i="1"/>
  <c r="BP339" i="1"/>
  <c r="BN339" i="1"/>
  <c r="Z339" i="1"/>
  <c r="BP343" i="1"/>
  <c r="BN343" i="1"/>
  <c r="Z343" i="1"/>
  <c r="Z349" i="1"/>
  <c r="Z351" i="1" s="1"/>
  <c r="BN349" i="1"/>
  <c r="BP349" i="1"/>
  <c r="Z354" i="1"/>
  <c r="BN354" i="1"/>
  <c r="BP354" i="1"/>
  <c r="Z355" i="1"/>
  <c r="BN355" i="1"/>
  <c r="Z357" i="1"/>
  <c r="BN357" i="1"/>
  <c r="Y358" i="1"/>
  <c r="Z361" i="1"/>
  <c r="BN361" i="1"/>
  <c r="BP361" i="1"/>
  <c r="Z363" i="1"/>
  <c r="BN363" i="1"/>
  <c r="Y364" i="1"/>
  <c r="Z368" i="1"/>
  <c r="Z369" i="1" s="1"/>
  <c r="BN368" i="1"/>
  <c r="BP368" i="1"/>
  <c r="Y369" i="1"/>
  <c r="Z372" i="1"/>
  <c r="BN372" i="1"/>
  <c r="BP372" i="1"/>
  <c r="Z374" i="1"/>
  <c r="BN374" i="1"/>
  <c r="Y375" i="1"/>
  <c r="Z380" i="1"/>
  <c r="BN380" i="1"/>
  <c r="BP380" i="1"/>
  <c r="Z382" i="1"/>
  <c r="BN382" i="1"/>
  <c r="Z384" i="1"/>
  <c r="BN384" i="1"/>
  <c r="Z386" i="1"/>
  <c r="BN386" i="1"/>
  <c r="Z388" i="1"/>
  <c r="BN388" i="1"/>
  <c r="Z390" i="1"/>
  <c r="BN390" i="1"/>
  <c r="Y391" i="1"/>
  <c r="Z394" i="1"/>
  <c r="Z396" i="1" s="1"/>
  <c r="BN394" i="1"/>
  <c r="BP394" i="1"/>
  <c r="BP401" i="1"/>
  <c r="BN401" i="1"/>
  <c r="Z401" i="1"/>
  <c r="Y408" i="1"/>
  <c r="BP405" i="1"/>
  <c r="BN405" i="1"/>
  <c r="Z405" i="1"/>
  <c r="Z407" i="1" s="1"/>
  <c r="BP413" i="1"/>
  <c r="BN413" i="1"/>
  <c r="Z413" i="1"/>
  <c r="BP417" i="1"/>
  <c r="BN417" i="1"/>
  <c r="Z417" i="1"/>
  <c r="Y424" i="1"/>
  <c r="BP421" i="1"/>
  <c r="BN421" i="1"/>
  <c r="Z421" i="1"/>
  <c r="Z423" i="1" s="1"/>
  <c r="Y432" i="1"/>
  <c r="BP429" i="1"/>
  <c r="BN429" i="1"/>
  <c r="Z429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83" i="1"/>
  <c r="BN483" i="1"/>
  <c r="Z483" i="1"/>
  <c r="Y486" i="1"/>
  <c r="Y370" i="1"/>
  <c r="Y392" i="1"/>
  <c r="Y397" i="1"/>
  <c r="Y402" i="1"/>
  <c r="BP399" i="1"/>
  <c r="BN399" i="1"/>
  <c r="Z399" i="1"/>
  <c r="Z402" i="1" s="1"/>
  <c r="Y418" i="1"/>
  <c r="BP411" i="1"/>
  <c r="BN411" i="1"/>
  <c r="Z411" i="1"/>
  <c r="X613" i="1"/>
  <c r="BP415" i="1"/>
  <c r="BN415" i="1"/>
  <c r="Z415" i="1"/>
  <c r="BP427" i="1"/>
  <c r="BN427" i="1"/>
  <c r="Z427" i="1"/>
  <c r="Z431" i="1" s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Z613" i="1"/>
  <c r="Y478" i="1"/>
  <c r="BP477" i="1"/>
  <c r="BN477" i="1"/>
  <c r="Z477" i="1"/>
  <c r="Z478" i="1" s="1"/>
  <c r="Y479" i="1"/>
  <c r="Y487" i="1"/>
  <c r="BP481" i="1"/>
  <c r="BN481" i="1"/>
  <c r="Z481" i="1"/>
  <c r="BP484" i="1"/>
  <c r="BN484" i="1"/>
  <c r="Z484" i="1"/>
  <c r="Y497" i="1"/>
  <c r="Y516" i="1"/>
  <c r="Y520" i="1"/>
  <c r="Y530" i="1"/>
  <c r="Y536" i="1"/>
  <c r="Y541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AB613" i="1"/>
  <c r="Y613" i="1"/>
  <c r="Y442" i="1"/>
  <c r="AA613" i="1"/>
  <c r="Z495" i="1"/>
  <c r="Z497" i="1" s="1"/>
  <c r="BN495" i="1"/>
  <c r="Y498" i="1"/>
  <c r="AC613" i="1"/>
  <c r="Z508" i="1"/>
  <c r="BN508" i="1"/>
  <c r="Z510" i="1"/>
  <c r="BN510" i="1"/>
  <c r="Z512" i="1"/>
  <c r="BN512" i="1"/>
  <c r="Z514" i="1"/>
  <c r="BN514" i="1"/>
  <c r="Y515" i="1"/>
  <c r="Z518" i="1"/>
  <c r="Z520" i="1" s="1"/>
  <c r="BN518" i="1"/>
  <c r="BP518" i="1"/>
  <c r="Z524" i="1"/>
  <c r="BN524" i="1"/>
  <c r="Z526" i="1"/>
  <c r="BN526" i="1"/>
  <c r="Z528" i="1"/>
  <c r="BN528" i="1"/>
  <c r="Z532" i="1"/>
  <c r="BN532" i="1"/>
  <c r="BP532" i="1"/>
  <c r="Z534" i="1"/>
  <c r="BN534" i="1"/>
  <c r="Z538" i="1"/>
  <c r="BN538" i="1"/>
  <c r="BP538" i="1"/>
  <c r="Z539" i="1"/>
  <c r="BN539" i="1"/>
  <c r="Y552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BP581" i="1"/>
  <c r="BN581" i="1"/>
  <c r="Z581" i="1"/>
  <c r="AE613" i="1"/>
  <c r="AD613" i="1"/>
  <c r="Y590" i="1"/>
  <c r="Z559" i="1" l="1"/>
  <c r="Z583" i="1"/>
  <c r="Z552" i="1"/>
  <c r="Z540" i="1"/>
  <c r="Z317" i="1"/>
  <c r="Z589" i="1"/>
  <c r="Z576" i="1"/>
  <c r="Z464" i="1"/>
  <c r="Z345" i="1"/>
  <c r="Z281" i="1"/>
  <c r="Z255" i="1"/>
  <c r="Z236" i="1"/>
  <c r="Z222" i="1"/>
  <c r="Z177" i="1"/>
  <c r="Z169" i="1"/>
  <c r="Z141" i="1"/>
  <c r="Z115" i="1"/>
  <c r="Z107" i="1"/>
  <c r="Z94" i="1"/>
  <c r="Z77" i="1"/>
  <c r="Z54" i="1"/>
  <c r="Z200" i="1"/>
  <c r="Z529" i="1"/>
  <c r="Z515" i="1"/>
  <c r="Z70" i="1"/>
  <c r="Z35" i="1"/>
  <c r="Z535" i="1"/>
  <c r="Z486" i="1"/>
  <c r="Z391" i="1"/>
  <c r="Z375" i="1"/>
  <c r="Z364" i="1"/>
  <c r="Z358" i="1"/>
  <c r="Z336" i="1"/>
  <c r="Z329" i="1"/>
  <c r="Z131" i="1"/>
  <c r="Z124" i="1"/>
  <c r="Z100" i="1"/>
  <c r="Z86" i="1"/>
  <c r="Y607" i="1"/>
  <c r="Y604" i="1"/>
  <c r="Z569" i="1"/>
  <c r="Z418" i="1"/>
  <c r="Y605" i="1"/>
  <c r="Y603" i="1"/>
  <c r="Z608" i="1" l="1"/>
  <c r="Y606" i="1"/>
</calcChain>
</file>

<file path=xl/sharedStrings.xml><?xml version="1.0" encoding="utf-8"?>
<sst xmlns="http://schemas.openxmlformats.org/spreadsheetml/2006/main" count="2819" uniqueCount="1005">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</sst>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1004</v>
      </c>
      <c r="I5" s="983"/>
      <c r="J5" s="983"/>
      <c r="K5" s="983"/>
      <c r="L5" s="983"/>
      <c r="M5" s="807"/>
      <c r="N5" s="58"/>
      <c r="P5" s="24" t="s">
        <v>10</v>
      </c>
      <c r="Q5" s="1080">
        <v>45586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Понедельник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/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19</v>
      </c>
      <c r="Q8" s="859">
        <v>0.41666666666666669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20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21</v>
      </c>
      <c r="Q10" s="902"/>
      <c r="R10" s="903"/>
      <c r="U10" s="24" t="s">
        <v>22</v>
      </c>
      <c r="V10" s="738" t="s">
        <v>23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7"/>
      <c r="R11" s="848"/>
      <c r="U11" s="24" t="s">
        <v>26</v>
      </c>
      <c r="V11" s="1009" t="s">
        <v>27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28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29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30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31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32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33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34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35</v>
      </c>
      <c r="B17" s="755" t="s">
        <v>36</v>
      </c>
      <c r="C17" s="869" t="s">
        <v>37</v>
      </c>
      <c r="D17" s="755" t="s">
        <v>38</v>
      </c>
      <c r="E17" s="823"/>
      <c r="F17" s="755" t="s">
        <v>39</v>
      </c>
      <c r="G17" s="755" t="s">
        <v>40</v>
      </c>
      <c r="H17" s="755" t="s">
        <v>41</v>
      </c>
      <c r="I17" s="755" t="s">
        <v>42</v>
      </c>
      <c r="J17" s="755" t="s">
        <v>43</v>
      </c>
      <c r="K17" s="755" t="s">
        <v>44</v>
      </c>
      <c r="L17" s="755" t="s">
        <v>45</v>
      </c>
      <c r="M17" s="755" t="s">
        <v>46</v>
      </c>
      <c r="N17" s="755" t="s">
        <v>47</v>
      </c>
      <c r="O17" s="755" t="s">
        <v>48</v>
      </c>
      <c r="P17" s="755" t="s">
        <v>49</v>
      </c>
      <c r="Q17" s="822"/>
      <c r="R17" s="822"/>
      <c r="S17" s="822"/>
      <c r="T17" s="823"/>
      <c r="U17" s="1101" t="s">
        <v>50</v>
      </c>
      <c r="V17" s="800"/>
      <c r="W17" s="755" t="s">
        <v>51</v>
      </c>
      <c r="X17" s="755" t="s">
        <v>52</v>
      </c>
      <c r="Y17" s="1077" t="s">
        <v>53</v>
      </c>
      <c r="Z17" s="979" t="s">
        <v>54</v>
      </c>
      <c r="AA17" s="952" t="s">
        <v>55</v>
      </c>
      <c r="AB17" s="952" t="s">
        <v>56</v>
      </c>
      <c r="AC17" s="952" t="s">
        <v>57</v>
      </c>
      <c r="AD17" s="952" t="s">
        <v>58</v>
      </c>
      <c r="AE17" s="1059"/>
      <c r="AF17" s="1060"/>
      <c r="AG17" s="66"/>
      <c r="BD17" s="65" t="s">
        <v>59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62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62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63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70</v>
      </c>
      <c r="Q23" s="711"/>
      <c r="R23" s="711"/>
      <c r="S23" s="711"/>
      <c r="T23" s="711"/>
      <c r="U23" s="711"/>
      <c r="V23" s="71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70</v>
      </c>
      <c r="Q24" s="711"/>
      <c r="R24" s="711"/>
      <c r="S24" s="711"/>
      <c r="T24" s="711"/>
      <c r="U24" s="711"/>
      <c r="V24" s="71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72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2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9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68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70</v>
      </c>
      <c r="Q35" s="711"/>
      <c r="R35" s="711"/>
      <c r="S35" s="711"/>
      <c r="T35" s="711"/>
      <c r="U35" s="711"/>
      <c r="V35" s="71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70</v>
      </c>
      <c r="Q36" s="711"/>
      <c r="R36" s="711"/>
      <c r="S36" s="711"/>
      <c r="T36" s="711"/>
      <c r="U36" s="711"/>
      <c r="V36" s="71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102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70</v>
      </c>
      <c r="Q39" s="711"/>
      <c r="R39" s="711"/>
      <c r="S39" s="711"/>
      <c r="T39" s="711"/>
      <c r="U39" s="711"/>
      <c r="V39" s="71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70</v>
      </c>
      <c r="Q40" s="711"/>
      <c r="R40" s="711"/>
      <c r="S40" s="711"/>
      <c r="T40" s="711"/>
      <c r="U40" s="711"/>
      <c r="V40" s="71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108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70</v>
      </c>
      <c r="Q43" s="711"/>
      <c r="R43" s="711"/>
      <c r="S43" s="711"/>
      <c r="T43" s="711"/>
      <c r="U43" s="711"/>
      <c r="V43" s="71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70</v>
      </c>
      <c r="Q44" s="711"/>
      <c r="R44" s="711"/>
      <c r="S44" s="711"/>
      <c r="T44" s="711"/>
      <c r="U44" s="711"/>
      <c r="V44" s="71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111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112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113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62</v>
      </c>
      <c r="Y48" s="702">
        <f t="shared" ref="Y48:Y53" si="6">IFERROR(IF(X48="",0,CEILING((X48/$H48),1)*$H48),"")</f>
        <v>64.800000000000011</v>
      </c>
      <c r="Z48" s="36">
        <f>IFERROR(IF(Y48=0,"",ROUNDUP(Y48/H48,0)*0.02175),"")</f>
        <v>0.1305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64.755555555555546</v>
      </c>
      <c r="BN48" s="64">
        <f t="shared" ref="BN48:BN53" si="8">IFERROR(Y48*I48/H48,"0")</f>
        <v>67.680000000000007</v>
      </c>
      <c r="BO48" s="64">
        <f t="shared" ref="BO48:BO53" si="9">IFERROR(1/J48*(X48/H48),"0")</f>
        <v>0.1025132275132275</v>
      </c>
      <c r="BP48" s="64">
        <f t="shared" ref="BP48:BP53" si="10">IFERROR(1/J48*(Y48/H48),"0")</f>
        <v>0.10714285714285715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60</v>
      </c>
      <c r="Y50" s="702">
        <f t="shared" si="6"/>
        <v>67.199999999999989</v>
      </c>
      <c r="Z50" s="36">
        <f>IFERROR(IF(Y50=0,"",ROUNDUP(Y50/H50,0)*0.02175),"")</f>
        <v>0.1305</v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62.571428571428569</v>
      </c>
      <c r="BN50" s="64">
        <f t="shared" si="8"/>
        <v>70.079999999999984</v>
      </c>
      <c r="BO50" s="64">
        <f t="shared" si="9"/>
        <v>9.5663265306122458E-2</v>
      </c>
      <c r="BP50" s="64">
        <f t="shared" si="10"/>
        <v>0.10714285714285712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70</v>
      </c>
      <c r="Q54" s="711"/>
      <c r="R54" s="711"/>
      <c r="S54" s="711"/>
      <c r="T54" s="711"/>
      <c r="U54" s="711"/>
      <c r="V54" s="712"/>
      <c r="W54" s="37" t="s">
        <v>71</v>
      </c>
      <c r="X54" s="703">
        <f>IFERROR(X48/H48,"0")+IFERROR(X49/H49,"0")+IFERROR(X50/H50,"0")+IFERROR(X51/H51,"0")+IFERROR(X52/H52,"0")+IFERROR(X53/H53,"0")</f>
        <v>11.097883597883598</v>
      </c>
      <c r="Y54" s="703">
        <f>IFERROR(Y48/H48,"0")+IFERROR(Y49/H49,"0")+IFERROR(Y50/H50,"0")+IFERROR(Y51/H51,"0")+IFERROR(Y52/H52,"0")+IFERROR(Y53/H53,"0")</f>
        <v>12</v>
      </c>
      <c r="Z54" s="703">
        <f>IFERROR(IF(Z48="",0,Z48),"0")+IFERROR(IF(Z49="",0,Z49),"0")+IFERROR(IF(Z50="",0,Z50),"0")+IFERROR(IF(Z51="",0,Z51),"0")+IFERROR(IF(Z52="",0,Z52),"0")+IFERROR(IF(Z53="",0,Z53),"0")</f>
        <v>0.26100000000000001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70</v>
      </c>
      <c r="Q55" s="711"/>
      <c r="R55" s="711"/>
      <c r="S55" s="711"/>
      <c r="T55" s="711"/>
      <c r="U55" s="711"/>
      <c r="V55" s="712"/>
      <c r="W55" s="37" t="s">
        <v>68</v>
      </c>
      <c r="X55" s="703">
        <f>IFERROR(SUM(X48:X53),"0")</f>
        <v>122</v>
      </c>
      <c r="Y55" s="703">
        <f>IFERROR(SUM(Y48:Y53),"0")</f>
        <v>132</v>
      </c>
      <c r="Z55" s="37"/>
      <c r="AA55" s="704"/>
      <c r="AB55" s="704"/>
      <c r="AC55" s="704"/>
    </row>
    <row r="56" spans="1:68" ht="14.25" hidden="1" customHeight="1" x14ac:dyDescent="0.25">
      <c r="A56" s="752" t="s">
        <v>72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70</v>
      </c>
      <c r="Q59" s="711"/>
      <c r="R59" s="711"/>
      <c r="S59" s="711"/>
      <c r="T59" s="711"/>
      <c r="U59" s="711"/>
      <c r="V59" s="71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70</v>
      </c>
      <c r="Q60" s="711"/>
      <c r="R60" s="711"/>
      <c r="S60" s="711"/>
      <c r="T60" s="711"/>
      <c r="U60" s="711"/>
      <c r="V60" s="71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138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113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46</v>
      </c>
      <c r="Y63" s="702">
        <f t="shared" ref="Y63:Y69" si="11">IFERROR(IF(X63="",0,CEILING((X63/$H63),1)*$H63),"")</f>
        <v>54</v>
      </c>
      <c r="Z63" s="36">
        <f>IFERROR(IF(Y63=0,"",ROUNDUP(Y63/H63,0)*0.02175),"")</f>
        <v>0.10874999999999999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48.044444444444444</v>
      </c>
      <c r="BN63" s="64">
        <f t="shared" ref="BN63:BN69" si="13">IFERROR(Y63*I63/H63,"0")</f>
        <v>56.4</v>
      </c>
      <c r="BO63" s="64">
        <f t="shared" ref="BO63:BO69" si="14">IFERROR(1/J63*(X63/H63),"0")</f>
        <v>7.6058201058201047E-2</v>
      </c>
      <c r="BP63" s="64">
        <f t="shared" ref="BP63:BP69" si="15">IFERROR(1/J63*(Y63/H63),"0")</f>
        <v>8.9285714285714274E-2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9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20</v>
      </c>
      <c r="Y68" s="702">
        <f t="shared" si="11"/>
        <v>20</v>
      </c>
      <c r="Z68" s="36">
        <f>IFERROR(IF(Y68=0,"",ROUNDUP(Y68/H68,0)*0.00902),"")</f>
        <v>4.5100000000000001E-2</v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21.05</v>
      </c>
      <c r="BN68" s="64">
        <f t="shared" si="13"/>
        <v>21.05</v>
      </c>
      <c r="BO68" s="64">
        <f t="shared" si="14"/>
        <v>3.787878787878788E-2</v>
      </c>
      <c r="BP68" s="64">
        <f t="shared" si="15"/>
        <v>3.787878787878788E-2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70</v>
      </c>
      <c r="Q70" s="711"/>
      <c r="R70" s="711"/>
      <c r="S70" s="711"/>
      <c r="T70" s="711"/>
      <c r="U70" s="711"/>
      <c r="V70" s="712"/>
      <c r="W70" s="37" t="s">
        <v>71</v>
      </c>
      <c r="X70" s="703">
        <f>IFERROR(X63/H63,"0")+IFERROR(X64/H64,"0")+IFERROR(X65/H65,"0")+IFERROR(X66/H66,"0")+IFERROR(X67/H67,"0")+IFERROR(X68/H68,"0")+IFERROR(X69/H69,"0")</f>
        <v>9.2592592592592595</v>
      </c>
      <c r="Y70" s="703">
        <f>IFERROR(Y63/H63,"0")+IFERROR(Y64/H64,"0")+IFERROR(Y65/H65,"0")+IFERROR(Y66/H66,"0")+IFERROR(Y67/H67,"0")+IFERROR(Y68/H68,"0")+IFERROR(Y69/H69,"0")</f>
        <v>10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0.15384999999999999</v>
      </c>
      <c r="AA70" s="704"/>
      <c r="AB70" s="704"/>
      <c r="AC70" s="704"/>
    </row>
    <row r="71" spans="1:68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70</v>
      </c>
      <c r="Q71" s="711"/>
      <c r="R71" s="711"/>
      <c r="S71" s="711"/>
      <c r="T71" s="711"/>
      <c r="U71" s="711"/>
      <c r="V71" s="712"/>
      <c r="W71" s="37" t="s">
        <v>68</v>
      </c>
      <c r="X71" s="703">
        <f>IFERROR(SUM(X63:X69),"0")</f>
        <v>66</v>
      </c>
      <c r="Y71" s="703">
        <f>IFERROR(SUM(Y63:Y69),"0")</f>
        <v>74</v>
      </c>
      <c r="Z71" s="37"/>
      <c r="AA71" s="704"/>
      <c r="AB71" s="704"/>
      <c r="AC71" s="704"/>
    </row>
    <row r="72" spans="1:68" ht="14.25" hidden="1" customHeight="1" x14ac:dyDescent="0.25">
      <c r="A72" s="752" t="s">
        <v>161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49</v>
      </c>
      <c r="Y73" s="702">
        <f>IFERROR(IF(X73="",0,CEILING((X73/$H73),1)*$H73),"")</f>
        <v>54</v>
      </c>
      <c r="Z73" s="36">
        <f>IFERROR(IF(Y73=0,"",ROUNDUP(Y73/H73,0)*0.02175),"")</f>
        <v>0.10874999999999999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51.177777777777763</v>
      </c>
      <c r="BN73" s="64">
        <f>IFERROR(Y73*I73/H73,"0")</f>
        <v>56.4</v>
      </c>
      <c r="BO73" s="64">
        <f>IFERROR(1/J73*(X73/H73),"0")</f>
        <v>8.1018518518518504E-2</v>
      </c>
      <c r="BP73" s="64">
        <f>IFERROR(1/J73*(Y73/H73),"0")</f>
        <v>8.9285714285714274E-2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53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70</v>
      </c>
      <c r="Q77" s="711"/>
      <c r="R77" s="711"/>
      <c r="S77" s="711"/>
      <c r="T77" s="711"/>
      <c r="U77" s="711"/>
      <c r="V77" s="712"/>
      <c r="W77" s="37" t="s">
        <v>71</v>
      </c>
      <c r="X77" s="703">
        <f>IFERROR(X73/H73,"0")+IFERROR(X74/H74,"0")+IFERROR(X75/H75,"0")+IFERROR(X76/H76,"0")</f>
        <v>4.5370370370370363</v>
      </c>
      <c r="Y77" s="703">
        <f>IFERROR(Y73/H73,"0")+IFERROR(Y74/H74,"0")+IFERROR(Y75/H75,"0")+IFERROR(Y76/H76,"0")</f>
        <v>5</v>
      </c>
      <c r="Z77" s="703">
        <f>IFERROR(IF(Z73="",0,Z73),"0")+IFERROR(IF(Z74="",0,Z74),"0")+IFERROR(IF(Z75="",0,Z75),"0")+IFERROR(IF(Z76="",0,Z76),"0")</f>
        <v>0.10874999999999999</v>
      </c>
      <c r="AA77" s="704"/>
      <c r="AB77" s="704"/>
      <c r="AC77" s="704"/>
    </row>
    <row r="78" spans="1:68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70</v>
      </c>
      <c r="Q78" s="711"/>
      <c r="R78" s="711"/>
      <c r="S78" s="711"/>
      <c r="T78" s="711"/>
      <c r="U78" s="711"/>
      <c r="V78" s="712"/>
      <c r="W78" s="37" t="s">
        <v>68</v>
      </c>
      <c r="X78" s="703">
        <f>IFERROR(SUM(X73:X76),"0")</f>
        <v>49</v>
      </c>
      <c r="Y78" s="703">
        <f>IFERROR(SUM(Y73:Y76),"0")</f>
        <v>54</v>
      </c>
      <c r="Z78" s="37"/>
      <c r="AA78" s="704"/>
      <c r="AB78" s="704"/>
      <c r="AC78" s="704"/>
    </row>
    <row r="79" spans="1:68" ht="14.25" hidden="1" customHeight="1" x14ac:dyDescent="0.25">
      <c r="A79" s="752" t="s">
        <v>63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4</v>
      </c>
      <c r="Y84" s="702">
        <f t="shared" si="16"/>
        <v>5.4</v>
      </c>
      <c r="Z84" s="36">
        <f>IFERROR(IF(Y84=0,"",ROUNDUP(Y84/H84,0)*0.00502),"")</f>
        <v>1.506E-2</v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4.2222222222222223</v>
      </c>
      <c r="BN84" s="64">
        <f t="shared" si="18"/>
        <v>5.7</v>
      </c>
      <c r="BO84" s="64">
        <f t="shared" si="19"/>
        <v>9.4966761633428314E-3</v>
      </c>
      <c r="BP84" s="64">
        <f t="shared" si="20"/>
        <v>1.2820512820512822E-2</v>
      </c>
    </row>
    <row r="85" spans="1:68" ht="27" hidden="1" customHeight="1" x14ac:dyDescent="0.25">
      <c r="A85" s="54" t="s">
        <v>186</v>
      </c>
      <c r="B85" s="54" t="s">
        <v>187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70</v>
      </c>
      <c r="Q86" s="711"/>
      <c r="R86" s="711"/>
      <c r="S86" s="711"/>
      <c r="T86" s="711"/>
      <c r="U86" s="711"/>
      <c r="V86" s="712"/>
      <c r="W86" s="37" t="s">
        <v>71</v>
      </c>
      <c r="X86" s="703">
        <f>IFERROR(X80/H80,"0")+IFERROR(X81/H81,"0")+IFERROR(X82/H82,"0")+IFERROR(X83/H83,"0")+IFERROR(X84/H84,"0")+IFERROR(X85/H85,"0")</f>
        <v>2.2222222222222223</v>
      </c>
      <c r="Y86" s="703">
        <f>IFERROR(Y80/H80,"0")+IFERROR(Y81/H81,"0")+IFERROR(Y82/H82,"0")+IFERROR(Y83/H83,"0")+IFERROR(Y84/H84,"0")+IFERROR(Y85/H85,"0")</f>
        <v>3</v>
      </c>
      <c r="Z86" s="703">
        <f>IFERROR(IF(Z80="",0,Z80),"0")+IFERROR(IF(Z81="",0,Z81),"0")+IFERROR(IF(Z82="",0,Z82),"0")+IFERROR(IF(Z83="",0,Z83),"0")+IFERROR(IF(Z84="",0,Z84),"0")+IFERROR(IF(Z85="",0,Z85),"0")</f>
        <v>1.506E-2</v>
      </c>
      <c r="AA86" s="704"/>
      <c r="AB86" s="704"/>
      <c r="AC86" s="704"/>
    </row>
    <row r="87" spans="1:68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70</v>
      </c>
      <c r="Q87" s="711"/>
      <c r="R87" s="711"/>
      <c r="S87" s="711"/>
      <c r="T87" s="711"/>
      <c r="U87" s="711"/>
      <c r="V87" s="712"/>
      <c r="W87" s="37" t="s">
        <v>68</v>
      </c>
      <c r="X87" s="703">
        <f>IFERROR(SUM(X80:X85),"0")</f>
        <v>4</v>
      </c>
      <c r="Y87" s="703">
        <f>IFERROR(SUM(Y80:Y85),"0")</f>
        <v>5.4</v>
      </c>
      <c r="Z87" s="37"/>
      <c r="AA87" s="704"/>
      <c r="AB87" s="704"/>
      <c r="AC87" s="704"/>
    </row>
    <row r="88" spans="1:68" ht="14.25" hidden="1" customHeight="1" x14ac:dyDescent="0.25">
      <c r="A88" s="752" t="s">
        <v>72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09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26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16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5</v>
      </c>
      <c r="Y93" s="702">
        <f>IFERROR(IF(X93="",0,CEILING((X93/$H93),1)*$H93),"")</f>
        <v>5.4</v>
      </c>
      <c r="Z93" s="36">
        <f>IFERROR(IF(Y93=0,"",ROUNDUP(Y93/H93,0)*0.00753),"")</f>
        <v>2.2589999999999999E-2</v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5.738888888888888</v>
      </c>
      <c r="BN93" s="64">
        <f>IFERROR(Y93*I93/H93,"0")</f>
        <v>6.1979999999999995</v>
      </c>
      <c r="BO93" s="64">
        <f>IFERROR(1/J93*(X93/H93),"0")</f>
        <v>1.7806267806267807E-2</v>
      </c>
      <c r="BP93" s="64">
        <f>IFERROR(1/J93*(Y93/H93),"0")</f>
        <v>1.9230769230769232E-2</v>
      </c>
    </row>
    <row r="94" spans="1:68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70</v>
      </c>
      <c r="Q94" s="711"/>
      <c r="R94" s="711"/>
      <c r="S94" s="711"/>
      <c r="T94" s="711"/>
      <c r="U94" s="711"/>
      <c r="V94" s="712"/>
      <c r="W94" s="37" t="s">
        <v>71</v>
      </c>
      <c r="X94" s="703">
        <f>IFERROR(X89/H89,"0")+IFERROR(X90/H90,"0")+IFERROR(X91/H91,"0")+IFERROR(X92/H92,"0")+IFERROR(X93/H93,"0")</f>
        <v>2.7777777777777777</v>
      </c>
      <c r="Y94" s="703">
        <f>IFERROR(Y89/H89,"0")+IFERROR(Y90/H90,"0")+IFERROR(Y91/H91,"0")+IFERROR(Y92/H92,"0")+IFERROR(Y93/H93,"0")</f>
        <v>3</v>
      </c>
      <c r="Z94" s="703">
        <f>IFERROR(IF(Z89="",0,Z89),"0")+IFERROR(IF(Z90="",0,Z90),"0")+IFERROR(IF(Z91="",0,Z91),"0")+IFERROR(IF(Z92="",0,Z92),"0")+IFERROR(IF(Z93="",0,Z93),"0")</f>
        <v>2.2589999999999999E-2</v>
      </c>
      <c r="AA94" s="704"/>
      <c r="AB94" s="704"/>
      <c r="AC94" s="704"/>
    </row>
    <row r="95" spans="1:68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70</v>
      </c>
      <c r="Q95" s="711"/>
      <c r="R95" s="711"/>
      <c r="S95" s="711"/>
      <c r="T95" s="711"/>
      <c r="U95" s="711"/>
      <c r="V95" s="712"/>
      <c r="W95" s="37" t="s">
        <v>68</v>
      </c>
      <c r="X95" s="703">
        <f>IFERROR(SUM(X89:X93),"0")</f>
        <v>5</v>
      </c>
      <c r="Y95" s="703">
        <f>IFERROR(SUM(Y89:Y93),"0")</f>
        <v>5.4</v>
      </c>
      <c r="Z95" s="37"/>
      <c r="AA95" s="704"/>
      <c r="AB95" s="704"/>
      <c r="AC95" s="704"/>
    </row>
    <row r="96" spans="1:68" ht="14.25" hidden="1" customHeight="1" x14ac:dyDescent="0.25">
      <c r="A96" s="752" t="s">
        <v>204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22</v>
      </c>
      <c r="Y98" s="702">
        <f>IFERROR(IF(X98="",0,CEILING((X98/$H98),1)*$H98),"")</f>
        <v>25.200000000000003</v>
      </c>
      <c r="Z98" s="36">
        <f>IFERROR(IF(Y98=0,"",ROUNDUP(Y98/H98,0)*0.02175),"")</f>
        <v>6.5250000000000002E-2</v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23.477142857142855</v>
      </c>
      <c r="BN98" s="64">
        <f>IFERROR(Y98*I98/H98,"0")</f>
        <v>26.892000000000003</v>
      </c>
      <c r="BO98" s="64">
        <f>IFERROR(1/J98*(X98/H98),"0")</f>
        <v>4.6768707482993194E-2</v>
      </c>
      <c r="BP98" s="64">
        <f>IFERROR(1/J98*(Y98/H98),"0")</f>
        <v>5.3571428571428568E-2</v>
      </c>
    </row>
    <row r="99" spans="1:68" ht="27" hidden="1" customHeight="1" x14ac:dyDescent="0.25">
      <c r="A99" s="54" t="s">
        <v>209</v>
      </c>
      <c r="B99" s="54" t="s">
        <v>210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70</v>
      </c>
      <c r="Q100" s="711"/>
      <c r="R100" s="711"/>
      <c r="S100" s="711"/>
      <c r="T100" s="711"/>
      <c r="U100" s="711"/>
      <c r="V100" s="712"/>
      <c r="W100" s="37" t="s">
        <v>71</v>
      </c>
      <c r="X100" s="703">
        <f>IFERROR(X97/H97,"0")+IFERROR(X98/H98,"0")+IFERROR(X99/H99,"0")</f>
        <v>2.6190476190476191</v>
      </c>
      <c r="Y100" s="703">
        <f>IFERROR(Y97/H97,"0")+IFERROR(Y98/H98,"0")+IFERROR(Y99/H99,"0")</f>
        <v>3</v>
      </c>
      <c r="Z100" s="703">
        <f>IFERROR(IF(Z97="",0,Z97),"0")+IFERROR(IF(Z98="",0,Z98),"0")+IFERROR(IF(Z99="",0,Z99),"0")</f>
        <v>6.5250000000000002E-2</v>
      </c>
      <c r="AA100" s="704"/>
      <c r="AB100" s="704"/>
      <c r="AC100" s="704"/>
    </row>
    <row r="101" spans="1:68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70</v>
      </c>
      <c r="Q101" s="711"/>
      <c r="R101" s="711"/>
      <c r="S101" s="711"/>
      <c r="T101" s="711"/>
      <c r="U101" s="711"/>
      <c r="V101" s="712"/>
      <c r="W101" s="37" t="s">
        <v>68</v>
      </c>
      <c r="X101" s="703">
        <f>IFERROR(SUM(X97:X99),"0")</f>
        <v>22</v>
      </c>
      <c r="Y101" s="703">
        <f>IFERROR(SUM(Y97:Y99),"0")</f>
        <v>25.200000000000003</v>
      </c>
      <c r="Z101" s="37"/>
      <c r="AA101" s="704"/>
      <c r="AB101" s="704"/>
      <c r="AC101" s="704"/>
    </row>
    <row r="102" spans="1:68" ht="16.5" hidden="1" customHeight="1" x14ac:dyDescent="0.25">
      <c r="A102" s="727" t="s">
        <v>211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113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182</v>
      </c>
      <c r="Y104" s="702">
        <f>IFERROR(IF(X104="",0,CEILING((X104/$H104),1)*$H104),"")</f>
        <v>183.60000000000002</v>
      </c>
      <c r="Z104" s="36">
        <f>IFERROR(IF(Y104=0,"",ROUNDUP(Y104/H104,0)*0.02175),"")</f>
        <v>0.36974999999999997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190.08888888888887</v>
      </c>
      <c r="BN104" s="64">
        <f>IFERROR(Y104*I104/H104,"0")</f>
        <v>191.76000000000002</v>
      </c>
      <c r="BO104" s="64">
        <f>IFERROR(1/J104*(X104/H104),"0")</f>
        <v>0.30092592592592587</v>
      </c>
      <c r="BP104" s="64">
        <f>IFERROR(1/J104*(Y104/H104),"0")</f>
        <v>0.30357142857142855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217</v>
      </c>
      <c r="B106" s="54" t="s">
        <v>218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70</v>
      </c>
      <c r="Q107" s="711"/>
      <c r="R107" s="711"/>
      <c r="S107" s="711"/>
      <c r="T107" s="711"/>
      <c r="U107" s="711"/>
      <c r="V107" s="712"/>
      <c r="W107" s="37" t="s">
        <v>71</v>
      </c>
      <c r="X107" s="703">
        <f>IFERROR(X104/H104,"0")+IFERROR(X105/H105,"0")+IFERROR(X106/H106,"0")</f>
        <v>16.851851851851851</v>
      </c>
      <c r="Y107" s="703">
        <f>IFERROR(Y104/H104,"0")+IFERROR(Y105/H105,"0")+IFERROR(Y106/H106,"0")</f>
        <v>17</v>
      </c>
      <c r="Z107" s="703">
        <f>IFERROR(IF(Z104="",0,Z104),"0")+IFERROR(IF(Z105="",0,Z105),"0")+IFERROR(IF(Z106="",0,Z106),"0")</f>
        <v>0.36974999999999997</v>
      </c>
      <c r="AA107" s="704"/>
      <c r="AB107" s="704"/>
      <c r="AC107" s="704"/>
    </row>
    <row r="108" spans="1:68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70</v>
      </c>
      <c r="Q108" s="711"/>
      <c r="R108" s="711"/>
      <c r="S108" s="711"/>
      <c r="T108" s="711"/>
      <c r="U108" s="711"/>
      <c r="V108" s="712"/>
      <c r="W108" s="37" t="s">
        <v>68</v>
      </c>
      <c r="X108" s="703">
        <f>IFERROR(SUM(X104:X106),"0")</f>
        <v>182</v>
      </c>
      <c r="Y108" s="703">
        <f>IFERROR(SUM(Y104:Y106),"0")</f>
        <v>183.60000000000002</v>
      </c>
      <c r="Z108" s="37"/>
      <c r="AA108" s="704"/>
      <c r="AB108" s="704"/>
      <c r="AC108" s="704"/>
    </row>
    <row r="109" spans="1:68" ht="14.25" hidden="1" customHeight="1" x14ac:dyDescent="0.25">
      <c r="A109" s="752" t="s">
        <v>72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220</v>
      </c>
      <c r="B111" s="54" t="s">
        <v>223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152</v>
      </c>
      <c r="Y112" s="702">
        <f>IFERROR(IF(X112="",0,CEILING((X112/$H112),1)*$H112),"")</f>
        <v>153.9</v>
      </c>
      <c r="Z112" s="36">
        <f>IFERROR(IF(Y112=0,"",ROUNDUP(Y112/H112,0)*0.00753),"")</f>
        <v>0.42921000000000004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167.31259259259258</v>
      </c>
      <c r="BN112" s="64">
        <f>IFERROR(Y112*I112/H112,"0")</f>
        <v>169.404</v>
      </c>
      <c r="BO112" s="64">
        <f>IFERROR(1/J112*(X112/H112),"0")</f>
        <v>0.36087369420702747</v>
      </c>
      <c r="BP112" s="64">
        <f>IFERROR(1/J112*(Y112/H112),"0")</f>
        <v>0.36538461538461536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70</v>
      </c>
      <c r="Q115" s="711"/>
      <c r="R115" s="711"/>
      <c r="S115" s="711"/>
      <c r="T115" s="711"/>
      <c r="U115" s="711"/>
      <c r="V115" s="712"/>
      <c r="W115" s="37" t="s">
        <v>71</v>
      </c>
      <c r="X115" s="703">
        <f>IFERROR(X110/H110,"0")+IFERROR(X111/H111,"0")+IFERROR(X112/H112,"0")+IFERROR(X113/H113,"0")+IFERROR(X114/H114,"0")</f>
        <v>56.296296296296291</v>
      </c>
      <c r="Y115" s="703">
        <f>IFERROR(Y110/H110,"0")+IFERROR(Y111/H111,"0")+IFERROR(Y112/H112,"0")+IFERROR(Y113/H113,"0")+IFERROR(Y114/H114,"0")</f>
        <v>57</v>
      </c>
      <c r="Z115" s="703">
        <f>IFERROR(IF(Z110="",0,Z110),"0")+IFERROR(IF(Z111="",0,Z111),"0")+IFERROR(IF(Z112="",0,Z112),"0")+IFERROR(IF(Z113="",0,Z113),"0")+IFERROR(IF(Z114="",0,Z114),"0")</f>
        <v>0.42921000000000004</v>
      </c>
      <c r="AA115" s="704"/>
      <c r="AB115" s="704"/>
      <c r="AC115" s="704"/>
    </row>
    <row r="116" spans="1:68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70</v>
      </c>
      <c r="Q116" s="711"/>
      <c r="R116" s="711"/>
      <c r="S116" s="711"/>
      <c r="T116" s="711"/>
      <c r="U116" s="711"/>
      <c r="V116" s="712"/>
      <c r="W116" s="37" t="s">
        <v>68</v>
      </c>
      <c r="X116" s="703">
        <f>IFERROR(SUM(X110:X114),"0")</f>
        <v>152</v>
      </c>
      <c r="Y116" s="703">
        <f>IFERROR(SUM(Y110:Y114),"0")</f>
        <v>153.9</v>
      </c>
      <c r="Z116" s="37"/>
      <c r="AA116" s="704"/>
      <c r="AB116" s="704"/>
      <c r="AC116" s="704"/>
    </row>
    <row r="117" spans="1:68" ht="16.5" hidden="1" customHeight="1" x14ac:dyDescent="0.25">
      <c r="A117" s="727" t="s">
        <v>232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113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233</v>
      </c>
      <c r="B119" s="54" t="s">
        <v>234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16</v>
      </c>
      <c r="Y120" s="702">
        <f>IFERROR(IF(X120="",0,CEILING((X120/$H120),1)*$H120),"")</f>
        <v>22.4</v>
      </c>
      <c r="Z120" s="36">
        <f>IFERROR(IF(Y120=0,"",ROUNDUP(Y120/H120,0)*0.02175),"")</f>
        <v>4.3499999999999997E-2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16.685714285714287</v>
      </c>
      <c r="BN120" s="64">
        <f>IFERROR(Y120*I120/H120,"0")</f>
        <v>23.360000000000003</v>
      </c>
      <c r="BO120" s="64">
        <f>IFERROR(1/J120*(X120/H120),"0")</f>
        <v>2.5510204081632654E-2</v>
      </c>
      <c r="BP120" s="64">
        <f>IFERROR(1/J120*(Y120/H120),"0")</f>
        <v>3.5714285714285712E-2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70</v>
      </c>
      <c r="Q124" s="711"/>
      <c r="R124" s="711"/>
      <c r="S124" s="711"/>
      <c r="T124" s="711"/>
      <c r="U124" s="711"/>
      <c r="V124" s="712"/>
      <c r="W124" s="37" t="s">
        <v>71</v>
      </c>
      <c r="X124" s="703">
        <f>IFERROR(X119/H119,"0")+IFERROR(X120/H120,"0")+IFERROR(X121/H121,"0")+IFERROR(X122/H122,"0")+IFERROR(X123/H123,"0")</f>
        <v>1.4285714285714286</v>
      </c>
      <c r="Y124" s="703">
        <f>IFERROR(Y119/H119,"0")+IFERROR(Y120/H120,"0")+IFERROR(Y121/H121,"0")+IFERROR(Y122/H122,"0")+IFERROR(Y123/H123,"0")</f>
        <v>2</v>
      </c>
      <c r="Z124" s="703">
        <f>IFERROR(IF(Z119="",0,Z119),"0")+IFERROR(IF(Z120="",0,Z120),"0")+IFERROR(IF(Z121="",0,Z121),"0")+IFERROR(IF(Z122="",0,Z122),"0")+IFERROR(IF(Z123="",0,Z123),"0")</f>
        <v>4.3499999999999997E-2</v>
      </c>
      <c r="AA124" s="704"/>
      <c r="AB124" s="704"/>
      <c r="AC124" s="704"/>
    </row>
    <row r="125" spans="1:68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70</v>
      </c>
      <c r="Q125" s="711"/>
      <c r="R125" s="711"/>
      <c r="S125" s="711"/>
      <c r="T125" s="711"/>
      <c r="U125" s="711"/>
      <c r="V125" s="712"/>
      <c r="W125" s="37" t="s">
        <v>68</v>
      </c>
      <c r="X125" s="703">
        <f>IFERROR(SUM(X119:X123),"0")</f>
        <v>16</v>
      </c>
      <c r="Y125" s="703">
        <f>IFERROR(SUM(Y119:Y123),"0")</f>
        <v>22.4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161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244</v>
      </c>
      <c r="B127" s="54" t="s">
        <v>245</v>
      </c>
      <c r="C127" s="31">
        <v>4301020235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244</v>
      </c>
      <c r="B128" s="54" t="s">
        <v>247</v>
      </c>
      <c r="C128" s="31">
        <v>4301020345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38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9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70</v>
      </c>
      <c r="Q131" s="711"/>
      <c r="R131" s="711"/>
      <c r="S131" s="711"/>
      <c r="T131" s="711"/>
      <c r="U131" s="711"/>
      <c r="V131" s="712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70</v>
      </c>
      <c r="Q132" s="711"/>
      <c r="R132" s="711"/>
      <c r="S132" s="711"/>
      <c r="T132" s="711"/>
      <c r="U132" s="711"/>
      <c r="V132" s="712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72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254</v>
      </c>
      <c r="B135" s="54" t="s">
        <v>257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7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265</v>
      </c>
      <c r="B138" s="54" t="s">
        <v>266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70</v>
      </c>
      <c r="Q141" s="711"/>
      <c r="R141" s="711"/>
      <c r="S141" s="711"/>
      <c r="T141" s="711"/>
      <c r="U141" s="711"/>
      <c r="V141" s="71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hidden="1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70</v>
      </c>
      <c r="Q142" s="711"/>
      <c r="R142" s="711"/>
      <c r="S142" s="711"/>
      <c r="T142" s="711"/>
      <c r="U142" s="711"/>
      <c r="V142" s="712"/>
      <c r="W142" s="37" t="s">
        <v>68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204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70</v>
      </c>
      <c r="Q146" s="711"/>
      <c r="R146" s="711"/>
      <c r="S146" s="711"/>
      <c r="T146" s="711"/>
      <c r="U146" s="711"/>
      <c r="V146" s="71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70</v>
      </c>
      <c r="Q147" s="711"/>
      <c r="R147" s="711"/>
      <c r="S147" s="711"/>
      <c r="T147" s="711"/>
      <c r="U147" s="711"/>
      <c r="V147" s="71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278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113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70</v>
      </c>
      <c r="Q152" s="711"/>
      <c r="R152" s="711"/>
      <c r="S152" s="711"/>
      <c r="T152" s="711"/>
      <c r="U152" s="711"/>
      <c r="V152" s="71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70</v>
      </c>
      <c r="Q153" s="711"/>
      <c r="R153" s="711"/>
      <c r="S153" s="711"/>
      <c r="T153" s="711"/>
      <c r="U153" s="711"/>
      <c r="V153" s="71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52" t="s">
        <v>63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70</v>
      </c>
      <c r="Q157" s="711"/>
      <c r="R157" s="711"/>
      <c r="S157" s="711"/>
      <c r="T157" s="711"/>
      <c r="U157" s="711"/>
      <c r="V157" s="71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70</v>
      </c>
      <c r="Q158" s="711"/>
      <c r="R158" s="711"/>
      <c r="S158" s="711"/>
      <c r="T158" s="711"/>
      <c r="U158" s="711"/>
      <c r="V158" s="71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72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70</v>
      </c>
      <c r="Q162" s="711"/>
      <c r="R162" s="711"/>
      <c r="S162" s="711"/>
      <c r="T162" s="711"/>
      <c r="U162" s="711"/>
      <c r="V162" s="71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70</v>
      </c>
      <c r="Q163" s="711"/>
      <c r="R163" s="711"/>
      <c r="S163" s="711"/>
      <c r="T163" s="711"/>
      <c r="U163" s="711"/>
      <c r="V163" s="71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111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113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70</v>
      </c>
      <c r="Q169" s="711"/>
      <c r="R169" s="711"/>
      <c r="S169" s="711"/>
      <c r="T169" s="711"/>
      <c r="U169" s="711"/>
      <c r="V169" s="71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70</v>
      </c>
      <c r="Q170" s="711"/>
      <c r="R170" s="711"/>
      <c r="S170" s="711"/>
      <c r="T170" s="711"/>
      <c r="U170" s="711"/>
      <c r="V170" s="71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63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70</v>
      </c>
      <c r="Q177" s="711"/>
      <c r="R177" s="711"/>
      <c r="S177" s="711"/>
      <c r="T177" s="711"/>
      <c r="U177" s="711"/>
      <c r="V177" s="71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70</v>
      </c>
      <c r="Q178" s="711"/>
      <c r="R178" s="711"/>
      <c r="S178" s="711"/>
      <c r="T178" s="711"/>
      <c r="U178" s="711"/>
      <c r="V178" s="71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72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70</v>
      </c>
      <c r="Q183" s="711"/>
      <c r="R183" s="711"/>
      <c r="S183" s="711"/>
      <c r="T183" s="711"/>
      <c r="U183" s="711"/>
      <c r="V183" s="712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70</v>
      </c>
      <c r="Q184" s="711"/>
      <c r="R184" s="711"/>
      <c r="S184" s="711"/>
      <c r="T184" s="711"/>
      <c r="U184" s="711"/>
      <c r="V184" s="712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57" t="s">
        <v>320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321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161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994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70</v>
      </c>
      <c r="Q189" s="711"/>
      <c r="R189" s="711"/>
      <c r="S189" s="711"/>
      <c r="T189" s="711"/>
      <c r="U189" s="711"/>
      <c r="V189" s="71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70</v>
      </c>
      <c r="Q190" s="711"/>
      <c r="R190" s="711"/>
      <c r="S190" s="711"/>
      <c r="T190" s="711"/>
      <c r="U190" s="711"/>
      <c r="V190" s="71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63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14</v>
      </c>
      <c r="Y192" s="702">
        <f t="shared" ref="Y192:Y199" si="26">IFERROR(IF(X192="",0,CEILING((X192/$H192),1)*$H192),"")</f>
        <v>16.8</v>
      </c>
      <c r="Z192" s="36">
        <f>IFERROR(IF(Y192=0,"",ROUNDUP(Y192/H192,0)*0.00753),"")</f>
        <v>3.0120000000000001E-2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14.866666666666665</v>
      </c>
      <c r="BN192" s="64">
        <f t="shared" ref="BN192:BN199" si="28">IFERROR(Y192*I192/H192,"0")</f>
        <v>17.84</v>
      </c>
      <c r="BO192" s="64">
        <f t="shared" ref="BO192:BO199" si="29">IFERROR(1/J192*(X192/H192),"0")</f>
        <v>2.1367521367521364E-2</v>
      </c>
      <c r="BP192" s="64">
        <f t="shared" ref="BP192:BP199" si="30">IFERROR(1/J192*(Y192/H192),"0")</f>
        <v>2.564102564102564E-2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43</v>
      </c>
      <c r="Y194" s="702">
        <f t="shared" si="26"/>
        <v>46.2</v>
      </c>
      <c r="Z194" s="36">
        <f>IFERROR(IF(Y194=0,"",ROUNDUP(Y194/H194,0)*0.00753),"")</f>
        <v>8.2830000000000001E-2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45.047619047619051</v>
      </c>
      <c r="BN194" s="64">
        <f t="shared" si="28"/>
        <v>48.400000000000006</v>
      </c>
      <c r="BO194" s="64">
        <f t="shared" si="29"/>
        <v>6.5628815628815618E-2</v>
      </c>
      <c r="BP194" s="64">
        <f t="shared" si="30"/>
        <v>7.0512820512820512E-2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28</v>
      </c>
      <c r="Y195" s="702">
        <f t="shared" si="26"/>
        <v>29.400000000000002</v>
      </c>
      <c r="Z195" s="36">
        <f>IFERROR(IF(Y195=0,"",ROUNDUP(Y195/H195,0)*0.00502),"")</f>
        <v>7.0280000000000009E-2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29.733333333333331</v>
      </c>
      <c r="BN195" s="64">
        <f t="shared" si="28"/>
        <v>31.22</v>
      </c>
      <c r="BO195" s="64">
        <f t="shared" si="29"/>
        <v>5.6980056980056981E-2</v>
      </c>
      <c r="BP195" s="64">
        <f t="shared" si="30"/>
        <v>5.9829059829059839E-2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66</v>
      </c>
      <c r="Y197" s="702">
        <f t="shared" si="26"/>
        <v>67.2</v>
      </c>
      <c r="Z197" s="36">
        <f>IFERROR(IF(Y197=0,"",ROUNDUP(Y197/H197,0)*0.00502),"")</f>
        <v>0.16064000000000001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69.142857142857153</v>
      </c>
      <c r="BN197" s="64">
        <f t="shared" si="28"/>
        <v>70.400000000000006</v>
      </c>
      <c r="BO197" s="64">
        <f t="shared" si="29"/>
        <v>0.1343101343101343</v>
      </c>
      <c r="BP197" s="64">
        <f t="shared" si="30"/>
        <v>0.13675213675213677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70</v>
      </c>
      <c r="Q200" s="711"/>
      <c r="R200" s="711"/>
      <c r="S200" s="711"/>
      <c r="T200" s="711"/>
      <c r="U200" s="711"/>
      <c r="V200" s="71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58.333333333333329</v>
      </c>
      <c r="Y200" s="703">
        <f>IFERROR(Y192/H192,"0")+IFERROR(Y193/H193,"0")+IFERROR(Y194/H194,"0")+IFERROR(Y195/H195,"0")+IFERROR(Y196/H196,"0")+IFERROR(Y197/H197,"0")+IFERROR(Y198/H198,"0")+IFERROR(Y199/H199,"0")</f>
        <v>61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0.34387000000000001</v>
      </c>
      <c r="AA200" s="704"/>
      <c r="AB200" s="704"/>
      <c r="AC200" s="704"/>
    </row>
    <row r="201" spans="1:68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70</v>
      </c>
      <c r="Q201" s="711"/>
      <c r="R201" s="711"/>
      <c r="S201" s="711"/>
      <c r="T201" s="711"/>
      <c r="U201" s="711"/>
      <c r="V201" s="712"/>
      <c r="W201" s="37" t="s">
        <v>68</v>
      </c>
      <c r="X201" s="703">
        <f>IFERROR(SUM(X192:X199),"0")</f>
        <v>151</v>
      </c>
      <c r="Y201" s="703">
        <f>IFERROR(SUM(Y192:Y199),"0")</f>
        <v>159.60000000000002</v>
      </c>
      <c r="Z201" s="37"/>
      <c r="AA201" s="704"/>
      <c r="AB201" s="704"/>
      <c r="AC201" s="704"/>
    </row>
    <row r="202" spans="1:68" ht="16.5" hidden="1" customHeight="1" x14ac:dyDescent="0.25">
      <c r="A202" s="727" t="s">
        <v>346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113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70</v>
      </c>
      <c r="Q206" s="711"/>
      <c r="R206" s="711"/>
      <c r="S206" s="711"/>
      <c r="T206" s="711"/>
      <c r="U206" s="711"/>
      <c r="V206" s="71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70</v>
      </c>
      <c r="Q207" s="711"/>
      <c r="R207" s="711"/>
      <c r="S207" s="711"/>
      <c r="T207" s="711"/>
      <c r="U207" s="711"/>
      <c r="V207" s="71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161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70</v>
      </c>
      <c r="Q211" s="711"/>
      <c r="R211" s="711"/>
      <c r="S211" s="711"/>
      <c r="T211" s="711"/>
      <c r="U211" s="711"/>
      <c r="V211" s="71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70</v>
      </c>
      <c r="Q212" s="711"/>
      <c r="R212" s="711"/>
      <c r="S212" s="711"/>
      <c r="T212" s="711"/>
      <c r="U212" s="711"/>
      <c r="V212" s="71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63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10</v>
      </c>
      <c r="Y214" s="702">
        <f t="shared" ref="Y214:Y221" si="31">IFERROR(IF(X214="",0,CEILING((X214/$H214),1)*$H214),"")</f>
        <v>10.8</v>
      </c>
      <c r="Z214" s="36">
        <f>IFERROR(IF(Y214=0,"",ROUNDUP(Y214/H214,0)*0.00902),"")</f>
        <v>1.804E-2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10.388888888888889</v>
      </c>
      <c r="BN214" s="64">
        <f t="shared" ref="BN214:BN221" si="33">IFERROR(Y214*I214/H214,"0")</f>
        <v>11.22</v>
      </c>
      <c r="BO214" s="64">
        <f t="shared" ref="BO214:BO221" si="34">IFERROR(1/J214*(X214/H214),"0")</f>
        <v>1.4029180695847361E-2</v>
      </c>
      <c r="BP214" s="64">
        <f t="shared" ref="BP214:BP221" si="35">IFERROR(1/J214*(Y214/H214),"0")</f>
        <v>1.5151515151515152E-2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14</v>
      </c>
      <c r="Y215" s="702">
        <f t="shared" si="31"/>
        <v>16.200000000000003</v>
      </c>
      <c r="Z215" s="36">
        <f>IFERROR(IF(Y215=0,"",ROUNDUP(Y215/H215,0)*0.00902),"")</f>
        <v>2.7060000000000001E-2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14.544444444444444</v>
      </c>
      <c r="BN215" s="64">
        <f t="shared" si="33"/>
        <v>16.830000000000002</v>
      </c>
      <c r="BO215" s="64">
        <f t="shared" si="34"/>
        <v>1.9640852974186308E-2</v>
      </c>
      <c r="BP215" s="64">
        <f t="shared" si="35"/>
        <v>2.2727272727272731E-2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70</v>
      </c>
      <c r="Q222" s="711"/>
      <c r="R222" s="711"/>
      <c r="S222" s="711"/>
      <c r="T222" s="711"/>
      <c r="U222" s="711"/>
      <c r="V222" s="71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4.4444444444444446</v>
      </c>
      <c r="Y222" s="703">
        <f>IFERROR(Y214/H214,"0")+IFERROR(Y215/H215,"0")+IFERROR(Y216/H216,"0")+IFERROR(Y217/H217,"0")+IFERROR(Y218/H218,"0")+IFERROR(Y219/H219,"0")+IFERROR(Y220/H220,"0")+IFERROR(Y221/H221,"0")</f>
        <v>5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4.5100000000000001E-2</v>
      </c>
      <c r="AA222" s="704"/>
      <c r="AB222" s="704"/>
      <c r="AC222" s="704"/>
    </row>
    <row r="223" spans="1:68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70</v>
      </c>
      <c r="Q223" s="711"/>
      <c r="R223" s="711"/>
      <c r="S223" s="711"/>
      <c r="T223" s="711"/>
      <c r="U223" s="711"/>
      <c r="V223" s="712"/>
      <c r="W223" s="37" t="s">
        <v>68</v>
      </c>
      <c r="X223" s="703">
        <f>IFERROR(SUM(X214:X221),"0")</f>
        <v>24</v>
      </c>
      <c r="Y223" s="703">
        <f>IFERROR(SUM(Y214:Y221),"0")</f>
        <v>27.000000000000004</v>
      </c>
      <c r="Z223" s="37"/>
      <c r="AA223" s="704"/>
      <c r="AB223" s="704"/>
      <c r="AC223" s="704"/>
    </row>
    <row r="224" spans="1:68" ht="14.25" hidden="1" customHeight="1" x14ac:dyDescent="0.25">
      <c r="A224" s="752" t="s">
        <v>72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132</v>
      </c>
      <c r="Y229" s="702">
        <f t="shared" si="36"/>
        <v>132</v>
      </c>
      <c r="Z229" s="36">
        <f t="shared" ref="Z229:Z235" si="41">IFERROR(IF(Y229=0,"",ROUNDUP(Y229/H229,0)*0.00753),"")</f>
        <v>0.41415000000000002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147.94999999999999</v>
      </c>
      <c r="BN229" s="64">
        <f t="shared" si="38"/>
        <v>147.94999999999999</v>
      </c>
      <c r="BO229" s="64">
        <f t="shared" si="39"/>
        <v>0.35256410256410253</v>
      </c>
      <c r="BP229" s="64">
        <f t="shared" si="40"/>
        <v>0.35256410256410253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158</v>
      </c>
      <c r="Y231" s="702">
        <f t="shared" si="36"/>
        <v>158.4</v>
      </c>
      <c r="Z231" s="36">
        <f t="shared" si="41"/>
        <v>0.49698000000000003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175.90666666666669</v>
      </c>
      <c r="BN231" s="64">
        <f t="shared" si="38"/>
        <v>176.35200000000003</v>
      </c>
      <c r="BO231" s="64">
        <f t="shared" si="39"/>
        <v>0.42200854700854706</v>
      </c>
      <c r="BP231" s="64">
        <f t="shared" si="40"/>
        <v>0.42307692307692307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6</v>
      </c>
      <c r="Y234" s="702">
        <f t="shared" si="36"/>
        <v>7.1999999999999993</v>
      </c>
      <c r="Z234" s="36">
        <f t="shared" si="41"/>
        <v>2.2589999999999999E-2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6.6800000000000006</v>
      </c>
      <c r="BN234" s="64">
        <f t="shared" si="38"/>
        <v>8.016</v>
      </c>
      <c r="BO234" s="64">
        <f t="shared" si="39"/>
        <v>1.6025641025641024E-2</v>
      </c>
      <c r="BP234" s="64">
        <f t="shared" si="40"/>
        <v>1.9230769230769232E-2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106</v>
      </c>
      <c r="Y235" s="702">
        <f t="shared" si="36"/>
        <v>108</v>
      </c>
      <c r="Z235" s="36">
        <f t="shared" si="41"/>
        <v>0.33884999999999998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118.27833333333334</v>
      </c>
      <c r="BN235" s="64">
        <f t="shared" si="38"/>
        <v>120.51</v>
      </c>
      <c r="BO235" s="64">
        <f t="shared" si="39"/>
        <v>0.28311965811965811</v>
      </c>
      <c r="BP235" s="64">
        <f t="shared" si="40"/>
        <v>0.28846153846153844</v>
      </c>
    </row>
    <row r="236" spans="1:68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70</v>
      </c>
      <c r="Q236" s="711"/>
      <c r="R236" s="711"/>
      <c r="S236" s="711"/>
      <c r="T236" s="711"/>
      <c r="U236" s="711"/>
      <c r="V236" s="71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167.5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169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1.27257</v>
      </c>
      <c r="AA236" s="704"/>
      <c r="AB236" s="704"/>
      <c r="AC236" s="704"/>
    </row>
    <row r="237" spans="1:68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70</v>
      </c>
      <c r="Q237" s="711"/>
      <c r="R237" s="711"/>
      <c r="S237" s="711"/>
      <c r="T237" s="711"/>
      <c r="U237" s="711"/>
      <c r="V237" s="712"/>
      <c r="W237" s="37" t="s">
        <v>68</v>
      </c>
      <c r="X237" s="703">
        <f>IFERROR(SUM(X225:X235),"0")</f>
        <v>402</v>
      </c>
      <c r="Y237" s="703">
        <f>IFERROR(SUM(Y225:Y235),"0")</f>
        <v>405.59999999999997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204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70</v>
      </c>
      <c r="Q243" s="711"/>
      <c r="R243" s="711"/>
      <c r="S243" s="711"/>
      <c r="T243" s="711"/>
      <c r="U243" s="711"/>
      <c r="V243" s="712"/>
      <c r="W243" s="37" t="s">
        <v>71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hidden="1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70</v>
      </c>
      <c r="Q244" s="711"/>
      <c r="R244" s="711"/>
      <c r="S244" s="711"/>
      <c r="T244" s="711"/>
      <c r="U244" s="711"/>
      <c r="V244" s="712"/>
      <c r="W244" s="37" t="s">
        <v>68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hidden="1" customHeight="1" x14ac:dyDescent="0.25">
      <c r="A245" s="727" t="s">
        <v>417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113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4301011945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418</v>
      </c>
      <c r="B248" s="54" t="s">
        <v>421</v>
      </c>
      <c r="C248" s="31">
        <v>4301011717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4301011944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426</v>
      </c>
      <c r="B251" s="54" t="s">
        <v>428</v>
      </c>
      <c r="C251" s="31">
        <v>4301011733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70</v>
      </c>
      <c r="Q255" s="711"/>
      <c r="R255" s="711"/>
      <c r="S255" s="711"/>
      <c r="T255" s="711"/>
      <c r="U255" s="711"/>
      <c r="V255" s="712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hidden="1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70</v>
      </c>
      <c r="Q256" s="711"/>
      <c r="R256" s="711"/>
      <c r="S256" s="711"/>
      <c r="T256" s="711"/>
      <c r="U256" s="711"/>
      <c r="V256" s="712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hidden="1" customHeight="1" x14ac:dyDescent="0.25">
      <c r="A257" s="727" t="s">
        <v>437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113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438</v>
      </c>
      <c r="B259" s="54" t="s">
        <v>439</v>
      </c>
      <c r="C259" s="31">
        <v>4301011942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438</v>
      </c>
      <c r="B260" s="54" t="s">
        <v>441</v>
      </c>
      <c r="C260" s="31">
        <v>4301011826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IFERROR(IF(Y260=0,"",ROUNDUP(Y260/H260,0)*0.02175),"")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449</v>
      </c>
      <c r="B263" s="54" t="s">
        <v>450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70</v>
      </c>
      <c r="Q267" s="711"/>
      <c r="R267" s="711"/>
      <c r="S267" s="711"/>
      <c r="T267" s="711"/>
      <c r="U267" s="711"/>
      <c r="V267" s="712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hidden="1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70</v>
      </c>
      <c r="Q268" s="711"/>
      <c r="R268" s="711"/>
      <c r="S268" s="711"/>
      <c r="T268" s="711"/>
      <c r="U268" s="711"/>
      <c r="V268" s="712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161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35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70</v>
      </c>
      <c r="Q271" s="711"/>
      <c r="R271" s="711"/>
      <c r="S271" s="711"/>
      <c r="T271" s="711"/>
      <c r="U271" s="711"/>
      <c r="V271" s="712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70</v>
      </c>
      <c r="Q272" s="711"/>
      <c r="R272" s="711"/>
      <c r="S272" s="711"/>
      <c r="T272" s="711"/>
      <c r="U272" s="711"/>
      <c r="V272" s="712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463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113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464</v>
      </c>
      <c r="B275" s="54" t="s">
        <v>465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4301011910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32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467</v>
      </c>
      <c r="B277" s="54" t="s">
        <v>471</v>
      </c>
      <c r="C277" s="31">
        <v>4301011850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70</v>
      </c>
      <c r="Q281" s="711"/>
      <c r="R281" s="711"/>
      <c r="S281" s="711"/>
      <c r="T281" s="711"/>
      <c r="U281" s="711"/>
      <c r="V281" s="712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70</v>
      </c>
      <c r="Q282" s="711"/>
      <c r="R282" s="711"/>
      <c r="S282" s="711"/>
      <c r="T282" s="711"/>
      <c r="U282" s="711"/>
      <c r="V282" s="712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480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113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70</v>
      </c>
      <c r="Q286" s="711"/>
      <c r="R286" s="711"/>
      <c r="S286" s="711"/>
      <c r="T286" s="711"/>
      <c r="U286" s="711"/>
      <c r="V286" s="712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70</v>
      </c>
      <c r="Q287" s="711"/>
      <c r="R287" s="711"/>
      <c r="S287" s="711"/>
      <c r="T287" s="711"/>
      <c r="U287" s="711"/>
      <c r="V287" s="712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483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113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70</v>
      </c>
      <c r="Q293" s="711"/>
      <c r="R293" s="711"/>
      <c r="S293" s="711"/>
      <c r="T293" s="711"/>
      <c r="U293" s="711"/>
      <c r="V293" s="712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70</v>
      </c>
      <c r="Q294" s="711"/>
      <c r="R294" s="711"/>
      <c r="S294" s="711"/>
      <c r="T294" s="711"/>
      <c r="U294" s="711"/>
      <c r="V294" s="712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492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72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493</v>
      </c>
      <c r="B297" s="54" t="s">
        <v>494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499</v>
      </c>
      <c r="B299" s="54" t="s">
        <v>500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111</v>
      </c>
      <c r="Y300" s="702">
        <f>IFERROR(IF(X300="",0,CEILING((X300/$H300),1)*$H300),"")</f>
        <v>112.8</v>
      </c>
      <c r="Z300" s="36">
        <f>IFERROR(IF(Y300=0,"",ROUNDUP(Y300/H300,0)*0.00753),"")</f>
        <v>0.35391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120.25000000000001</v>
      </c>
      <c r="BN300" s="64">
        <f>IFERROR(Y300*I300/H300,"0")</f>
        <v>122.20000000000002</v>
      </c>
      <c r="BO300" s="64">
        <f>IFERROR(1/J300*(X300/H300),"0")</f>
        <v>0.29647435897435898</v>
      </c>
      <c r="BP300" s="64">
        <f>IFERROR(1/J300*(Y300/H300),"0")</f>
        <v>0.30128205128205127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70</v>
      </c>
      <c r="Q302" s="711"/>
      <c r="R302" s="711"/>
      <c r="S302" s="711"/>
      <c r="T302" s="711"/>
      <c r="U302" s="711"/>
      <c r="V302" s="712"/>
      <c r="W302" s="37" t="s">
        <v>71</v>
      </c>
      <c r="X302" s="703">
        <f>IFERROR(X297/H297,"0")+IFERROR(X298/H298,"0")+IFERROR(X299/H299,"0")+IFERROR(X300/H300,"0")+IFERROR(X301/H301,"0")</f>
        <v>46.25</v>
      </c>
      <c r="Y302" s="703">
        <f>IFERROR(Y297/H297,"0")+IFERROR(Y298/H298,"0")+IFERROR(Y299/H299,"0")+IFERROR(Y300/H300,"0")+IFERROR(Y301/H301,"0")</f>
        <v>47</v>
      </c>
      <c r="Z302" s="703">
        <f>IFERROR(IF(Z297="",0,Z297),"0")+IFERROR(IF(Z298="",0,Z298),"0")+IFERROR(IF(Z299="",0,Z299),"0")+IFERROR(IF(Z300="",0,Z300),"0")+IFERROR(IF(Z301="",0,Z301),"0")</f>
        <v>0.35391</v>
      </c>
      <c r="AA302" s="704"/>
      <c r="AB302" s="704"/>
      <c r="AC302" s="704"/>
    </row>
    <row r="303" spans="1:68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70</v>
      </c>
      <c r="Q303" s="711"/>
      <c r="R303" s="711"/>
      <c r="S303" s="711"/>
      <c r="T303" s="711"/>
      <c r="U303" s="711"/>
      <c r="V303" s="712"/>
      <c r="W303" s="37" t="s">
        <v>68</v>
      </c>
      <c r="X303" s="703">
        <f>IFERROR(SUM(X297:X301),"0")</f>
        <v>111</v>
      </c>
      <c r="Y303" s="703">
        <f>IFERROR(SUM(Y297:Y301),"0")</f>
        <v>112.8</v>
      </c>
      <c r="Z303" s="37"/>
      <c r="AA303" s="704"/>
      <c r="AB303" s="704"/>
      <c r="AC303" s="704"/>
    </row>
    <row r="304" spans="1:68" ht="16.5" hidden="1" customHeight="1" x14ac:dyDescent="0.25">
      <c r="A304" s="727" t="s">
        <v>506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72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70</v>
      </c>
      <c r="Q307" s="711"/>
      <c r="R307" s="711"/>
      <c r="S307" s="711"/>
      <c r="T307" s="711"/>
      <c r="U307" s="711"/>
      <c r="V307" s="712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70</v>
      </c>
      <c r="Q308" s="711"/>
      <c r="R308" s="711"/>
      <c r="S308" s="711"/>
      <c r="T308" s="711"/>
      <c r="U308" s="711"/>
      <c r="V308" s="712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510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113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70</v>
      </c>
      <c r="Q312" s="711"/>
      <c r="R312" s="711"/>
      <c r="S312" s="711"/>
      <c r="T312" s="711"/>
      <c r="U312" s="711"/>
      <c r="V312" s="712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70</v>
      </c>
      <c r="Q313" s="711"/>
      <c r="R313" s="711"/>
      <c r="S313" s="711"/>
      <c r="T313" s="711"/>
      <c r="U313" s="711"/>
      <c r="V313" s="712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63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hidden="1" customHeight="1" x14ac:dyDescent="0.25">
      <c r="A315" s="54" t="s">
        <v>513</v>
      </c>
      <c r="B315" s="54" t="s">
        <v>514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70</v>
      </c>
      <c r="Q317" s="711"/>
      <c r="R317" s="711"/>
      <c r="S317" s="711"/>
      <c r="T317" s="711"/>
      <c r="U317" s="711"/>
      <c r="V317" s="712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70</v>
      </c>
      <c r="Q318" s="711"/>
      <c r="R318" s="711"/>
      <c r="S318" s="711"/>
      <c r="T318" s="711"/>
      <c r="U318" s="711"/>
      <c r="V318" s="712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518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113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519</v>
      </c>
      <c r="B321" s="54" t="s">
        <v>520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4301011911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4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522</v>
      </c>
      <c r="B323" s="54" t="s">
        <v>526</v>
      </c>
      <c r="C323" s="31">
        <v>4301012016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IFERROR(IF(Y323=0,"",ROUNDUP(Y323/H323,0)*0.02175),"")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528</v>
      </c>
      <c r="B324" s="54" t="s">
        <v>529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531</v>
      </c>
      <c r="B325" s="54" t="s">
        <v>532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539</v>
      </c>
      <c r="B328" s="54" t="s">
        <v>540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idden="1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70</v>
      </c>
      <c r="Q329" s="711"/>
      <c r="R329" s="711"/>
      <c r="S329" s="711"/>
      <c r="T329" s="711"/>
      <c r="U329" s="711"/>
      <c r="V329" s="712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hidden="1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70</v>
      </c>
      <c r="Q330" s="711"/>
      <c r="R330" s="711"/>
      <c r="S330" s="711"/>
      <c r="T330" s="711"/>
      <c r="U330" s="711"/>
      <c r="V330" s="712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hidden="1" customHeight="1" x14ac:dyDescent="0.25">
      <c r="A331" s="752" t="s">
        <v>63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hidden="1" customHeight="1" x14ac:dyDescent="0.25">
      <c r="A332" s="54" t="s">
        <v>541</v>
      </c>
      <c r="B332" s="54" t="s">
        <v>542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544</v>
      </c>
      <c r="B333" s="54" t="s">
        <v>545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70</v>
      </c>
      <c r="Q336" s="711"/>
      <c r="R336" s="711"/>
      <c r="S336" s="711"/>
      <c r="T336" s="711"/>
      <c r="U336" s="711"/>
      <c r="V336" s="712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hidden="1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70</v>
      </c>
      <c r="Q337" s="711"/>
      <c r="R337" s="711"/>
      <c r="S337" s="711"/>
      <c r="T337" s="711"/>
      <c r="U337" s="711"/>
      <c r="V337" s="712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hidden="1" customHeight="1" x14ac:dyDescent="0.25">
      <c r="A338" s="752" t="s">
        <v>72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567</v>
      </c>
      <c r="B344" s="54" t="s">
        <v>568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70</v>
      </c>
      <c r="Q345" s="711"/>
      <c r="R345" s="711"/>
      <c r="S345" s="711"/>
      <c r="T345" s="711"/>
      <c r="U345" s="711"/>
      <c r="V345" s="712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70</v>
      </c>
      <c r="Q346" s="711"/>
      <c r="R346" s="711"/>
      <c r="S346" s="711"/>
      <c r="T346" s="711"/>
      <c r="U346" s="711"/>
      <c r="V346" s="712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204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hidden="1" customHeight="1" x14ac:dyDescent="0.25">
      <c r="A348" s="54" t="s">
        <v>570</v>
      </c>
      <c r="B348" s="54" t="s">
        <v>571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67</v>
      </c>
      <c r="Y349" s="702">
        <f>IFERROR(IF(X349="",0,CEILING((X349/$H349),1)*$H349),"")</f>
        <v>70.2</v>
      </c>
      <c r="Z349" s="36">
        <f>IFERROR(IF(Y349=0,"",ROUNDUP(Y349/H349,0)*0.02175),"")</f>
        <v>0.19574999999999998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71.844615384615395</v>
      </c>
      <c r="BN349" s="64">
        <f>IFERROR(Y349*I349/H349,"0")</f>
        <v>75.27600000000001</v>
      </c>
      <c r="BO349" s="64">
        <f>IFERROR(1/J349*(X349/H349),"0")</f>
        <v>0.15338827838827837</v>
      </c>
      <c r="BP349" s="64">
        <f>IFERROR(1/J349*(Y349/H349),"0")</f>
        <v>0.1607142857142857</v>
      </c>
    </row>
    <row r="350" spans="1:68" ht="16.5" hidden="1" customHeight="1" x14ac:dyDescent="0.25">
      <c r="A350" s="54" t="s">
        <v>576</v>
      </c>
      <c r="B350" s="54" t="s">
        <v>577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70</v>
      </c>
      <c r="Q351" s="711"/>
      <c r="R351" s="711"/>
      <c r="S351" s="711"/>
      <c r="T351" s="711"/>
      <c r="U351" s="711"/>
      <c r="V351" s="712"/>
      <c r="W351" s="37" t="s">
        <v>71</v>
      </c>
      <c r="X351" s="703">
        <f>IFERROR(X348/H348,"0")+IFERROR(X349/H349,"0")+IFERROR(X350/H350,"0")</f>
        <v>8.5897435897435894</v>
      </c>
      <c r="Y351" s="703">
        <f>IFERROR(Y348/H348,"0")+IFERROR(Y349/H349,"0")+IFERROR(Y350/H350,"0")</f>
        <v>9</v>
      </c>
      <c r="Z351" s="703">
        <f>IFERROR(IF(Z348="",0,Z348),"0")+IFERROR(IF(Z349="",0,Z349),"0")+IFERROR(IF(Z350="",0,Z350),"0")</f>
        <v>0.19574999999999998</v>
      </c>
      <c r="AA351" s="704"/>
      <c r="AB351" s="704"/>
      <c r="AC351" s="704"/>
    </row>
    <row r="352" spans="1:68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70</v>
      </c>
      <c r="Q352" s="711"/>
      <c r="R352" s="711"/>
      <c r="S352" s="711"/>
      <c r="T352" s="711"/>
      <c r="U352" s="711"/>
      <c r="V352" s="712"/>
      <c r="W352" s="37" t="s">
        <v>68</v>
      </c>
      <c r="X352" s="703">
        <f>IFERROR(SUM(X348:X350),"0")</f>
        <v>67</v>
      </c>
      <c r="Y352" s="703">
        <f>IFERROR(SUM(Y348:Y350),"0")</f>
        <v>70.2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102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45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583</v>
      </c>
      <c r="B355" s="54" t="s">
        <v>584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91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586</v>
      </c>
      <c r="B356" s="54" t="s">
        <v>587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11</v>
      </c>
      <c r="Y357" s="702">
        <f>IFERROR(IF(X357="",0,CEILING((X357/$H357),1)*$H357),"")</f>
        <v>12.75</v>
      </c>
      <c r="Z357" s="36">
        <f>IFERROR(IF(Y357=0,"",ROUNDUP(Y357/H357,0)*0.00753),"")</f>
        <v>3.7650000000000003E-2</v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12.509803921568627</v>
      </c>
      <c r="BN357" s="64">
        <f>IFERROR(Y357*I357/H357,"0")</f>
        <v>14.500000000000002</v>
      </c>
      <c r="BO357" s="64">
        <f>IFERROR(1/J357*(X357/H357),"0")</f>
        <v>2.765208647561589E-2</v>
      </c>
      <c r="BP357" s="64">
        <f>IFERROR(1/J357*(Y357/H357),"0")</f>
        <v>3.2051282051282048E-2</v>
      </c>
    </row>
    <row r="358" spans="1:68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70</v>
      </c>
      <c r="Q358" s="711"/>
      <c r="R358" s="711"/>
      <c r="S358" s="711"/>
      <c r="T358" s="711"/>
      <c r="U358" s="711"/>
      <c r="V358" s="712"/>
      <c r="W358" s="37" t="s">
        <v>71</v>
      </c>
      <c r="X358" s="703">
        <f>IFERROR(X354/H354,"0")+IFERROR(X355/H355,"0")+IFERROR(X356/H356,"0")+IFERROR(X357/H357,"0")</f>
        <v>4.3137254901960791</v>
      </c>
      <c r="Y358" s="703">
        <f>IFERROR(Y354/H354,"0")+IFERROR(Y355/H355,"0")+IFERROR(Y356/H356,"0")+IFERROR(Y357/H357,"0")</f>
        <v>5</v>
      </c>
      <c r="Z358" s="703">
        <f>IFERROR(IF(Z354="",0,Z354),"0")+IFERROR(IF(Z355="",0,Z355),"0")+IFERROR(IF(Z356="",0,Z356),"0")+IFERROR(IF(Z357="",0,Z357),"0")</f>
        <v>3.7650000000000003E-2</v>
      </c>
      <c r="AA358" s="704"/>
      <c r="AB358" s="704"/>
      <c r="AC358" s="704"/>
    </row>
    <row r="359" spans="1:68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70</v>
      </c>
      <c r="Q359" s="711"/>
      <c r="R359" s="711"/>
      <c r="S359" s="711"/>
      <c r="T359" s="711"/>
      <c r="U359" s="711"/>
      <c r="V359" s="712"/>
      <c r="W359" s="37" t="s">
        <v>68</v>
      </c>
      <c r="X359" s="703">
        <f>IFERROR(SUM(X354:X357),"0")</f>
        <v>11</v>
      </c>
      <c r="Y359" s="703">
        <f>IFERROR(SUM(Y354:Y357),"0")</f>
        <v>12.75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591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592</v>
      </c>
      <c r="B361" s="54" t="s">
        <v>593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597</v>
      </c>
      <c r="B362" s="54" t="s">
        <v>598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599</v>
      </c>
      <c r="B363" s="54" t="s">
        <v>600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70</v>
      </c>
      <c r="Q364" s="711"/>
      <c r="R364" s="711"/>
      <c r="S364" s="711"/>
      <c r="T364" s="711"/>
      <c r="U364" s="711"/>
      <c r="V364" s="712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70</v>
      </c>
      <c r="Q365" s="711"/>
      <c r="R365" s="711"/>
      <c r="S365" s="711"/>
      <c r="T365" s="711"/>
      <c r="U365" s="711"/>
      <c r="V365" s="712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601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63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hidden="1" customHeight="1" x14ac:dyDescent="0.25">
      <c r="A368" s="54" t="s">
        <v>602</v>
      </c>
      <c r="B368" s="54" t="s">
        <v>603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70</v>
      </c>
      <c r="Q369" s="711"/>
      <c r="R369" s="711"/>
      <c r="S369" s="711"/>
      <c r="T369" s="711"/>
      <c r="U369" s="711"/>
      <c r="V369" s="712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hidden="1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70</v>
      </c>
      <c r="Q370" s="711"/>
      <c r="R370" s="711"/>
      <c r="S370" s="711"/>
      <c r="T370" s="711"/>
      <c r="U370" s="711"/>
      <c r="V370" s="712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hidden="1" customHeight="1" x14ac:dyDescent="0.25">
      <c r="A371" s="752" t="s">
        <v>72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70</v>
      </c>
      <c r="Q375" s="711"/>
      <c r="R375" s="711"/>
      <c r="S375" s="711"/>
      <c r="T375" s="711"/>
      <c r="U375" s="711"/>
      <c r="V375" s="712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hidden="1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70</v>
      </c>
      <c r="Q376" s="711"/>
      <c r="R376" s="711"/>
      <c r="S376" s="711"/>
      <c r="T376" s="711"/>
      <c r="U376" s="711"/>
      <c r="V376" s="712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hidden="1" customHeight="1" x14ac:dyDescent="0.2">
      <c r="A377" s="757" t="s">
        <v>614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615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113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742</v>
      </c>
      <c r="Y380" s="702">
        <f t="shared" ref="Y380:Y390" si="67">IFERROR(IF(X380="",0,CEILING((X380/$H380),1)*$H380),"")</f>
        <v>750</v>
      </c>
      <c r="Z380" s="36">
        <f>IFERROR(IF(Y380=0,"",ROUNDUP(Y380/H380,0)*0.02175),"")</f>
        <v>1.0874999999999999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765.74400000000003</v>
      </c>
      <c r="BN380" s="64">
        <f t="shared" ref="BN380:BN390" si="69">IFERROR(Y380*I380/H380,"0")</f>
        <v>774</v>
      </c>
      <c r="BO380" s="64">
        <f t="shared" ref="BO380:BO390" si="70">IFERROR(1/J380*(X380/H380),"0")</f>
        <v>1.0305555555555554</v>
      </c>
      <c r="BP380" s="64">
        <f t="shared" ref="BP380:BP390" si="71">IFERROR(1/J380*(Y380/H380),"0")</f>
        <v>1.0416666666666665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621</v>
      </c>
      <c r="B382" s="54" t="s">
        <v>622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1162</v>
      </c>
      <c r="Y386" s="702">
        <f t="shared" si="67"/>
        <v>1170</v>
      </c>
      <c r="Z386" s="36">
        <f>IFERROR(IF(Y386=0,"",ROUNDUP(Y386/H386,0)*0.02175),"")</f>
        <v>1.6964999999999999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1199.1840000000002</v>
      </c>
      <c r="BN386" s="64">
        <f t="shared" si="69"/>
        <v>1207.44</v>
      </c>
      <c r="BO386" s="64">
        <f t="shared" si="70"/>
        <v>1.6138888888888889</v>
      </c>
      <c r="BP386" s="64">
        <f t="shared" si="71"/>
        <v>1.625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640</v>
      </c>
      <c r="B390" s="54" t="s">
        <v>641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70</v>
      </c>
      <c r="Q391" s="711"/>
      <c r="R391" s="711"/>
      <c r="S391" s="711"/>
      <c r="T391" s="711"/>
      <c r="U391" s="711"/>
      <c r="V391" s="712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126.93333333333334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128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2.7839999999999998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70</v>
      </c>
      <c r="Q392" s="711"/>
      <c r="R392" s="711"/>
      <c r="S392" s="711"/>
      <c r="T392" s="711"/>
      <c r="U392" s="711"/>
      <c r="V392" s="712"/>
      <c r="W392" s="37" t="s">
        <v>68</v>
      </c>
      <c r="X392" s="703">
        <f>IFERROR(SUM(X380:X390),"0")</f>
        <v>1904</v>
      </c>
      <c r="Y392" s="703">
        <f>IFERROR(SUM(Y380:Y390),"0")</f>
        <v>1920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161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1790</v>
      </c>
      <c r="Y394" s="702">
        <f>IFERROR(IF(X394="",0,CEILING((X394/$H394),1)*$H394),"")</f>
        <v>1800</v>
      </c>
      <c r="Z394" s="36">
        <f>IFERROR(IF(Y394=0,"",ROUNDUP(Y394/H394,0)*0.02175),"")</f>
        <v>2.61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1847.28</v>
      </c>
      <c r="BN394" s="64">
        <f>IFERROR(Y394*I394/H394,"0")</f>
        <v>1857.6</v>
      </c>
      <c r="BO394" s="64">
        <f>IFERROR(1/J394*(X394/H394),"0")</f>
        <v>2.4861111111111107</v>
      </c>
      <c r="BP394" s="64">
        <f>IFERROR(1/J394*(Y394/H394),"0")</f>
        <v>2.5</v>
      </c>
    </row>
    <row r="395" spans="1:68" ht="27" hidden="1" customHeight="1" x14ac:dyDescent="0.25">
      <c r="A395" s="54" t="s">
        <v>645</v>
      </c>
      <c r="B395" s="54" t="s">
        <v>646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70</v>
      </c>
      <c r="Q396" s="711"/>
      <c r="R396" s="711"/>
      <c r="S396" s="711"/>
      <c r="T396" s="711"/>
      <c r="U396" s="711"/>
      <c r="V396" s="712"/>
      <c r="W396" s="37" t="s">
        <v>71</v>
      </c>
      <c r="X396" s="703">
        <f>IFERROR(X394/H394,"0")+IFERROR(X395/H395,"0")</f>
        <v>119.33333333333333</v>
      </c>
      <c r="Y396" s="703">
        <f>IFERROR(Y394/H394,"0")+IFERROR(Y395/H395,"0")</f>
        <v>120</v>
      </c>
      <c r="Z396" s="703">
        <f>IFERROR(IF(Z394="",0,Z394),"0")+IFERROR(IF(Z395="",0,Z395),"0")</f>
        <v>2.61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70</v>
      </c>
      <c r="Q397" s="711"/>
      <c r="R397" s="711"/>
      <c r="S397" s="711"/>
      <c r="T397" s="711"/>
      <c r="U397" s="711"/>
      <c r="V397" s="712"/>
      <c r="W397" s="37" t="s">
        <v>68</v>
      </c>
      <c r="X397" s="703">
        <f>IFERROR(SUM(X394:X395),"0")</f>
        <v>1790</v>
      </c>
      <c r="Y397" s="703">
        <f>IFERROR(SUM(Y394:Y395),"0")</f>
        <v>1800</v>
      </c>
      <c r="Z397" s="37"/>
      <c r="AA397" s="704"/>
      <c r="AB397" s="704"/>
      <c r="AC397" s="704"/>
    </row>
    <row r="398" spans="1:68" ht="14.25" hidden="1" customHeight="1" x14ac:dyDescent="0.25">
      <c r="A398" s="752" t="s">
        <v>72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652</v>
      </c>
      <c r="B401" s="54" t="s">
        <v>653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70</v>
      </c>
      <c r="Q402" s="711"/>
      <c r="R402" s="711"/>
      <c r="S402" s="711"/>
      <c r="T402" s="711"/>
      <c r="U402" s="711"/>
      <c r="V402" s="712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70</v>
      </c>
      <c r="Q403" s="711"/>
      <c r="R403" s="711"/>
      <c r="S403" s="711"/>
      <c r="T403" s="711"/>
      <c r="U403" s="711"/>
      <c r="V403" s="712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204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hidden="1" customHeight="1" x14ac:dyDescent="0.25">
      <c r="A405" s="54" t="s">
        <v>655</v>
      </c>
      <c r="B405" s="54" t="s">
        <v>656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70</v>
      </c>
      <c r="Q407" s="711"/>
      <c r="R407" s="711"/>
      <c r="S407" s="711"/>
      <c r="T407" s="711"/>
      <c r="U407" s="711"/>
      <c r="V407" s="712"/>
      <c r="W407" s="37" t="s">
        <v>71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hidden="1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70</v>
      </c>
      <c r="Q408" s="711"/>
      <c r="R408" s="711"/>
      <c r="S408" s="711"/>
      <c r="T408" s="711"/>
      <c r="U408" s="711"/>
      <c r="V408" s="712"/>
      <c r="W408" s="37" t="s">
        <v>68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hidden="1" customHeight="1" x14ac:dyDescent="0.25">
      <c r="A409" s="727" t="s">
        <v>660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113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4301011873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0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665</v>
      </c>
      <c r="C412" s="31">
        <v>4301011483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70</v>
      </c>
      <c r="Q418" s="711"/>
      <c r="R418" s="711"/>
      <c r="S418" s="711"/>
      <c r="T418" s="711"/>
      <c r="U418" s="711"/>
      <c r="V418" s="712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70</v>
      </c>
      <c r="Q419" s="711"/>
      <c r="R419" s="711"/>
      <c r="S419" s="711"/>
      <c r="T419" s="711"/>
      <c r="U419" s="711"/>
      <c r="V419" s="712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63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679</v>
      </c>
      <c r="B421" s="54" t="s">
        <v>680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70</v>
      </c>
      <c r="Q423" s="711"/>
      <c r="R423" s="711"/>
      <c r="S423" s="711"/>
      <c r="T423" s="711"/>
      <c r="U423" s="711"/>
      <c r="V423" s="712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70</v>
      </c>
      <c r="Q424" s="711"/>
      <c r="R424" s="711"/>
      <c r="S424" s="711"/>
      <c r="T424" s="711"/>
      <c r="U424" s="711"/>
      <c r="V424" s="712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72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424</v>
      </c>
      <c r="Y426" s="702">
        <f>IFERROR(IF(X426="",0,CEILING((X426/$H426),1)*$H426),"")</f>
        <v>429</v>
      </c>
      <c r="Z426" s="36">
        <f>IFERROR(IF(Y426=0,"",ROUNDUP(Y426/H426,0)*0.02175),"")</f>
        <v>1.1962499999999998</v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454.65846153846155</v>
      </c>
      <c r="BN426" s="64">
        <f>IFERROR(Y426*I426/H426,"0")</f>
        <v>460.02000000000004</v>
      </c>
      <c r="BO426" s="64">
        <f>IFERROR(1/J426*(X426/H426),"0")</f>
        <v>0.97069597069597058</v>
      </c>
      <c r="BP426" s="64">
        <f>IFERROR(1/J426*(Y426/H426),"0")</f>
        <v>0.9821428571428571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70</v>
      </c>
      <c r="Q431" s="711"/>
      <c r="R431" s="711"/>
      <c r="S431" s="711"/>
      <c r="T431" s="711"/>
      <c r="U431" s="711"/>
      <c r="V431" s="712"/>
      <c r="W431" s="37" t="s">
        <v>71</v>
      </c>
      <c r="X431" s="703">
        <f>IFERROR(X426/H426,"0")+IFERROR(X427/H427,"0")+IFERROR(X428/H428,"0")+IFERROR(X429/H429,"0")+IFERROR(X430/H430,"0")</f>
        <v>54.358974358974358</v>
      </c>
      <c r="Y431" s="703">
        <f>IFERROR(Y426/H426,"0")+IFERROR(Y427/H427,"0")+IFERROR(Y428/H428,"0")+IFERROR(Y429/H429,"0")+IFERROR(Y430/H430,"0")</f>
        <v>55</v>
      </c>
      <c r="Z431" s="703">
        <f>IFERROR(IF(Z426="",0,Z426),"0")+IFERROR(IF(Z427="",0,Z427),"0")+IFERROR(IF(Z428="",0,Z428),"0")+IFERROR(IF(Z429="",0,Z429),"0")+IFERROR(IF(Z430="",0,Z430),"0")</f>
        <v>1.1962499999999998</v>
      </c>
      <c r="AA431" s="704"/>
      <c r="AB431" s="704"/>
      <c r="AC431" s="704"/>
    </row>
    <row r="432" spans="1:68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70</v>
      </c>
      <c r="Q432" s="711"/>
      <c r="R432" s="711"/>
      <c r="S432" s="711"/>
      <c r="T432" s="711"/>
      <c r="U432" s="711"/>
      <c r="V432" s="712"/>
      <c r="W432" s="37" t="s">
        <v>68</v>
      </c>
      <c r="X432" s="703">
        <f>IFERROR(SUM(X426:X430),"0")</f>
        <v>424</v>
      </c>
      <c r="Y432" s="703">
        <f>IFERROR(SUM(Y426:Y430),"0")</f>
        <v>429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204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70</v>
      </c>
      <c r="Q435" s="711"/>
      <c r="R435" s="711"/>
      <c r="S435" s="711"/>
      <c r="T435" s="711"/>
      <c r="U435" s="711"/>
      <c r="V435" s="712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70</v>
      </c>
      <c r="Q436" s="711"/>
      <c r="R436" s="711"/>
      <c r="S436" s="711"/>
      <c r="T436" s="711"/>
      <c r="U436" s="711"/>
      <c r="V436" s="712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699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700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113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70</v>
      </c>
      <c r="Q441" s="711"/>
      <c r="R441" s="711"/>
      <c r="S441" s="711"/>
      <c r="T441" s="711"/>
      <c r="U441" s="711"/>
      <c r="V441" s="712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70</v>
      </c>
      <c r="Q442" s="711"/>
      <c r="R442" s="711"/>
      <c r="S442" s="711"/>
      <c r="T442" s="711"/>
      <c r="U442" s="711"/>
      <c r="V442" s="712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63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10</v>
      </c>
      <c r="Y445" s="702">
        <f t="shared" si="78"/>
        <v>12.600000000000001</v>
      </c>
      <c r="Z445" s="36">
        <f>IFERROR(IF(Y445=0,"",ROUNDUP(Y445/H445,0)*0.00753),"")</f>
        <v>2.2589999999999999E-2</v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10.547619047619046</v>
      </c>
      <c r="BN445" s="64">
        <f t="shared" si="80"/>
        <v>13.290000000000001</v>
      </c>
      <c r="BO445" s="64">
        <f t="shared" si="81"/>
        <v>1.5262515262515262E-2</v>
      </c>
      <c r="BP445" s="64">
        <f t="shared" si="82"/>
        <v>1.9230769230769232E-2</v>
      </c>
    </row>
    <row r="446" spans="1:68" ht="27" hidden="1" customHeight="1" x14ac:dyDescent="0.25">
      <c r="A446" s="54" t="s">
        <v>708</v>
      </c>
      <c r="B446" s="54" t="s">
        <v>709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711</v>
      </c>
      <c r="B448" s="54" t="s">
        <v>714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4301031335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717</v>
      </c>
      <c r="C450" s="31">
        <v>4301031257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4301031336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4301031254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hidden="1" customHeight="1" x14ac:dyDescent="0.25">
      <c r="A455" s="54" t="s">
        <v>727</v>
      </c>
      <c r="B455" s="54" t="s">
        <v>728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1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734</v>
      </c>
      <c r="B459" s="54" t="s">
        <v>737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738</v>
      </c>
      <c r="B460" s="54" t="s">
        <v>739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4301031338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742</v>
      </c>
      <c r="C462" s="31">
        <v>4301031255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744</v>
      </c>
      <c r="B463" s="54" t="s">
        <v>745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70</v>
      </c>
      <c r="Q464" s="711"/>
      <c r="R464" s="711"/>
      <c r="S464" s="711"/>
      <c r="T464" s="711"/>
      <c r="U464" s="711"/>
      <c r="V464" s="712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2.3809523809523809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3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2.2589999999999999E-2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70</v>
      </c>
      <c r="Q465" s="711"/>
      <c r="R465" s="711"/>
      <c r="S465" s="711"/>
      <c r="T465" s="711"/>
      <c r="U465" s="711"/>
      <c r="V465" s="712"/>
      <c r="W465" s="37" t="s">
        <v>68</v>
      </c>
      <c r="X465" s="703">
        <f>IFERROR(SUM(X444:X463),"0")</f>
        <v>10</v>
      </c>
      <c r="Y465" s="703">
        <f>IFERROR(SUM(Y444:Y463),"0")</f>
        <v>12.600000000000001</v>
      </c>
      <c r="Z465" s="37"/>
      <c r="AA465" s="704"/>
      <c r="AB465" s="704"/>
      <c r="AC465" s="704"/>
    </row>
    <row r="466" spans="1:68" ht="14.25" hidden="1" customHeight="1" x14ac:dyDescent="0.25">
      <c r="A466" s="752" t="s">
        <v>72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70</v>
      </c>
      <c r="Q469" s="711"/>
      <c r="R469" s="711"/>
      <c r="S469" s="711"/>
      <c r="T469" s="711"/>
      <c r="U469" s="711"/>
      <c r="V469" s="712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70</v>
      </c>
      <c r="Q470" s="711"/>
      <c r="R470" s="711"/>
      <c r="S470" s="711"/>
      <c r="T470" s="711"/>
      <c r="U470" s="711"/>
      <c r="V470" s="712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102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753</v>
      </c>
      <c r="B472" s="54" t="s">
        <v>754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70</v>
      </c>
      <c r="Q473" s="711"/>
      <c r="R473" s="711"/>
      <c r="S473" s="711"/>
      <c r="T473" s="711"/>
      <c r="U473" s="711"/>
      <c r="V473" s="712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70</v>
      </c>
      <c r="Q474" s="711"/>
      <c r="R474" s="711"/>
      <c r="S474" s="711"/>
      <c r="T474" s="711"/>
      <c r="U474" s="711"/>
      <c r="V474" s="712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758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161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70</v>
      </c>
      <c r="Q478" s="711"/>
      <c r="R478" s="711"/>
      <c r="S478" s="711"/>
      <c r="T478" s="711"/>
      <c r="U478" s="711"/>
      <c r="V478" s="712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70</v>
      </c>
      <c r="Q479" s="711"/>
      <c r="R479" s="711"/>
      <c r="S479" s="711"/>
      <c r="T479" s="711"/>
      <c r="U479" s="711"/>
      <c r="V479" s="712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63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762</v>
      </c>
      <c r="B481" s="54" t="s">
        <v>763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771</v>
      </c>
      <c r="B484" s="54" t="s">
        <v>772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85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70</v>
      </c>
      <c r="Q486" s="711"/>
      <c r="R486" s="711"/>
      <c r="S486" s="711"/>
      <c r="T486" s="711"/>
      <c r="U486" s="711"/>
      <c r="V486" s="712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hidden="1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70</v>
      </c>
      <c r="Q487" s="711"/>
      <c r="R487" s="711"/>
      <c r="S487" s="711"/>
      <c r="T487" s="711"/>
      <c r="U487" s="711"/>
      <c r="V487" s="712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102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775</v>
      </c>
      <c r="B489" s="54" t="s">
        <v>776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70</v>
      </c>
      <c r="Q490" s="711"/>
      <c r="R490" s="711"/>
      <c r="S490" s="711"/>
      <c r="T490" s="711"/>
      <c r="U490" s="711"/>
      <c r="V490" s="712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70</v>
      </c>
      <c r="Q491" s="711"/>
      <c r="R491" s="711"/>
      <c r="S491" s="711"/>
      <c r="T491" s="711"/>
      <c r="U491" s="711"/>
      <c r="V491" s="712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778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63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779</v>
      </c>
      <c r="B494" s="54" t="s">
        <v>780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782</v>
      </c>
      <c r="B495" s="54" t="s">
        <v>783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784</v>
      </c>
      <c r="B496" s="54" t="s">
        <v>785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70</v>
      </c>
      <c r="Q497" s="711"/>
      <c r="R497" s="711"/>
      <c r="S497" s="711"/>
      <c r="T497" s="711"/>
      <c r="U497" s="711"/>
      <c r="V497" s="712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70</v>
      </c>
      <c r="Q498" s="711"/>
      <c r="R498" s="711"/>
      <c r="S498" s="711"/>
      <c r="T498" s="711"/>
      <c r="U498" s="711"/>
      <c r="V498" s="712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7" t="s">
        <v>787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63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70</v>
      </c>
      <c r="Q502" s="711"/>
      <c r="R502" s="711"/>
      <c r="S502" s="711"/>
      <c r="T502" s="711"/>
      <c r="U502" s="711"/>
      <c r="V502" s="712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70</v>
      </c>
      <c r="Q503" s="711"/>
      <c r="R503" s="711"/>
      <c r="S503" s="711"/>
      <c r="T503" s="711"/>
      <c r="U503" s="711"/>
      <c r="V503" s="712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791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113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110</v>
      </c>
      <c r="Y507" s="702">
        <f t="shared" ref="Y507:Y514" si="84">IFERROR(IF(X507="",0,CEILING((X507/$H507),1)*$H507),"")</f>
        <v>110.88000000000001</v>
      </c>
      <c r="Z507" s="36">
        <f t="shared" ref="Z507:Z512" si="85">IFERROR(IF(Y507=0,"",ROUNDUP(Y507/H507,0)*0.01196),"")</f>
        <v>0.25115999999999999</v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117.49999999999999</v>
      </c>
      <c r="BN507" s="64">
        <f t="shared" ref="BN507:BN514" si="87">IFERROR(Y507*I507/H507,"0")</f>
        <v>118.44</v>
      </c>
      <c r="BO507" s="64">
        <f t="shared" ref="BO507:BO514" si="88">IFERROR(1/J507*(X507/H507),"0")</f>
        <v>0.20032051282051283</v>
      </c>
      <c r="BP507" s="64">
        <f t="shared" ref="BP507:BP514" si="89">IFERROR(1/J507*(Y507/H507),"0")</f>
        <v>0.20192307692307693</v>
      </c>
    </row>
    <row r="508" spans="1:68" ht="27" hidden="1" customHeight="1" x14ac:dyDescent="0.25">
      <c r="A508" s="54" t="s">
        <v>794</v>
      </c>
      <c r="B508" s="54" t="s">
        <v>795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181</v>
      </c>
      <c r="Y510" s="702">
        <f t="shared" si="84"/>
        <v>184.8</v>
      </c>
      <c r="Z510" s="36">
        <f t="shared" si="85"/>
        <v>0.41860000000000003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193.34090909090907</v>
      </c>
      <c r="BN510" s="64">
        <f t="shared" si="87"/>
        <v>197.39999999999998</v>
      </c>
      <c r="BO510" s="64">
        <f t="shared" si="88"/>
        <v>0.32961829836829837</v>
      </c>
      <c r="BP510" s="64">
        <f t="shared" si="89"/>
        <v>0.33653846153846156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162</v>
      </c>
      <c r="Y512" s="702">
        <f t="shared" si="84"/>
        <v>163.68</v>
      </c>
      <c r="Z512" s="36">
        <f t="shared" si="85"/>
        <v>0.37075999999999998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173.04545454545453</v>
      </c>
      <c r="BN512" s="64">
        <f t="shared" si="87"/>
        <v>174.84</v>
      </c>
      <c r="BO512" s="64">
        <f t="shared" si="88"/>
        <v>0.2950174825174825</v>
      </c>
      <c r="BP512" s="64">
        <f t="shared" si="89"/>
        <v>0.29807692307692307</v>
      </c>
    </row>
    <row r="513" spans="1:68" ht="27" hidden="1" customHeight="1" x14ac:dyDescent="0.25">
      <c r="A513" s="54" t="s">
        <v>809</v>
      </c>
      <c r="B513" s="54" t="s">
        <v>810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hidden="1" customHeight="1" x14ac:dyDescent="0.25">
      <c r="A514" s="54" t="s">
        <v>811</v>
      </c>
      <c r="B514" s="54" t="s">
        <v>812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70</v>
      </c>
      <c r="Q515" s="711"/>
      <c r="R515" s="711"/>
      <c r="S515" s="711"/>
      <c r="T515" s="711"/>
      <c r="U515" s="711"/>
      <c r="V515" s="712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85.795454545454533</v>
      </c>
      <c r="Y515" s="703">
        <f>IFERROR(Y507/H507,"0")+IFERROR(Y508/H508,"0")+IFERROR(Y509/H509,"0")+IFERROR(Y510/H510,"0")+IFERROR(Y511/H511,"0")+IFERROR(Y512/H512,"0")+IFERROR(Y513/H513,"0")+IFERROR(Y514/H514,"0")</f>
        <v>87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1.0405199999999999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70</v>
      </c>
      <c r="Q516" s="711"/>
      <c r="R516" s="711"/>
      <c r="S516" s="711"/>
      <c r="T516" s="711"/>
      <c r="U516" s="711"/>
      <c r="V516" s="712"/>
      <c r="W516" s="37" t="s">
        <v>68</v>
      </c>
      <c r="X516" s="703">
        <f>IFERROR(SUM(X507:X514),"0")</f>
        <v>453</v>
      </c>
      <c r="Y516" s="703">
        <f>IFERROR(SUM(Y507:Y514),"0")</f>
        <v>459.36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161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221</v>
      </c>
      <c r="Y518" s="702">
        <f>IFERROR(IF(X518="",0,CEILING((X518/$H518),1)*$H518),"")</f>
        <v>221.76000000000002</v>
      </c>
      <c r="Z518" s="36">
        <f>IFERROR(IF(Y518=0,"",ROUNDUP(Y518/H518,0)*0.01196),"")</f>
        <v>0.50231999999999999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236.06818181818178</v>
      </c>
      <c r="BN518" s="64">
        <f>IFERROR(Y518*I518/H518,"0")</f>
        <v>236.88</v>
      </c>
      <c r="BO518" s="64">
        <f>IFERROR(1/J518*(X518/H518),"0")</f>
        <v>0.40246212121212122</v>
      </c>
      <c r="BP518" s="64">
        <f>IFERROR(1/J518*(Y518/H518),"0")</f>
        <v>0.40384615384615385</v>
      </c>
    </row>
    <row r="519" spans="1:68" ht="16.5" hidden="1" customHeight="1" x14ac:dyDescent="0.25">
      <c r="A519" s="54" t="s">
        <v>816</v>
      </c>
      <c r="B519" s="54" t="s">
        <v>817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70</v>
      </c>
      <c r="Q520" s="711"/>
      <c r="R520" s="711"/>
      <c r="S520" s="711"/>
      <c r="T520" s="711"/>
      <c r="U520" s="711"/>
      <c r="V520" s="712"/>
      <c r="W520" s="37" t="s">
        <v>71</v>
      </c>
      <c r="X520" s="703">
        <f>IFERROR(X518/H518,"0")+IFERROR(X519/H519,"0")</f>
        <v>41.856060606060602</v>
      </c>
      <c r="Y520" s="703">
        <f>IFERROR(Y518/H518,"0")+IFERROR(Y519/H519,"0")</f>
        <v>42</v>
      </c>
      <c r="Z520" s="703">
        <f>IFERROR(IF(Z518="",0,Z518),"0")+IFERROR(IF(Z519="",0,Z519),"0")</f>
        <v>0.50231999999999999</v>
      </c>
      <c r="AA520" s="704"/>
      <c r="AB520" s="704"/>
      <c r="AC520" s="704"/>
    </row>
    <row r="521" spans="1:68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70</v>
      </c>
      <c r="Q521" s="711"/>
      <c r="R521" s="711"/>
      <c r="S521" s="711"/>
      <c r="T521" s="711"/>
      <c r="U521" s="711"/>
      <c r="V521" s="712"/>
      <c r="W521" s="37" t="s">
        <v>68</v>
      </c>
      <c r="X521" s="703">
        <f>IFERROR(SUM(X518:X519),"0")</f>
        <v>221</v>
      </c>
      <c r="Y521" s="703">
        <f>IFERROR(SUM(Y518:Y519),"0")</f>
        <v>221.76000000000002</v>
      </c>
      <c r="Z521" s="37"/>
      <c r="AA521" s="704"/>
      <c r="AB521" s="704"/>
      <c r="AC521" s="704"/>
    </row>
    <row r="522" spans="1:68" ht="14.25" hidden="1" customHeight="1" x14ac:dyDescent="0.25">
      <c r="A522" s="752" t="s">
        <v>63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176</v>
      </c>
      <c r="Y523" s="702">
        <f t="shared" ref="Y523:Y528" si="90">IFERROR(IF(X523="",0,CEILING((X523/$H523),1)*$H523),"")</f>
        <v>179.52</v>
      </c>
      <c r="Z523" s="36">
        <f>IFERROR(IF(Y523=0,"",ROUNDUP(Y523/H523,0)*0.01196),"")</f>
        <v>0.40664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188</v>
      </c>
      <c r="BN523" s="64">
        <f t="shared" ref="BN523:BN528" si="92">IFERROR(Y523*I523/H523,"0")</f>
        <v>191.76</v>
      </c>
      <c r="BO523" s="64">
        <f t="shared" ref="BO523:BO528" si="93">IFERROR(1/J523*(X523/H523),"0")</f>
        <v>0.32051282051282048</v>
      </c>
      <c r="BP523" s="64">
        <f t="shared" ref="BP523:BP528" si="94">IFERROR(1/J523*(Y523/H523),"0")</f>
        <v>0.32692307692307693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14</v>
      </c>
      <c r="Y524" s="702">
        <f t="shared" si="90"/>
        <v>15.84</v>
      </c>
      <c r="Z524" s="36">
        <f>IFERROR(IF(Y524=0,"",ROUNDUP(Y524/H524,0)*0.01196),"")</f>
        <v>3.5880000000000002E-2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14.954545454545453</v>
      </c>
      <c r="BN524" s="64">
        <f t="shared" si="92"/>
        <v>16.919999999999998</v>
      </c>
      <c r="BO524" s="64">
        <f t="shared" si="93"/>
        <v>2.5495337995337996E-2</v>
      </c>
      <c r="BP524" s="64">
        <f t="shared" si="94"/>
        <v>2.8846153846153848E-2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120</v>
      </c>
      <c r="Y525" s="702">
        <f t="shared" si="90"/>
        <v>121.44000000000001</v>
      </c>
      <c r="Z525" s="36">
        <f>IFERROR(IF(Y525=0,"",ROUNDUP(Y525/H525,0)*0.01196),"")</f>
        <v>0.27507999999999999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128.18181818181816</v>
      </c>
      <c r="BN525" s="64">
        <f t="shared" si="92"/>
        <v>129.72</v>
      </c>
      <c r="BO525" s="64">
        <f t="shared" si="93"/>
        <v>0.21853146853146854</v>
      </c>
      <c r="BP525" s="64">
        <f t="shared" si="94"/>
        <v>0.22115384615384617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832</v>
      </c>
      <c r="B528" s="54" t="s">
        <v>833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70</v>
      </c>
      <c r="Q529" s="711"/>
      <c r="R529" s="711"/>
      <c r="S529" s="711"/>
      <c r="T529" s="711"/>
      <c r="U529" s="711"/>
      <c r="V529" s="712"/>
      <c r="W529" s="37" t="s">
        <v>71</v>
      </c>
      <c r="X529" s="703">
        <f>IFERROR(X523/H523,"0")+IFERROR(X524/H524,"0")+IFERROR(X525/H525,"0")+IFERROR(X526/H526,"0")+IFERROR(X527/H527,"0")+IFERROR(X528/H528,"0")</f>
        <v>58.712121212121204</v>
      </c>
      <c r="Y529" s="703">
        <f>IFERROR(Y523/H523,"0")+IFERROR(Y524/H524,"0")+IFERROR(Y525/H525,"0")+IFERROR(Y526/H526,"0")+IFERROR(Y527/H527,"0")+IFERROR(Y528/H528,"0")</f>
        <v>60</v>
      </c>
      <c r="Z529" s="703">
        <f>IFERROR(IF(Z523="",0,Z523),"0")+IFERROR(IF(Z524="",0,Z524),"0")+IFERROR(IF(Z525="",0,Z525),"0")+IFERROR(IF(Z526="",0,Z526),"0")+IFERROR(IF(Z527="",0,Z527),"0")+IFERROR(IF(Z528="",0,Z528),"0")</f>
        <v>0.71760000000000002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70</v>
      </c>
      <c r="Q530" s="711"/>
      <c r="R530" s="711"/>
      <c r="S530" s="711"/>
      <c r="T530" s="711"/>
      <c r="U530" s="711"/>
      <c r="V530" s="712"/>
      <c r="W530" s="37" t="s">
        <v>68</v>
      </c>
      <c r="X530" s="703">
        <f>IFERROR(SUM(X523:X528),"0")</f>
        <v>310</v>
      </c>
      <c r="Y530" s="703">
        <f>IFERROR(SUM(Y523:Y528),"0")</f>
        <v>316.8</v>
      </c>
      <c r="Z530" s="37"/>
      <c r="AA530" s="704"/>
      <c r="AB530" s="704"/>
      <c r="AC530" s="704"/>
    </row>
    <row r="531" spans="1:68" ht="14.25" hidden="1" customHeight="1" x14ac:dyDescent="0.25">
      <c r="A531" s="752" t="s">
        <v>72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70</v>
      </c>
      <c r="Q535" s="711"/>
      <c r="R535" s="711"/>
      <c r="S535" s="711"/>
      <c r="T535" s="711"/>
      <c r="U535" s="711"/>
      <c r="V535" s="712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70</v>
      </c>
      <c r="Q536" s="711"/>
      <c r="R536" s="711"/>
      <c r="S536" s="711"/>
      <c r="T536" s="711"/>
      <c r="U536" s="711"/>
      <c r="V536" s="712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204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846</v>
      </c>
      <c r="B539" s="54" t="s">
        <v>847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6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70</v>
      </c>
      <c r="Q540" s="711"/>
      <c r="R540" s="711"/>
      <c r="S540" s="711"/>
      <c r="T540" s="711"/>
      <c r="U540" s="711"/>
      <c r="V540" s="712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70</v>
      </c>
      <c r="Q541" s="711"/>
      <c r="R541" s="711"/>
      <c r="S541" s="711"/>
      <c r="T541" s="711"/>
      <c r="U541" s="711"/>
      <c r="V541" s="712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849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849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113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0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5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33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2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36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8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995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70</v>
      </c>
      <c r="Q552" s="711"/>
      <c r="R552" s="711"/>
      <c r="S552" s="711"/>
      <c r="T552" s="711"/>
      <c r="U552" s="711"/>
      <c r="V552" s="712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70</v>
      </c>
      <c r="Q553" s="711"/>
      <c r="R553" s="711"/>
      <c r="S553" s="711"/>
      <c r="T553" s="711"/>
      <c r="U553" s="711"/>
      <c r="V553" s="712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161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999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2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05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04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70</v>
      </c>
      <c r="Q559" s="711"/>
      <c r="R559" s="711"/>
      <c r="S559" s="711"/>
      <c r="T559" s="711"/>
      <c r="U559" s="711"/>
      <c r="V559" s="712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70</v>
      </c>
      <c r="Q560" s="711"/>
      <c r="R560" s="711"/>
      <c r="S560" s="711"/>
      <c r="T560" s="711"/>
      <c r="U560" s="711"/>
      <c r="V560" s="712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63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1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892</v>
      </c>
      <c r="B563" s="54" t="s">
        <v>893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4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27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90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894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5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83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70</v>
      </c>
      <c r="Q569" s="711"/>
      <c r="R569" s="711"/>
      <c r="S569" s="711"/>
      <c r="T569" s="711"/>
      <c r="U569" s="711"/>
      <c r="V569" s="712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70</v>
      </c>
      <c r="Q570" s="711"/>
      <c r="R570" s="711"/>
      <c r="S570" s="711"/>
      <c r="T570" s="711"/>
      <c r="U570" s="711"/>
      <c r="V570" s="712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52" t="s">
        <v>72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hidden="1" customHeight="1" x14ac:dyDescent="0.25">
      <c r="A572" s="54" t="s">
        <v>914</v>
      </c>
      <c r="B572" s="54" t="s">
        <v>915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769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794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6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9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70</v>
      </c>
      <c r="Q576" s="711"/>
      <c r="R576" s="711"/>
      <c r="S576" s="711"/>
      <c r="T576" s="711"/>
      <c r="U576" s="711"/>
      <c r="V576" s="712"/>
      <c r="W576" s="37" t="s">
        <v>71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hidden="1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70</v>
      </c>
      <c r="Q577" s="711"/>
      <c r="R577" s="711"/>
      <c r="S577" s="711"/>
      <c r="T577" s="711"/>
      <c r="U577" s="711"/>
      <c r="V577" s="712"/>
      <c r="W577" s="37" t="s">
        <v>68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204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4301060408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2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4301060354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998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4301060407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7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4301060355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14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70</v>
      </c>
      <c r="Q583" s="711"/>
      <c r="R583" s="711"/>
      <c r="S583" s="711"/>
      <c r="T583" s="711"/>
      <c r="U583" s="711"/>
      <c r="V583" s="712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70</v>
      </c>
      <c r="Q584" s="711"/>
      <c r="R584" s="711"/>
      <c r="S584" s="711"/>
      <c r="T584" s="711"/>
      <c r="U584" s="711"/>
      <c r="V584" s="712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940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113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4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74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70</v>
      </c>
      <c r="Q589" s="711"/>
      <c r="R589" s="711"/>
      <c r="S589" s="711"/>
      <c r="T589" s="711"/>
      <c r="U589" s="711"/>
      <c r="V589" s="712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70</v>
      </c>
      <c r="Q590" s="711"/>
      <c r="R590" s="711"/>
      <c r="S590" s="711"/>
      <c r="T590" s="711"/>
      <c r="U590" s="711"/>
      <c r="V590" s="712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161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6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70</v>
      </c>
      <c r="Q593" s="711"/>
      <c r="R593" s="711"/>
      <c r="S593" s="711"/>
      <c r="T593" s="711"/>
      <c r="U593" s="711"/>
      <c r="V593" s="712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70</v>
      </c>
      <c r="Q594" s="711"/>
      <c r="R594" s="711"/>
      <c r="S594" s="711"/>
      <c r="T594" s="711"/>
      <c r="U594" s="711"/>
      <c r="V594" s="712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63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1075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70</v>
      </c>
      <c r="Q597" s="711"/>
      <c r="R597" s="711"/>
      <c r="S597" s="711"/>
      <c r="T597" s="711"/>
      <c r="U597" s="711"/>
      <c r="V597" s="712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70</v>
      </c>
      <c r="Q598" s="711"/>
      <c r="R598" s="711"/>
      <c r="S598" s="711"/>
      <c r="T598" s="711"/>
      <c r="U598" s="711"/>
      <c r="V598" s="712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72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05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70</v>
      </c>
      <c r="Q601" s="711"/>
      <c r="R601" s="711"/>
      <c r="S601" s="711"/>
      <c r="T601" s="711"/>
      <c r="U601" s="711"/>
      <c r="V601" s="712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70</v>
      </c>
      <c r="Q602" s="711"/>
      <c r="R602" s="711"/>
      <c r="S602" s="711"/>
      <c r="T602" s="711"/>
      <c r="U602" s="711"/>
      <c r="V602" s="712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961</v>
      </c>
      <c r="Q603" s="799"/>
      <c r="R603" s="799"/>
      <c r="S603" s="799"/>
      <c r="T603" s="799"/>
      <c r="U603" s="799"/>
      <c r="V603" s="80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6496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6603.3700000000008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962</v>
      </c>
      <c r="Q604" s="799"/>
      <c r="R604" s="799"/>
      <c r="S604" s="799"/>
      <c r="T604" s="799"/>
      <c r="U604" s="799"/>
      <c r="V604" s="800"/>
      <c r="W604" s="37" t="s">
        <v>68</v>
      </c>
      <c r="X604" s="703">
        <f>IFERROR(SUM(BM22:BM600),"0")</f>
        <v>6820.7728745916402</v>
      </c>
      <c r="Y604" s="703">
        <f>IFERROR(SUM(BN22:BN600),"0")</f>
        <v>6933.9480000000003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963</v>
      </c>
      <c r="Q605" s="799"/>
      <c r="R605" s="799"/>
      <c r="S605" s="799"/>
      <c r="T605" s="799"/>
      <c r="U605" s="799"/>
      <c r="V605" s="800"/>
      <c r="W605" s="37" t="s">
        <v>964</v>
      </c>
      <c r="X605" s="38">
        <f>ROUNDUP(SUM(BO22:BO600),0)</f>
        <v>11</v>
      </c>
      <c r="Y605" s="38">
        <f>ROUNDUP(SUM(BP22:BP600),0)</f>
        <v>12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965</v>
      </c>
      <c r="Q606" s="799"/>
      <c r="R606" s="799"/>
      <c r="S606" s="799"/>
      <c r="T606" s="799"/>
      <c r="U606" s="799"/>
      <c r="V606" s="800"/>
      <c r="W606" s="37" t="s">
        <v>68</v>
      </c>
      <c r="X606" s="703">
        <f>GrossWeightTotal+PalletQtyTotal*25</f>
        <v>7095.7728745916402</v>
      </c>
      <c r="Y606" s="703">
        <f>GrossWeightTotalR+PalletQtyTotalR*25</f>
        <v>7233.9480000000003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966</v>
      </c>
      <c r="Q607" s="799"/>
      <c r="R607" s="799"/>
      <c r="S607" s="799"/>
      <c r="T607" s="799"/>
      <c r="U607" s="799"/>
      <c r="V607" s="80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885.89142371789433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903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967</v>
      </c>
      <c r="Q608" s="799"/>
      <c r="R608" s="799"/>
      <c r="S608" s="799"/>
      <c r="T608" s="799"/>
      <c r="U608" s="799"/>
      <c r="V608" s="80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12.591089999999994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7" t="s">
        <v>111</v>
      </c>
      <c r="D610" s="759"/>
      <c r="E610" s="759"/>
      <c r="F610" s="759"/>
      <c r="G610" s="759"/>
      <c r="H610" s="748"/>
      <c r="I610" s="747" t="s">
        <v>320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614</v>
      </c>
      <c r="X610" s="748"/>
      <c r="Y610" s="747" t="s">
        <v>699</v>
      </c>
      <c r="Z610" s="759"/>
      <c r="AA610" s="759"/>
      <c r="AB610" s="748"/>
      <c r="AC610" s="698" t="s">
        <v>791</v>
      </c>
      <c r="AD610" s="747" t="s">
        <v>849</v>
      </c>
      <c r="AE610" s="748"/>
      <c r="AF610" s="699"/>
    </row>
    <row r="611" spans="1:32" ht="14.25" customHeight="1" thickTop="1" x14ac:dyDescent="0.2">
      <c r="A611" s="937" t="s">
        <v>970</v>
      </c>
      <c r="B611" s="747" t="s">
        <v>62</v>
      </c>
      <c r="C611" s="747" t="s">
        <v>112</v>
      </c>
      <c r="D611" s="747" t="s">
        <v>138</v>
      </c>
      <c r="E611" s="747" t="s">
        <v>211</v>
      </c>
      <c r="F611" s="747" t="s">
        <v>232</v>
      </c>
      <c r="G611" s="747" t="s">
        <v>278</v>
      </c>
      <c r="H611" s="747" t="s">
        <v>111</v>
      </c>
      <c r="I611" s="747" t="s">
        <v>321</v>
      </c>
      <c r="J611" s="747" t="s">
        <v>346</v>
      </c>
      <c r="K611" s="747" t="s">
        <v>417</v>
      </c>
      <c r="L611" s="699"/>
      <c r="M611" s="747" t="s">
        <v>437</v>
      </c>
      <c r="N611" s="699"/>
      <c r="O611" s="747" t="s">
        <v>463</v>
      </c>
      <c r="P611" s="747" t="s">
        <v>480</v>
      </c>
      <c r="Q611" s="747" t="s">
        <v>483</v>
      </c>
      <c r="R611" s="747" t="s">
        <v>492</v>
      </c>
      <c r="S611" s="747" t="s">
        <v>506</v>
      </c>
      <c r="T611" s="747" t="s">
        <v>510</v>
      </c>
      <c r="U611" s="747" t="s">
        <v>518</v>
      </c>
      <c r="V611" s="747" t="s">
        <v>601</v>
      </c>
      <c r="W611" s="747" t="s">
        <v>615</v>
      </c>
      <c r="X611" s="747" t="s">
        <v>660</v>
      </c>
      <c r="Y611" s="747" t="s">
        <v>700</v>
      </c>
      <c r="Z611" s="747" t="s">
        <v>758</v>
      </c>
      <c r="AA611" s="747" t="s">
        <v>778</v>
      </c>
      <c r="AB611" s="747" t="s">
        <v>787</v>
      </c>
      <c r="AC611" s="747" t="s">
        <v>791</v>
      </c>
      <c r="AD611" s="747" t="s">
        <v>849</v>
      </c>
      <c r="AE611" s="747" t="s">
        <v>940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132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164</v>
      </c>
      <c r="E613" s="46">
        <f>IFERROR(Y104*1,"0")+IFERROR(Y105*1,"0")+IFERROR(Y106*1,"0")+IFERROR(Y110*1,"0")+IFERROR(Y111*1,"0")+IFERROR(Y112*1,"0")+IFERROR(Y113*1,"0")+IFERROR(Y114*1,"0")</f>
        <v>337.5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22.4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159.60000000000002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432.59999999999997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112.8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82.95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3720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429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12.600000000000001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997.92000000000007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2,00"/>
        <filter val="1 790,00"/>
        <filter val="1 904,00"/>
        <filter val="1,43"/>
        <filter val="10,00"/>
        <filter val="106,00"/>
        <filter val="11"/>
        <filter val="11,00"/>
        <filter val="11,10"/>
        <filter val="110,00"/>
        <filter val="111,00"/>
        <filter val="119,33"/>
        <filter val="120,00"/>
        <filter val="122,00"/>
        <filter val="126,93"/>
        <filter val="132,00"/>
        <filter val="14,00"/>
        <filter val="151,00"/>
        <filter val="152,00"/>
        <filter val="158,00"/>
        <filter val="16,00"/>
        <filter val="16,85"/>
        <filter val="162,00"/>
        <filter val="167,50"/>
        <filter val="176,00"/>
        <filter val="181,00"/>
        <filter val="182,00"/>
        <filter val="2,22"/>
        <filter val="2,38"/>
        <filter val="2,62"/>
        <filter val="2,78"/>
        <filter val="20,00"/>
        <filter val="22,00"/>
        <filter val="221,00"/>
        <filter val="24,00"/>
        <filter val="28,00"/>
        <filter val="310,00"/>
        <filter val="4,00"/>
        <filter val="4,31"/>
        <filter val="4,44"/>
        <filter val="4,54"/>
        <filter val="402,00"/>
        <filter val="41,86"/>
        <filter val="424,00"/>
        <filter val="43,00"/>
        <filter val="453,00"/>
        <filter val="46,00"/>
        <filter val="46,25"/>
        <filter val="49,00"/>
        <filter val="5,00"/>
        <filter val="54,36"/>
        <filter val="56,30"/>
        <filter val="58,33"/>
        <filter val="58,71"/>
        <filter val="6 496,00"/>
        <filter val="6 820,77"/>
        <filter val="6,00"/>
        <filter val="60,00"/>
        <filter val="62,00"/>
        <filter val="66,00"/>
        <filter val="67,00"/>
        <filter val="7 095,77"/>
        <filter val="742,00"/>
        <filter val="8,59"/>
        <filter val="85,80"/>
        <filter val="885,89"/>
        <filter val="9,26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2024-10-18T10:45:35Z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