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9561A83-F8E6-4EFC-9D63-48C5A84438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10" i="1" l="1"/>
  <c r="X599" i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AD610" i="1" s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Y532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3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BP408" i="1"/>
  <c r="BO408" i="1"/>
  <c r="BN408" i="1"/>
  <c r="BM408" i="1"/>
  <c r="Z408" i="1"/>
  <c r="Y408" i="1"/>
  <c r="P408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Z366" i="1" s="1"/>
  <c r="Y365" i="1"/>
  <c r="P365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Y342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0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Y132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Y94" i="1" s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Y85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4" i="1" s="1"/>
  <c r="BO22" i="1"/>
  <c r="X602" i="1" s="1"/>
  <c r="BM22" i="1"/>
  <c r="X601" i="1" s="1"/>
  <c r="X603" i="1" s="1"/>
  <c r="Y22" i="1"/>
  <c r="B610" i="1" s="1"/>
  <c r="P22" i="1"/>
  <c r="H10" i="1"/>
  <c r="A9" i="1"/>
  <c r="F10" i="1" s="1"/>
  <c r="D7" i="1"/>
  <c r="Q6" i="1"/>
  <c r="P2" i="1"/>
  <c r="Z85" i="1" l="1"/>
  <c r="Z99" i="1"/>
  <c r="Z114" i="1"/>
  <c r="Z152" i="1"/>
  <c r="Z393" i="1"/>
  <c r="H9" i="1"/>
  <c r="A10" i="1"/>
  <c r="Y24" i="1"/>
  <c r="Y35" i="1"/>
  <c r="Y55" i="1"/>
  <c r="Y59" i="1"/>
  <c r="Y71" i="1"/>
  <c r="Y76" i="1"/>
  <c r="Y86" i="1"/>
  <c r="Y93" i="1"/>
  <c r="Y99" i="1"/>
  <c r="Y106" i="1"/>
  <c r="Y114" i="1"/>
  <c r="Y123" i="1"/>
  <c r="Y131" i="1"/>
  <c r="Y142" i="1"/>
  <c r="Y146" i="1"/>
  <c r="Y153" i="1"/>
  <c r="Y157" i="1"/>
  <c r="Y163" i="1"/>
  <c r="Y170" i="1"/>
  <c r="Y178" i="1"/>
  <c r="Y184" i="1"/>
  <c r="Y201" i="1"/>
  <c r="Y206" i="1"/>
  <c r="BP215" i="1"/>
  <c r="BN215" i="1"/>
  <c r="Z215" i="1"/>
  <c r="Z222" i="1" s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BP243" i="1"/>
  <c r="BN243" i="1"/>
  <c r="Z243" i="1"/>
  <c r="Y245" i="1"/>
  <c r="K610" i="1"/>
  <c r="Y257" i="1"/>
  <c r="BP248" i="1"/>
  <c r="BN248" i="1"/>
  <c r="Z248" i="1"/>
  <c r="BP252" i="1"/>
  <c r="BN252" i="1"/>
  <c r="Z252" i="1"/>
  <c r="Y256" i="1"/>
  <c r="BP261" i="1"/>
  <c r="BN261" i="1"/>
  <c r="Z261" i="1"/>
  <c r="Z268" i="1" s="1"/>
  <c r="BP265" i="1"/>
  <c r="BN265" i="1"/>
  <c r="Z265" i="1"/>
  <c r="BP275" i="1"/>
  <c r="BN275" i="1"/>
  <c r="Z275" i="1"/>
  <c r="BP289" i="1"/>
  <c r="BN289" i="1"/>
  <c r="Z289" i="1"/>
  <c r="Y291" i="1"/>
  <c r="Q610" i="1"/>
  <c r="Y299" i="1"/>
  <c r="BP294" i="1"/>
  <c r="BN294" i="1"/>
  <c r="Z294" i="1"/>
  <c r="BP298" i="1"/>
  <c r="BN298" i="1"/>
  <c r="Z298" i="1"/>
  <c r="Y300" i="1"/>
  <c r="R610" i="1"/>
  <c r="Y304" i="1"/>
  <c r="BP303" i="1"/>
  <c r="BN303" i="1"/>
  <c r="Z303" i="1"/>
  <c r="Z304" i="1" s="1"/>
  <c r="Y305" i="1"/>
  <c r="S610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2" i="1"/>
  <c r="BN322" i="1"/>
  <c r="Z322" i="1"/>
  <c r="BP339" i="1"/>
  <c r="BN339" i="1"/>
  <c r="Z339" i="1"/>
  <c r="BP347" i="1"/>
  <c r="BN347" i="1"/>
  <c r="Z347" i="1"/>
  <c r="Y349" i="1"/>
  <c r="BP353" i="1"/>
  <c r="BN353" i="1"/>
  <c r="Z353" i="1"/>
  <c r="Z355" i="1" s="1"/>
  <c r="Y355" i="1"/>
  <c r="BP380" i="1"/>
  <c r="BN380" i="1"/>
  <c r="Z380" i="1"/>
  <c r="BP384" i="1"/>
  <c r="BN384" i="1"/>
  <c r="Z384" i="1"/>
  <c r="Y388" i="1"/>
  <c r="BP392" i="1"/>
  <c r="BN392" i="1"/>
  <c r="Z392" i="1"/>
  <c r="Y394" i="1"/>
  <c r="Y399" i="1"/>
  <c r="BP396" i="1"/>
  <c r="BN396" i="1"/>
  <c r="Z396" i="1"/>
  <c r="Z399" i="1" s="1"/>
  <c r="Y400" i="1"/>
  <c r="BP410" i="1"/>
  <c r="BN410" i="1"/>
  <c r="Z410" i="1"/>
  <c r="Z415" i="1" s="1"/>
  <c r="BP414" i="1"/>
  <c r="BN414" i="1"/>
  <c r="Z414" i="1"/>
  <c r="Y416" i="1"/>
  <c r="Y421" i="1"/>
  <c r="BP418" i="1"/>
  <c r="BN418" i="1"/>
  <c r="Z418" i="1"/>
  <c r="Z420" i="1" s="1"/>
  <c r="Y420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Z517" i="1"/>
  <c r="H610" i="1"/>
  <c r="F9" i="1"/>
  <c r="J9" i="1"/>
  <c r="Z22" i="1"/>
  <c r="Z23" i="1" s="1"/>
  <c r="BN22" i="1"/>
  <c r="BP22" i="1"/>
  <c r="Y23" i="1"/>
  <c r="X600" i="1"/>
  <c r="Z27" i="1"/>
  <c r="Z35" i="1" s="1"/>
  <c r="BN27" i="1"/>
  <c r="Z29" i="1"/>
  <c r="BN29" i="1"/>
  <c r="Z33" i="1"/>
  <c r="BN33" i="1"/>
  <c r="C610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10" i="1"/>
  <c r="Z64" i="1"/>
  <c r="Z70" i="1" s="1"/>
  <c r="BN64" i="1"/>
  <c r="Z66" i="1"/>
  <c r="BN66" i="1"/>
  <c r="Z67" i="1"/>
  <c r="BN67" i="1"/>
  <c r="Z69" i="1"/>
  <c r="BN69" i="1"/>
  <c r="Y70" i="1"/>
  <c r="Z73" i="1"/>
  <c r="Z76" i="1" s="1"/>
  <c r="BN73" i="1"/>
  <c r="BP73" i="1"/>
  <c r="Z74" i="1"/>
  <c r="BN74" i="1"/>
  <c r="Z80" i="1"/>
  <c r="BN80" i="1"/>
  <c r="Z82" i="1"/>
  <c r="BN82" i="1"/>
  <c r="Z84" i="1"/>
  <c r="BN84" i="1"/>
  <c r="Z91" i="1"/>
  <c r="Z93" i="1" s="1"/>
  <c r="BN91" i="1"/>
  <c r="Z97" i="1"/>
  <c r="BN97" i="1"/>
  <c r="E610" i="1"/>
  <c r="Z104" i="1"/>
  <c r="Z106" i="1" s="1"/>
  <c r="BN104" i="1"/>
  <c r="Y107" i="1"/>
  <c r="Z110" i="1"/>
  <c r="BN110" i="1"/>
  <c r="Z112" i="1"/>
  <c r="BN112" i="1"/>
  <c r="F610" i="1"/>
  <c r="Z119" i="1"/>
  <c r="Z123" i="1" s="1"/>
  <c r="BN119" i="1"/>
  <c r="Z121" i="1"/>
  <c r="BN121" i="1"/>
  <c r="Y124" i="1"/>
  <c r="Z128" i="1"/>
  <c r="Z131" i="1" s="1"/>
  <c r="BN128" i="1"/>
  <c r="Z129" i="1"/>
  <c r="BN129" i="1"/>
  <c r="Z135" i="1"/>
  <c r="Z141" i="1" s="1"/>
  <c r="BN135" i="1"/>
  <c r="Z136" i="1"/>
  <c r="BN136" i="1"/>
  <c r="Z138" i="1"/>
  <c r="BN138" i="1"/>
  <c r="Z140" i="1"/>
  <c r="BN140" i="1"/>
  <c r="Z144" i="1"/>
  <c r="Z146" i="1" s="1"/>
  <c r="BN144" i="1"/>
  <c r="BP144" i="1"/>
  <c r="G610" i="1"/>
  <c r="Z151" i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Z172" i="1"/>
  <c r="Z177" i="1" s="1"/>
  <c r="BN172" i="1"/>
  <c r="BP172" i="1"/>
  <c r="Z174" i="1"/>
  <c r="BN174" i="1"/>
  <c r="Z176" i="1"/>
  <c r="BN176" i="1"/>
  <c r="Z180" i="1"/>
  <c r="BN180" i="1"/>
  <c r="BP180" i="1"/>
  <c r="Z182" i="1"/>
  <c r="BN182" i="1"/>
  <c r="I610" i="1"/>
  <c r="Y190" i="1"/>
  <c r="Z193" i="1"/>
  <c r="Z200" i="1" s="1"/>
  <c r="BN193" i="1"/>
  <c r="Z195" i="1"/>
  <c r="BN195" i="1"/>
  <c r="Z197" i="1"/>
  <c r="BN197" i="1"/>
  <c r="Z199" i="1"/>
  <c r="BN199" i="1"/>
  <c r="Z204" i="1"/>
  <c r="Z206" i="1" s="1"/>
  <c r="BN204" i="1"/>
  <c r="BP204" i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M610" i="1"/>
  <c r="Y278" i="1"/>
  <c r="BP272" i="1"/>
  <c r="BN272" i="1"/>
  <c r="Z272" i="1"/>
  <c r="Z278" i="1" s="1"/>
  <c r="BP277" i="1"/>
  <c r="BN277" i="1"/>
  <c r="Z277" i="1"/>
  <c r="Y279" i="1"/>
  <c r="O610" i="1"/>
  <c r="Y283" i="1"/>
  <c r="BP282" i="1"/>
  <c r="BN282" i="1"/>
  <c r="Z282" i="1"/>
  <c r="Z283" i="1" s="1"/>
  <c r="Y284" i="1"/>
  <c r="P610" i="1"/>
  <c r="Y290" i="1"/>
  <c r="BP287" i="1"/>
  <c r="BN287" i="1"/>
  <c r="Z287" i="1"/>
  <c r="BP296" i="1"/>
  <c r="BN296" i="1"/>
  <c r="Z296" i="1"/>
  <c r="Y314" i="1"/>
  <c r="Z326" i="1"/>
  <c r="BP319" i="1"/>
  <c r="BN319" i="1"/>
  <c r="Z319" i="1"/>
  <c r="BP331" i="1"/>
  <c r="BN331" i="1"/>
  <c r="Z331" i="1"/>
  <c r="Z372" i="1"/>
  <c r="BP370" i="1"/>
  <c r="BN370" i="1"/>
  <c r="Z370" i="1"/>
  <c r="Y372" i="1"/>
  <c r="BP426" i="1"/>
  <c r="BN426" i="1"/>
  <c r="Z426" i="1"/>
  <c r="Y549" i="1"/>
  <c r="BP542" i="1"/>
  <c r="BN542" i="1"/>
  <c r="Z542" i="1"/>
  <c r="AC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L610" i="1"/>
  <c r="Y268" i="1"/>
  <c r="T610" i="1"/>
  <c r="Y326" i="1"/>
  <c r="BP323" i="1"/>
  <c r="BN323" i="1"/>
  <c r="BP325" i="1"/>
  <c r="BN325" i="1"/>
  <c r="Z325" i="1"/>
  <c r="Y327" i="1"/>
  <c r="Y334" i="1"/>
  <c r="BP329" i="1"/>
  <c r="BN329" i="1"/>
  <c r="Z329" i="1"/>
  <c r="Z333" i="1" s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Z348" i="1" s="1"/>
  <c r="Y356" i="1"/>
  <c r="Z361" i="1"/>
  <c r="BP359" i="1"/>
  <c r="BN359" i="1"/>
  <c r="Z359" i="1"/>
  <c r="U610" i="1"/>
  <c r="Y373" i="1"/>
  <c r="BP378" i="1"/>
  <c r="BN378" i="1"/>
  <c r="Z378" i="1"/>
  <c r="BP382" i="1"/>
  <c r="BN382" i="1"/>
  <c r="Z382" i="1"/>
  <c r="Z388" i="1" s="1"/>
  <c r="BP386" i="1"/>
  <c r="BN386" i="1"/>
  <c r="Z386" i="1"/>
  <c r="Y393" i="1"/>
  <c r="BP398" i="1"/>
  <c r="BN398" i="1"/>
  <c r="Z398" i="1"/>
  <c r="Y405" i="1"/>
  <c r="BP402" i="1"/>
  <c r="BN402" i="1"/>
  <c r="Z402" i="1"/>
  <c r="Z404" i="1" s="1"/>
  <c r="BP412" i="1"/>
  <c r="BN412" i="1"/>
  <c r="Z412" i="1"/>
  <c r="BP424" i="1"/>
  <c r="BN424" i="1"/>
  <c r="Z424" i="1"/>
  <c r="Z428" i="1" s="1"/>
  <c r="Y428" i="1"/>
  <c r="BP442" i="1"/>
  <c r="BN442" i="1"/>
  <c r="Z442" i="1"/>
  <c r="BP446" i="1"/>
  <c r="BN446" i="1"/>
  <c r="Z446" i="1"/>
  <c r="Z461" i="1" s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Z483" i="1" s="1"/>
  <c r="Y484" i="1"/>
  <c r="BP493" i="1"/>
  <c r="BN493" i="1"/>
  <c r="Z493" i="1"/>
  <c r="Y495" i="1"/>
  <c r="AA610" i="1"/>
  <c r="Y499" i="1"/>
  <c r="BP498" i="1"/>
  <c r="BN498" i="1"/>
  <c r="Z498" i="1"/>
  <c r="Z499" i="1" s="1"/>
  <c r="Y500" i="1"/>
  <c r="AB610" i="1"/>
  <c r="Y513" i="1"/>
  <c r="BP504" i="1"/>
  <c r="BN504" i="1"/>
  <c r="Z504" i="1"/>
  <c r="BP508" i="1"/>
  <c r="BN508" i="1"/>
  <c r="Z508" i="1"/>
  <c r="Y512" i="1"/>
  <c r="BP516" i="1"/>
  <c r="BN516" i="1"/>
  <c r="Z516" i="1"/>
  <c r="Y518" i="1"/>
  <c r="Y527" i="1"/>
  <c r="BP520" i="1"/>
  <c r="BN520" i="1"/>
  <c r="Z520" i="1"/>
  <c r="Y526" i="1"/>
  <c r="BP524" i="1"/>
  <c r="BN524" i="1"/>
  <c r="Z524" i="1"/>
  <c r="Y367" i="1"/>
  <c r="V610" i="1"/>
  <c r="Y389" i="1"/>
  <c r="W610" i="1"/>
  <c r="Y415" i="1"/>
  <c r="X610" i="1"/>
  <c r="Y439" i="1"/>
  <c r="Y483" i="1"/>
  <c r="BP482" i="1"/>
  <c r="BN482" i="1"/>
  <c r="Z482" i="1"/>
  <c r="Y487" i="1"/>
  <c r="BP486" i="1"/>
  <c r="BN486" i="1"/>
  <c r="Z486" i="1"/>
  <c r="Z487" i="1" s="1"/>
  <c r="Y488" i="1"/>
  <c r="Z610" i="1"/>
  <c r="Y494" i="1"/>
  <c r="BP491" i="1"/>
  <c r="BN491" i="1"/>
  <c r="Z491" i="1"/>
  <c r="BP506" i="1"/>
  <c r="BN506" i="1"/>
  <c r="Z506" i="1"/>
  <c r="BP510" i="1"/>
  <c r="BN510" i="1"/>
  <c r="Z510" i="1"/>
  <c r="Y517" i="1"/>
  <c r="BP522" i="1"/>
  <c r="BN522" i="1"/>
  <c r="Z522" i="1"/>
  <c r="Z532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526" i="1" l="1"/>
  <c r="Z512" i="1"/>
  <c r="Z580" i="1"/>
  <c r="Z566" i="1"/>
  <c r="Y602" i="1"/>
  <c r="Z299" i="1"/>
  <c r="Z256" i="1"/>
  <c r="Z494" i="1"/>
  <c r="Z549" i="1"/>
  <c r="Z290" i="1"/>
  <c r="Z236" i="1"/>
  <c r="Z183" i="1"/>
  <c r="Z169" i="1"/>
  <c r="Z605" i="1" s="1"/>
  <c r="Y604" i="1"/>
  <c r="Y601" i="1"/>
  <c r="Y603" i="1" s="1"/>
  <c r="Z244" i="1"/>
  <c r="Y600" i="1"/>
</calcChain>
</file>

<file path=xl/sharedStrings.xml><?xml version="1.0" encoding="utf-8"?>
<sst xmlns="http://schemas.openxmlformats.org/spreadsheetml/2006/main" count="3435" uniqueCount="1002">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</sst>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4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8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5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6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90" zoomScaleNormal="100" zoomScaleSheetLayoutView="100" workbookViewId="0">
      <selection activeCell="AA606" sqref="AA606"/>
    </sheetView>
  </sheetViews>
  <sheetFormatPr defaultColWidth="9.140625" defaultRowHeight="12.75" x14ac:dyDescent="0.2"/>
  <cols>
    <col min="1" max="1" width="9.140625" style="6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4" customWidth="1"/>
    <col min="19" max="19" width="6.140625" style="6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4" customWidth="1"/>
    <col min="25" max="25" width="11" style="694" customWidth="1"/>
    <col min="26" max="26" width="10" style="694" customWidth="1"/>
    <col min="27" max="27" width="11.5703125" style="694" customWidth="1"/>
    <col min="28" max="28" width="10.42578125" style="694" customWidth="1"/>
    <col min="29" max="29" width="30" style="6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4" customWidth="1"/>
    <col min="34" max="34" width="9.140625" style="694" customWidth="1"/>
    <col min="35" max="16384" width="9.140625" style="694"/>
  </cols>
  <sheetData>
    <row r="1" spans="1:32" s="698" customFormat="1" ht="45" customHeight="1" x14ac:dyDescent="0.2">
      <c r="A1" s="41"/>
      <c r="B1" s="41"/>
      <c r="C1" s="41"/>
      <c r="D1" s="787" t="s">
        <v>0</v>
      </c>
      <c r="E1" s="736"/>
      <c r="F1" s="736"/>
      <c r="G1" s="12" t="s">
        <v>1</v>
      </c>
      <c r="H1" s="787" t="s">
        <v>2</v>
      </c>
      <c r="I1" s="736"/>
      <c r="J1" s="736"/>
      <c r="K1" s="736"/>
      <c r="L1" s="736"/>
      <c r="M1" s="736"/>
      <c r="N1" s="736"/>
      <c r="O1" s="736"/>
      <c r="P1" s="736"/>
      <c r="Q1" s="736"/>
      <c r="R1" s="735" t="s">
        <v>3</v>
      </c>
      <c r="S1" s="736"/>
      <c r="T1" s="7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8" customFormat="1" ht="23.45" customHeight="1" x14ac:dyDescent="0.2">
      <c r="A5" s="856" t="s">
        <v>8</v>
      </c>
      <c r="B5" s="790"/>
      <c r="C5" s="791"/>
      <c r="D5" s="796"/>
      <c r="E5" s="797"/>
      <c r="F5" s="1052" t="s">
        <v>9</v>
      </c>
      <c r="G5" s="791"/>
      <c r="H5" s="796"/>
      <c r="I5" s="988"/>
      <c r="J5" s="988"/>
      <c r="K5" s="988"/>
      <c r="L5" s="988"/>
      <c r="M5" s="797"/>
      <c r="N5" s="58"/>
      <c r="P5" s="24" t="s">
        <v>10</v>
      </c>
      <c r="Q5" s="1071">
        <v>45578</v>
      </c>
      <c r="R5" s="854"/>
      <c r="T5" s="909" t="s">
        <v>11</v>
      </c>
      <c r="U5" s="837"/>
      <c r="V5" s="910" t="s">
        <v>12</v>
      </c>
      <c r="W5" s="854"/>
      <c r="AB5" s="51"/>
      <c r="AC5" s="51"/>
      <c r="AD5" s="51"/>
      <c r="AE5" s="51"/>
    </row>
    <row r="6" spans="1:32" s="698" customFormat="1" ht="24" customHeight="1" x14ac:dyDescent="0.2">
      <c r="A6" s="856" t="s">
        <v>13</v>
      </c>
      <c r="B6" s="790"/>
      <c r="C6" s="791"/>
      <c r="D6" s="991" t="s">
        <v>14</v>
      </c>
      <c r="E6" s="992"/>
      <c r="F6" s="992"/>
      <c r="G6" s="992"/>
      <c r="H6" s="992"/>
      <c r="I6" s="992"/>
      <c r="J6" s="992"/>
      <c r="K6" s="992"/>
      <c r="L6" s="992"/>
      <c r="M6" s="854"/>
      <c r="N6" s="59"/>
      <c r="P6" s="24" t="s">
        <v>15</v>
      </c>
      <c r="Q6" s="1082" t="str">
        <f>IF(Q5=0," ",CHOOSE(WEEKDAY(Q5,2),"Понедельник","Вторник","Среда","Четверг","Пятница","Суббота","Воскресенье"))</f>
        <v>Воскресенье</v>
      </c>
      <c r="R6" s="706"/>
      <c r="T6" s="915" t="s">
        <v>16</v>
      </c>
      <c r="U6" s="837"/>
      <c r="V6" s="971" t="s">
        <v>17</v>
      </c>
      <c r="W6" s="755"/>
      <c r="AB6" s="51"/>
      <c r="AC6" s="51"/>
      <c r="AD6" s="51"/>
      <c r="AE6" s="51"/>
    </row>
    <row r="7" spans="1:32" s="698" customFormat="1" ht="21.75" hidden="1" customHeight="1" x14ac:dyDescent="0.2">
      <c r="A7" s="55"/>
      <c r="B7" s="55"/>
      <c r="C7" s="55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8" customFormat="1" ht="25.5" customHeight="1" x14ac:dyDescent="0.2">
      <c r="A8" s="1095" t="s">
        <v>18</v>
      </c>
      <c r="B8" s="720"/>
      <c r="C8" s="721"/>
      <c r="D8" s="776"/>
      <c r="E8" s="777"/>
      <c r="F8" s="777"/>
      <c r="G8" s="777"/>
      <c r="H8" s="777"/>
      <c r="I8" s="777"/>
      <c r="J8" s="777"/>
      <c r="K8" s="777"/>
      <c r="L8" s="777"/>
      <c r="M8" s="778"/>
      <c r="N8" s="61"/>
      <c r="P8" s="24" t="s">
        <v>19</v>
      </c>
      <c r="Q8" s="864">
        <v>0.41666666666666669</v>
      </c>
      <c r="R8" s="769"/>
      <c r="T8" s="714"/>
      <c r="U8" s="837"/>
      <c r="V8" s="972"/>
      <c r="W8" s="973"/>
      <c r="AB8" s="51"/>
      <c r="AC8" s="51"/>
      <c r="AD8" s="51"/>
      <c r="AE8" s="51"/>
    </row>
    <row r="9" spans="1:32" s="698" customFormat="1" ht="39.950000000000003" customHeight="1" x14ac:dyDescent="0.2">
      <c r="A9" s="8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8"/>
      <c r="E9" s="725"/>
      <c r="F9" s="8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9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8" customFormat="1" ht="26.45" customHeight="1" x14ac:dyDescent="0.2">
      <c r="A10" s="8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8"/>
      <c r="E10" s="725"/>
      <c r="F10" s="8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4" t="str">
        <f>IFERROR(VLOOKUP($D$10,Proxy,2,FALSE),"")</f>
        <v/>
      </c>
      <c r="I10" s="714"/>
      <c r="J10" s="714"/>
      <c r="K10" s="714"/>
      <c r="L10" s="714"/>
      <c r="M10" s="714"/>
      <c r="N10" s="697"/>
      <c r="P10" s="26" t="s">
        <v>21</v>
      </c>
      <c r="Q10" s="916"/>
      <c r="R10" s="917"/>
      <c r="U10" s="24" t="s">
        <v>22</v>
      </c>
      <c r="V10" s="754" t="s">
        <v>23</v>
      </c>
      <c r="W10" s="755"/>
      <c r="X10" s="44"/>
      <c r="Y10" s="44"/>
      <c r="Z10" s="44"/>
      <c r="AA10" s="44"/>
      <c r="AB10" s="51"/>
      <c r="AC10" s="51"/>
      <c r="AD10" s="51"/>
      <c r="AE10" s="51"/>
    </row>
    <row r="11" spans="1:32" s="6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14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8" customFormat="1" ht="18.600000000000001" customHeight="1" x14ac:dyDescent="0.2">
      <c r="A12" s="904" t="s">
        <v>28</v>
      </c>
      <c r="B12" s="790"/>
      <c r="C12" s="790"/>
      <c r="D12" s="790"/>
      <c r="E12" s="790"/>
      <c r="F12" s="790"/>
      <c r="G12" s="790"/>
      <c r="H12" s="790"/>
      <c r="I12" s="790"/>
      <c r="J12" s="790"/>
      <c r="K12" s="790"/>
      <c r="L12" s="790"/>
      <c r="M12" s="791"/>
      <c r="N12" s="62"/>
      <c r="P12" s="24" t="s">
        <v>29</v>
      </c>
      <c r="Q12" s="864"/>
      <c r="R12" s="769"/>
      <c r="S12" s="23"/>
      <c r="U12" s="24"/>
      <c r="V12" s="736"/>
      <c r="W12" s="714"/>
      <c r="AB12" s="51"/>
      <c r="AC12" s="51"/>
      <c r="AD12" s="51"/>
      <c r="AE12" s="51"/>
    </row>
    <row r="13" spans="1:32" s="698" customFormat="1" ht="23.25" customHeight="1" x14ac:dyDescent="0.2">
      <c r="A13" s="904" t="s">
        <v>30</v>
      </c>
      <c r="B13" s="790"/>
      <c r="C13" s="790"/>
      <c r="D13" s="790"/>
      <c r="E13" s="790"/>
      <c r="F13" s="790"/>
      <c r="G13" s="790"/>
      <c r="H13" s="790"/>
      <c r="I13" s="790"/>
      <c r="J13" s="790"/>
      <c r="K13" s="790"/>
      <c r="L13" s="790"/>
      <c r="M13" s="791"/>
      <c r="N13" s="62"/>
      <c r="O13" s="26"/>
      <c r="P13" s="26" t="s">
        <v>31</v>
      </c>
      <c r="Q13" s="1014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8" customFormat="1" ht="18.600000000000001" customHeight="1" x14ac:dyDescent="0.2">
      <c r="A14" s="904" t="s">
        <v>32</v>
      </c>
      <c r="B14" s="790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7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8" customFormat="1" ht="22.5" customHeight="1" x14ac:dyDescent="0.2">
      <c r="A15" s="935" t="s">
        <v>33</v>
      </c>
      <c r="B15" s="790"/>
      <c r="C15" s="790"/>
      <c r="D15" s="790"/>
      <c r="E15" s="790"/>
      <c r="F15" s="790"/>
      <c r="G15" s="790"/>
      <c r="H15" s="790"/>
      <c r="I15" s="790"/>
      <c r="J15" s="790"/>
      <c r="K15" s="790"/>
      <c r="L15" s="790"/>
      <c r="M15" s="791"/>
      <c r="N15" s="63"/>
      <c r="P15" s="892" t="s">
        <v>34</v>
      </c>
      <c r="Q15" s="736"/>
      <c r="R15" s="736"/>
      <c r="S15" s="736"/>
      <c r="T15" s="7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0" t="s">
        <v>35</v>
      </c>
      <c r="B17" s="750" t="s">
        <v>36</v>
      </c>
      <c r="C17" s="871" t="s">
        <v>37</v>
      </c>
      <c r="D17" s="750" t="s">
        <v>38</v>
      </c>
      <c r="E17" s="824"/>
      <c r="F17" s="750" t="s">
        <v>39</v>
      </c>
      <c r="G17" s="750" t="s">
        <v>40</v>
      </c>
      <c r="H17" s="750" t="s">
        <v>41</v>
      </c>
      <c r="I17" s="750" t="s">
        <v>42</v>
      </c>
      <c r="J17" s="750" t="s">
        <v>43</v>
      </c>
      <c r="K17" s="750" t="s">
        <v>44</v>
      </c>
      <c r="L17" s="750" t="s">
        <v>45</v>
      </c>
      <c r="M17" s="750" t="s">
        <v>46</v>
      </c>
      <c r="N17" s="750" t="s">
        <v>47</v>
      </c>
      <c r="O17" s="750" t="s">
        <v>48</v>
      </c>
      <c r="P17" s="750" t="s">
        <v>49</v>
      </c>
      <c r="Q17" s="823"/>
      <c r="R17" s="823"/>
      <c r="S17" s="823"/>
      <c r="T17" s="824"/>
      <c r="U17" s="1092" t="s">
        <v>50</v>
      </c>
      <c r="V17" s="791"/>
      <c r="W17" s="750" t="s">
        <v>51</v>
      </c>
      <c r="X17" s="750" t="s">
        <v>52</v>
      </c>
      <c r="Y17" s="1093" t="s">
        <v>53</v>
      </c>
      <c r="Z17" s="986" t="s">
        <v>54</v>
      </c>
      <c r="AA17" s="965" t="s">
        <v>55</v>
      </c>
      <c r="AB17" s="965" t="s">
        <v>56</v>
      </c>
      <c r="AC17" s="965" t="s">
        <v>57</v>
      </c>
      <c r="AD17" s="965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1"/>
      <c r="B18" s="751"/>
      <c r="C18" s="751"/>
      <c r="D18" s="825"/>
      <c r="E18" s="827"/>
      <c r="F18" s="751"/>
      <c r="G18" s="751"/>
      <c r="H18" s="751"/>
      <c r="I18" s="751"/>
      <c r="J18" s="751"/>
      <c r="K18" s="751"/>
      <c r="L18" s="751"/>
      <c r="M18" s="751"/>
      <c r="N18" s="751"/>
      <c r="O18" s="751"/>
      <c r="P18" s="825"/>
      <c r="Q18" s="826"/>
      <c r="R18" s="826"/>
      <c r="S18" s="826"/>
      <c r="T18" s="827"/>
      <c r="U18" s="67" t="s">
        <v>60</v>
      </c>
      <c r="V18" s="67" t="s">
        <v>61</v>
      </c>
      <c r="W18" s="751"/>
      <c r="X18" s="751"/>
      <c r="Y18" s="1094"/>
      <c r="Z18" s="987"/>
      <c r="AA18" s="966"/>
      <c r="AB18" s="966"/>
      <c r="AC18" s="966"/>
      <c r="AD18" s="1049"/>
      <c r="AE18" s="1050"/>
      <c r="AF18" s="1051"/>
      <c r="AG18" s="66"/>
      <c r="BD18" s="65"/>
    </row>
    <row r="19" spans="1:68" ht="27.75" customHeight="1" x14ac:dyDescent="0.2">
      <c r="A19" s="764" t="s">
        <v>62</v>
      </c>
      <c r="B19" s="765"/>
      <c r="C19" s="765"/>
      <c r="D19" s="765"/>
      <c r="E19" s="765"/>
      <c r="F19" s="765"/>
      <c r="G19" s="765"/>
      <c r="H19" s="765"/>
      <c r="I19" s="765"/>
      <c r="J19" s="765"/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48"/>
      <c r="AB19" s="48"/>
      <c r="AC19" s="48"/>
    </row>
    <row r="20" spans="1:68" ht="16.5" customHeight="1" x14ac:dyDescent="0.25">
      <c r="A20" s="722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5"/>
      <c r="AB21" s="695"/>
      <c r="AC21" s="69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 t="s">
        <v>67</v>
      </c>
      <c r="M22" s="33" t="s">
        <v>68</v>
      </c>
      <c r="N22" s="33"/>
      <c r="O22" s="32">
        <v>40</v>
      </c>
      <c r="P22" s="9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 t="s">
        <v>71</v>
      </c>
      <c r="AK22" s="68">
        <v>1.6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19" t="s">
        <v>72</v>
      </c>
      <c r="Q23" s="720"/>
      <c r="R23" s="720"/>
      <c r="S23" s="720"/>
      <c r="T23" s="720"/>
      <c r="U23" s="720"/>
      <c r="V23" s="721"/>
      <c r="W23" s="37" t="s">
        <v>73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19" t="s">
        <v>72</v>
      </c>
      <c r="Q24" s="720"/>
      <c r="R24" s="720"/>
      <c r="S24" s="720"/>
      <c r="T24" s="720"/>
      <c r="U24" s="720"/>
      <c r="V24" s="721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74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5"/>
      <c r="AB25" s="695"/>
      <c r="AC25" s="695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77</v>
      </c>
      <c r="L26" s="32" t="s">
        <v>67</v>
      </c>
      <c r="M26" s="33" t="s">
        <v>68</v>
      </c>
      <c r="N26" s="33"/>
      <c r="O26" s="32">
        <v>40</v>
      </c>
      <c r="P26" s="931" t="s">
        <v>78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79</v>
      </c>
      <c r="AG26" s="64"/>
      <c r="AJ26" s="68" t="s">
        <v>71</v>
      </c>
      <c r="AK26" s="68">
        <v>1.8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80</v>
      </c>
      <c r="B27" s="54" t="s">
        <v>81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77</v>
      </c>
      <c r="L27" s="32" t="s">
        <v>67</v>
      </c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 t="s">
        <v>71</v>
      </c>
      <c r="AK27" s="68">
        <v>1.98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77</v>
      </c>
      <c r="L28" s="32" t="s">
        <v>67</v>
      </c>
      <c r="M28" s="33" t="s">
        <v>68</v>
      </c>
      <c r="N28" s="33"/>
      <c r="O28" s="32">
        <v>40</v>
      </c>
      <c r="P28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 t="s">
        <v>71</v>
      </c>
      <c r="AK28" s="68">
        <v>2.52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77</v>
      </c>
      <c r="L29" s="32" t="s">
        <v>67</v>
      </c>
      <c r="M29" s="33" t="s">
        <v>68</v>
      </c>
      <c r="N29" s="33"/>
      <c r="O29" s="32">
        <v>35</v>
      </c>
      <c r="P29" s="77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 t="s">
        <v>71</v>
      </c>
      <c r="AK29" s="68">
        <v>1.98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77</v>
      </c>
      <c r="L30" s="32" t="s">
        <v>67</v>
      </c>
      <c r="M30" s="33" t="s">
        <v>68</v>
      </c>
      <c r="N30" s="33"/>
      <c r="O30" s="32">
        <v>40</v>
      </c>
      <c r="P30" s="74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 t="s">
        <v>71</v>
      </c>
      <c r="AK30" s="68">
        <v>2.52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77</v>
      </c>
      <c r="L31" s="32" t="s">
        <v>67</v>
      </c>
      <c r="M31" s="33" t="s">
        <v>68</v>
      </c>
      <c r="N31" s="33"/>
      <c r="O31" s="32">
        <v>40</v>
      </c>
      <c r="P31" s="781" t="s">
        <v>93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 t="s">
        <v>71</v>
      </c>
      <c r="AK31" s="68">
        <v>1.98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77</v>
      </c>
      <c r="L32" s="32" t="s">
        <v>67</v>
      </c>
      <c r="M32" s="33" t="s">
        <v>68</v>
      </c>
      <c r="N32" s="33"/>
      <c r="O32" s="32">
        <v>40</v>
      </c>
      <c r="P32" s="812" t="s">
        <v>97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 t="s">
        <v>71</v>
      </c>
      <c r="AK32" s="68">
        <v>1.8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77</v>
      </c>
      <c r="L33" s="32" t="s">
        <v>67</v>
      </c>
      <c r="M33" s="33" t="s">
        <v>68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 t="s">
        <v>71</v>
      </c>
      <c r="AK33" s="68">
        <v>1.98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102</v>
      </c>
      <c r="B34" s="54" t="s">
        <v>103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77</v>
      </c>
      <c r="L34" s="32" t="s">
        <v>67</v>
      </c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 t="s">
        <v>71</v>
      </c>
      <c r="AK34" s="68">
        <v>2.52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19" t="s">
        <v>72</v>
      </c>
      <c r="Q35" s="720"/>
      <c r="R35" s="720"/>
      <c r="S35" s="720"/>
      <c r="T35" s="720"/>
      <c r="U35" s="720"/>
      <c r="V35" s="721"/>
      <c r="W35" s="37" t="s">
        <v>73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19" t="s">
        <v>72</v>
      </c>
      <c r="Q36" s="720"/>
      <c r="R36" s="720"/>
      <c r="S36" s="720"/>
      <c r="T36" s="720"/>
      <c r="U36" s="720"/>
      <c r="V36" s="721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104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5"/>
      <c r="AB37" s="695"/>
      <c r="AC37" s="695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77</v>
      </c>
      <c r="L38" s="32" t="s">
        <v>67</v>
      </c>
      <c r="M38" s="33" t="s">
        <v>107</v>
      </c>
      <c r="N38" s="33"/>
      <c r="O38" s="32">
        <v>120</v>
      </c>
      <c r="P38" s="9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108</v>
      </c>
      <c r="AG38" s="64"/>
      <c r="AJ38" s="68" t="s">
        <v>71</v>
      </c>
      <c r="AK38" s="68">
        <v>0.6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19" t="s">
        <v>72</v>
      </c>
      <c r="Q39" s="720"/>
      <c r="R39" s="720"/>
      <c r="S39" s="720"/>
      <c r="T39" s="720"/>
      <c r="U39" s="720"/>
      <c r="V39" s="721"/>
      <c r="W39" s="37" t="s">
        <v>73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19" t="s">
        <v>72</v>
      </c>
      <c r="Q40" s="720"/>
      <c r="R40" s="720"/>
      <c r="S40" s="720"/>
      <c r="T40" s="720"/>
      <c r="U40" s="720"/>
      <c r="V40" s="721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110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5"/>
      <c r="AB41" s="695"/>
      <c r="AC41" s="695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77</v>
      </c>
      <c r="L42" s="32" t="s">
        <v>67</v>
      </c>
      <c r="M42" s="33" t="s">
        <v>107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108</v>
      </c>
      <c r="AG42" s="64"/>
      <c r="AJ42" s="68" t="s">
        <v>71</v>
      </c>
      <c r="AK42" s="68">
        <v>0.25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19" t="s">
        <v>72</v>
      </c>
      <c r="Q43" s="720"/>
      <c r="R43" s="720"/>
      <c r="S43" s="720"/>
      <c r="T43" s="720"/>
      <c r="U43" s="720"/>
      <c r="V43" s="721"/>
      <c r="W43" s="37" t="s">
        <v>73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19" t="s">
        <v>72</v>
      </c>
      <c r="Q44" s="720"/>
      <c r="R44" s="720"/>
      <c r="S44" s="720"/>
      <c r="T44" s="720"/>
      <c r="U44" s="720"/>
      <c r="V44" s="721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4" t="s">
        <v>113</v>
      </c>
      <c r="B45" s="765"/>
      <c r="C45" s="765"/>
      <c r="D45" s="765"/>
      <c r="E45" s="765"/>
      <c r="F45" s="765"/>
      <c r="G45" s="765"/>
      <c r="H45" s="765"/>
      <c r="I45" s="765"/>
      <c r="J45" s="765"/>
      <c r="K45" s="765"/>
      <c r="L45" s="765"/>
      <c r="M45" s="765"/>
      <c r="N45" s="765"/>
      <c r="O45" s="765"/>
      <c r="P45" s="765"/>
      <c r="Q45" s="765"/>
      <c r="R45" s="765"/>
      <c r="S45" s="765"/>
      <c r="T45" s="765"/>
      <c r="U45" s="765"/>
      <c r="V45" s="765"/>
      <c r="W45" s="765"/>
      <c r="X45" s="765"/>
      <c r="Y45" s="765"/>
      <c r="Z45" s="765"/>
      <c r="AA45" s="48"/>
      <c r="AB45" s="48"/>
      <c r="AC45" s="48"/>
    </row>
    <row r="46" spans="1:68" ht="16.5" customHeight="1" x14ac:dyDescent="0.25">
      <c r="A46" s="722" t="s">
        <v>114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115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5"/>
      <c r="AB47" s="695"/>
      <c r="AC47" s="695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05">
        <v>4607091385670</v>
      </c>
      <c r="E48" s="706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118</v>
      </c>
      <c r="L48" s="32" t="s">
        <v>67</v>
      </c>
      <c r="M48" s="33" t="s">
        <v>119</v>
      </c>
      <c r="N48" s="33"/>
      <c r="O48" s="32">
        <v>50</v>
      </c>
      <c r="P48" s="10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 t="s">
        <v>71</v>
      </c>
      <c r="AK48" s="68">
        <v>11.2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4301011380</v>
      </c>
      <c r="D49" s="705">
        <v>4607091385670</v>
      </c>
      <c r="E49" s="706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118</v>
      </c>
      <c r="L49" s="32" t="s">
        <v>67</v>
      </c>
      <c r="M49" s="33" t="s">
        <v>122</v>
      </c>
      <c r="N49" s="33"/>
      <c r="O49" s="32">
        <v>50</v>
      </c>
      <c r="P49" s="10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 t="s">
        <v>71</v>
      </c>
      <c r="AK49" s="68">
        <v>10.8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124</v>
      </c>
      <c r="B50" s="54" t="s">
        <v>125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118</v>
      </c>
      <c r="L50" s="32" t="s">
        <v>67</v>
      </c>
      <c r="M50" s="33" t="s">
        <v>122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126</v>
      </c>
      <c r="AG50" s="64"/>
      <c r="AJ50" s="68" t="s">
        <v>71</v>
      </c>
      <c r="AK50" s="68">
        <v>11.2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4301011565</v>
      </c>
      <c r="D51" s="705">
        <v>4680115882539</v>
      </c>
      <c r="E51" s="706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77</v>
      </c>
      <c r="L51" s="32" t="s">
        <v>67</v>
      </c>
      <c r="M51" s="33" t="s">
        <v>119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123</v>
      </c>
      <c r="AG51" s="64"/>
      <c r="AJ51" s="68" t="s">
        <v>71</v>
      </c>
      <c r="AK51" s="68">
        <v>3.7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05">
        <v>4607091385687</v>
      </c>
      <c r="E52" s="706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77</v>
      </c>
      <c r="L52" s="32" t="s">
        <v>67</v>
      </c>
      <c r="M52" s="33" t="s">
        <v>119</v>
      </c>
      <c r="N52" s="33"/>
      <c r="O52" s="32">
        <v>50</v>
      </c>
      <c r="P52" s="8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131</v>
      </c>
      <c r="AG52" s="64"/>
      <c r="AJ52" s="68" t="s">
        <v>71</v>
      </c>
      <c r="AK52" s="68">
        <v>4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77</v>
      </c>
      <c r="L53" s="32" t="s">
        <v>67</v>
      </c>
      <c r="M53" s="33" t="s">
        <v>122</v>
      </c>
      <c r="N53" s="33"/>
      <c r="O53" s="32">
        <v>50</v>
      </c>
      <c r="P53" s="8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126</v>
      </c>
      <c r="AG53" s="64"/>
      <c r="AJ53" s="68" t="s">
        <v>71</v>
      </c>
      <c r="AK53" s="68">
        <v>3.7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19" t="s">
        <v>72</v>
      </c>
      <c r="Q54" s="720"/>
      <c r="R54" s="720"/>
      <c r="S54" s="720"/>
      <c r="T54" s="720"/>
      <c r="U54" s="720"/>
      <c r="V54" s="721"/>
      <c r="W54" s="37" t="s">
        <v>73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19" t="s">
        <v>72</v>
      </c>
      <c r="Q55" s="720"/>
      <c r="R55" s="720"/>
      <c r="S55" s="720"/>
      <c r="T55" s="720"/>
      <c r="U55" s="720"/>
      <c r="V55" s="721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23" t="s">
        <v>74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5"/>
      <c r="AB56" s="695"/>
      <c r="AC56" s="695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 t="s">
        <v>67</v>
      </c>
      <c r="M57" s="33" t="s">
        <v>119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 t="s">
        <v>71</v>
      </c>
      <c r="AK57" s="68">
        <v>1.2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77</v>
      </c>
      <c r="L58" s="32" t="s">
        <v>67</v>
      </c>
      <c r="M58" s="33" t="s">
        <v>119</v>
      </c>
      <c r="N58" s="33"/>
      <c r="O58" s="32">
        <v>40</v>
      </c>
      <c r="P58" s="11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 t="s">
        <v>71</v>
      </c>
      <c r="AK58" s="68">
        <v>1.8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19" t="s">
        <v>72</v>
      </c>
      <c r="Q59" s="720"/>
      <c r="R59" s="720"/>
      <c r="S59" s="720"/>
      <c r="T59" s="720"/>
      <c r="U59" s="720"/>
      <c r="V59" s="721"/>
      <c r="W59" s="37" t="s">
        <v>73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19" t="s">
        <v>72</v>
      </c>
      <c r="Q60" s="720"/>
      <c r="R60" s="720"/>
      <c r="S60" s="720"/>
      <c r="T60" s="720"/>
      <c r="U60" s="720"/>
      <c r="V60" s="721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22" t="s">
        <v>140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115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5"/>
      <c r="AB62" s="695"/>
      <c r="AC62" s="695"/>
    </row>
    <row r="63" spans="1:68" ht="37.5" customHeight="1" x14ac:dyDescent="0.25">
      <c r="A63" s="54" t="s">
        <v>141</v>
      </c>
      <c r="B63" s="54" t="s">
        <v>142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118</v>
      </c>
      <c r="L63" s="32" t="s">
        <v>67</v>
      </c>
      <c r="M63" s="33" t="s">
        <v>122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143</v>
      </c>
      <c r="AG63" s="64"/>
      <c r="AJ63" s="68" t="s">
        <v>71</v>
      </c>
      <c r="AK63" s="68">
        <v>10.8</v>
      </c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141</v>
      </c>
      <c r="B64" s="54" t="s">
        <v>144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118</v>
      </c>
      <c r="L64" s="32" t="s">
        <v>67</v>
      </c>
      <c r="M64" s="33" t="s">
        <v>145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 t="s">
        <v>71</v>
      </c>
      <c r="AK64" s="68">
        <v>10.8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77</v>
      </c>
      <c r="L65" s="32" t="s">
        <v>67</v>
      </c>
      <c r="M65" s="33" t="s">
        <v>122</v>
      </c>
      <c r="N65" s="33"/>
      <c r="O65" s="32">
        <v>45</v>
      </c>
      <c r="P65" s="10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149</v>
      </c>
      <c r="AG65" s="64"/>
      <c r="AJ65" s="68" t="s">
        <v>71</v>
      </c>
      <c r="AK65" s="68">
        <v>4.8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77</v>
      </c>
      <c r="L66" s="32" t="s">
        <v>67</v>
      </c>
      <c r="M66" s="33" t="s">
        <v>122</v>
      </c>
      <c r="N66" s="33"/>
      <c r="O66" s="32">
        <v>90</v>
      </c>
      <c r="P66" s="8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152</v>
      </c>
      <c r="AG66" s="64"/>
      <c r="AJ66" s="68" t="s">
        <v>71</v>
      </c>
      <c r="AK66" s="68">
        <v>4.5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153</v>
      </c>
      <c r="B67" s="54" t="s">
        <v>154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77</v>
      </c>
      <c r="L67" s="32" t="s">
        <v>67</v>
      </c>
      <c r="M67" s="33" t="s">
        <v>155</v>
      </c>
      <c r="N67" s="33"/>
      <c r="O67" s="32">
        <v>50</v>
      </c>
      <c r="P67" s="1053" t="s">
        <v>156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 t="s">
        <v>71</v>
      </c>
      <c r="AK67" s="68">
        <v>2.1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158</v>
      </c>
      <c r="B68" s="54" t="s">
        <v>159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77</v>
      </c>
      <c r="L68" s="32" t="s">
        <v>67</v>
      </c>
      <c r="M68" s="33" t="s">
        <v>155</v>
      </c>
      <c r="N68" s="33"/>
      <c r="O68" s="32">
        <v>50</v>
      </c>
      <c r="P68" s="8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33</v>
      </c>
      <c r="Y68" s="702">
        <f t="shared" si="11"/>
        <v>36</v>
      </c>
      <c r="Z68" s="36">
        <f>IFERROR(IF(Y68=0,"",ROUNDUP(Y68/H68,0)*0.00937),"")</f>
        <v>8.4330000000000002E-2</v>
      </c>
      <c r="AA68" s="56"/>
      <c r="AB68" s="57"/>
      <c r="AC68" s="119" t="s">
        <v>160</v>
      </c>
      <c r="AG68" s="64"/>
      <c r="AJ68" s="68" t="s">
        <v>71</v>
      </c>
      <c r="AK68" s="68">
        <v>4</v>
      </c>
      <c r="BB68" s="120" t="s">
        <v>1</v>
      </c>
      <c r="BM68" s="64">
        <f t="shared" si="12"/>
        <v>34.732500000000002</v>
      </c>
      <c r="BN68" s="64">
        <f t="shared" si="13"/>
        <v>37.89</v>
      </c>
      <c r="BO68" s="64">
        <f t="shared" si="14"/>
        <v>6.8750000000000006E-2</v>
      </c>
      <c r="BP68" s="64">
        <f t="shared" si="15"/>
        <v>7.4999999999999997E-2</v>
      </c>
    </row>
    <row r="69" spans="1:68" ht="37.5" customHeight="1" x14ac:dyDescent="0.25">
      <c r="A69" s="54" t="s">
        <v>161</v>
      </c>
      <c r="B69" s="54" t="s">
        <v>162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77</v>
      </c>
      <c r="L69" s="32" t="s">
        <v>67</v>
      </c>
      <c r="M69" s="33" t="s">
        <v>122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143</v>
      </c>
      <c r="AG69" s="64"/>
      <c r="AJ69" s="68" t="s">
        <v>71</v>
      </c>
      <c r="AK69" s="68">
        <v>4.5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19" t="s">
        <v>72</v>
      </c>
      <c r="Q70" s="720"/>
      <c r="R70" s="720"/>
      <c r="S70" s="720"/>
      <c r="T70" s="720"/>
      <c r="U70" s="720"/>
      <c r="V70" s="721"/>
      <c r="W70" s="37" t="s">
        <v>73</v>
      </c>
      <c r="X70" s="703">
        <f>IFERROR(X63/H63,"0")+IFERROR(X64/H64,"0")+IFERROR(X65/H65,"0")+IFERROR(X66/H66,"0")+IFERROR(X67/H67,"0")+IFERROR(X68/H68,"0")+IFERROR(X69/H69,"0")</f>
        <v>8.25</v>
      </c>
      <c r="Y70" s="703">
        <f>IFERROR(Y63/H63,"0")+IFERROR(Y64/H64,"0")+IFERROR(Y65/H65,"0")+IFERROR(Y66/H66,"0")+IFERROR(Y67/H67,"0")+IFERROR(Y68/H68,"0")+IFERROR(Y69/H69,"0")</f>
        <v>9</v>
      </c>
      <c r="Z70" s="703">
        <f>IFERROR(IF(Z63="",0,Z63),"0")+IFERROR(IF(Z64="",0,Z64),"0")+IFERROR(IF(Z65="",0,Z65),"0")+IFERROR(IF(Z66="",0,Z66),"0")+IFERROR(IF(Z67="",0,Z67),"0")+IFERROR(IF(Z68="",0,Z68),"0")+IFERROR(IF(Z69="",0,Z69),"0")</f>
        <v>8.4330000000000002E-2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19" t="s">
        <v>72</v>
      </c>
      <c r="Q71" s="720"/>
      <c r="R71" s="720"/>
      <c r="S71" s="720"/>
      <c r="T71" s="720"/>
      <c r="U71" s="720"/>
      <c r="V71" s="721"/>
      <c r="W71" s="37" t="s">
        <v>69</v>
      </c>
      <c r="X71" s="703">
        <f>IFERROR(SUM(X63:X69),"0")</f>
        <v>33</v>
      </c>
      <c r="Y71" s="703">
        <f>IFERROR(SUM(Y63:Y69),"0")</f>
        <v>36</v>
      </c>
      <c r="Z71" s="37"/>
      <c r="AA71" s="704"/>
      <c r="AB71" s="704"/>
      <c r="AC71" s="704"/>
    </row>
    <row r="72" spans="1:68" ht="14.25" customHeight="1" x14ac:dyDescent="0.25">
      <c r="A72" s="723" t="s">
        <v>163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5"/>
      <c r="AB72" s="695"/>
      <c r="AC72" s="69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118</v>
      </c>
      <c r="L73" s="32" t="s">
        <v>67</v>
      </c>
      <c r="M73" s="33" t="s">
        <v>122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173</v>
      </c>
      <c r="Y73" s="702">
        <f>IFERROR(IF(X73="",0,CEILING((X73/$H73),1)*$H73),"")</f>
        <v>183.60000000000002</v>
      </c>
      <c r="Z73" s="36">
        <f>IFERROR(IF(Y73=0,"",ROUNDUP(Y73/H73,0)*0.02175),"")</f>
        <v>0.36974999999999997</v>
      </c>
      <c r="AA73" s="56"/>
      <c r="AB73" s="57"/>
      <c r="AC73" s="123" t="s">
        <v>166</v>
      </c>
      <c r="AG73" s="64"/>
      <c r="AJ73" s="68" t="s">
        <v>71</v>
      </c>
      <c r="AK73" s="68">
        <v>10.8</v>
      </c>
      <c r="BB73" s="124" t="s">
        <v>1</v>
      </c>
      <c r="BM73" s="64">
        <f>IFERROR(X73*I73/H73,"0")</f>
        <v>180.68888888888887</v>
      </c>
      <c r="BN73" s="64">
        <f>IFERROR(Y73*I73/H73,"0")</f>
        <v>191.76000000000002</v>
      </c>
      <c r="BO73" s="64">
        <f>IFERROR(1/J73*(X73/H73),"0")</f>
        <v>0.28604497354497355</v>
      </c>
      <c r="BP73" s="64">
        <f>IFERROR(1/J73*(Y73/H73),"0")</f>
        <v>0.30357142857142855</v>
      </c>
    </row>
    <row r="74" spans="1:68" ht="16.5" customHeight="1" x14ac:dyDescent="0.25">
      <c r="A74" s="54" t="s">
        <v>167</v>
      </c>
      <c r="B74" s="54" t="s">
        <v>168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77</v>
      </c>
      <c r="L74" s="32" t="s">
        <v>67</v>
      </c>
      <c r="M74" s="33" t="s">
        <v>119</v>
      </c>
      <c r="N74" s="33"/>
      <c r="O74" s="32">
        <v>50</v>
      </c>
      <c r="P74" s="906" t="s">
        <v>169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166</v>
      </c>
      <c r="AG74" s="64"/>
      <c r="AJ74" s="68" t="s">
        <v>71</v>
      </c>
      <c r="AK74" s="68">
        <v>2.2200000000000002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77</v>
      </c>
      <c r="L75" s="32" t="s">
        <v>67</v>
      </c>
      <c r="M75" s="33" t="s">
        <v>122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166</v>
      </c>
      <c r="AG75" s="64"/>
      <c r="AJ75" s="68" t="s">
        <v>71</v>
      </c>
      <c r="AK75" s="68">
        <v>2.7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19" t="s">
        <v>72</v>
      </c>
      <c r="Q76" s="720"/>
      <c r="R76" s="720"/>
      <c r="S76" s="720"/>
      <c r="T76" s="720"/>
      <c r="U76" s="720"/>
      <c r="V76" s="721"/>
      <c r="W76" s="37" t="s">
        <v>73</v>
      </c>
      <c r="X76" s="703">
        <f>IFERROR(X73/H73,"0")+IFERROR(X74/H74,"0")+IFERROR(X75/H75,"0")</f>
        <v>16.018518518518519</v>
      </c>
      <c r="Y76" s="703">
        <f>IFERROR(Y73/H73,"0")+IFERROR(Y74/H74,"0")+IFERROR(Y75/H75,"0")</f>
        <v>17</v>
      </c>
      <c r="Z76" s="703">
        <f>IFERROR(IF(Z73="",0,Z73),"0")+IFERROR(IF(Z74="",0,Z74),"0")+IFERROR(IF(Z75="",0,Z75),"0")</f>
        <v>0.36974999999999997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19" t="s">
        <v>72</v>
      </c>
      <c r="Q77" s="720"/>
      <c r="R77" s="720"/>
      <c r="S77" s="720"/>
      <c r="T77" s="720"/>
      <c r="U77" s="720"/>
      <c r="V77" s="721"/>
      <c r="W77" s="37" t="s">
        <v>69</v>
      </c>
      <c r="X77" s="703">
        <f>IFERROR(SUM(X73:X75),"0")</f>
        <v>173</v>
      </c>
      <c r="Y77" s="703">
        <f>IFERROR(SUM(Y73:Y75),"0")</f>
        <v>183.60000000000002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5"/>
      <c r="AB78" s="695"/>
      <c r="AC78" s="695"/>
    </row>
    <row r="79" spans="1:68" ht="16.5" customHeight="1" x14ac:dyDescent="0.25">
      <c r="A79" s="54" t="s">
        <v>172</v>
      </c>
      <c r="B79" s="54" t="s">
        <v>173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77</v>
      </c>
      <c r="L79" s="32" t="s">
        <v>67</v>
      </c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174</v>
      </c>
      <c r="AG79" s="64"/>
      <c r="AJ79" s="68" t="s">
        <v>71</v>
      </c>
      <c r="AK79" s="68">
        <v>4.2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77</v>
      </c>
      <c r="L80" s="32" t="s">
        <v>67</v>
      </c>
      <c r="M80" s="33" t="s">
        <v>68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177</v>
      </c>
      <c r="AG80" s="64"/>
      <c r="AJ80" s="68" t="s">
        <v>71</v>
      </c>
      <c r="AK80" s="68">
        <v>4.2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178</v>
      </c>
      <c r="B81" s="54" t="s">
        <v>179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77</v>
      </c>
      <c r="L81" s="32" t="s">
        <v>67</v>
      </c>
      <c r="M81" s="33" t="s">
        <v>68</v>
      </c>
      <c r="N81" s="33"/>
      <c r="O81" s="32">
        <v>40</v>
      </c>
      <c r="P81" s="7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180</v>
      </c>
      <c r="AG81" s="64"/>
      <c r="AJ81" s="68" t="s">
        <v>71</v>
      </c>
      <c r="AK81" s="68">
        <v>4.2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181</v>
      </c>
      <c r="B82" s="54" t="s">
        <v>182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 t="s">
        <v>67</v>
      </c>
      <c r="M82" s="33" t="s">
        <v>68</v>
      </c>
      <c r="N82" s="33"/>
      <c r="O82" s="32">
        <v>40</v>
      </c>
      <c r="P82" s="10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 t="s">
        <v>71</v>
      </c>
      <c r="AK82" s="68">
        <v>1.8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 t="s">
        <v>67</v>
      </c>
      <c r="M83" s="33" t="s">
        <v>68</v>
      </c>
      <c r="N83" s="33"/>
      <c r="O83" s="32">
        <v>40</v>
      </c>
      <c r="P83" s="10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45</v>
      </c>
      <c r="Y83" s="702">
        <f t="shared" si="16"/>
        <v>45</v>
      </c>
      <c r="Z83" s="36">
        <f>IFERROR(IF(Y83=0,"",ROUNDUP(Y83/H83,0)*0.00502),"")</f>
        <v>0.1255</v>
      </c>
      <c r="AA83" s="56"/>
      <c r="AB83" s="57"/>
      <c r="AC83" s="137" t="s">
        <v>177</v>
      </c>
      <c r="AG83" s="64"/>
      <c r="AJ83" s="68" t="s">
        <v>71</v>
      </c>
      <c r="AK83" s="68">
        <v>1.8</v>
      </c>
      <c r="BB83" s="138" t="s">
        <v>1</v>
      </c>
      <c r="BM83" s="64">
        <f t="shared" si="17"/>
        <v>47.5</v>
      </c>
      <c r="BN83" s="64">
        <f t="shared" si="18"/>
        <v>47.5</v>
      </c>
      <c r="BO83" s="64">
        <f t="shared" si="19"/>
        <v>0.10683760683760685</v>
      </c>
      <c r="BP83" s="64">
        <f t="shared" si="20"/>
        <v>0.10683760683760685</v>
      </c>
    </row>
    <row r="84" spans="1:68" ht="27" customHeight="1" x14ac:dyDescent="0.25">
      <c r="A84" s="54" t="s">
        <v>185</v>
      </c>
      <c r="B84" s="54" t="s">
        <v>186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 t="s">
        <v>67</v>
      </c>
      <c r="M84" s="33" t="s">
        <v>68</v>
      </c>
      <c r="N84" s="33"/>
      <c r="O84" s="32">
        <v>40</v>
      </c>
      <c r="P84" s="9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47</v>
      </c>
      <c r="Y84" s="702">
        <f t="shared" si="16"/>
        <v>48.6</v>
      </c>
      <c r="Z84" s="36">
        <f>IFERROR(IF(Y84=0,"",ROUNDUP(Y84/H84,0)*0.00502),"")</f>
        <v>0.13553999999999999</v>
      </c>
      <c r="AA84" s="56"/>
      <c r="AB84" s="57"/>
      <c r="AC84" s="139" t="s">
        <v>180</v>
      </c>
      <c r="AG84" s="64"/>
      <c r="AJ84" s="68" t="s">
        <v>71</v>
      </c>
      <c r="AK84" s="68">
        <v>1.8</v>
      </c>
      <c r="BB84" s="140" t="s">
        <v>1</v>
      </c>
      <c r="BM84" s="64">
        <f t="shared" si="17"/>
        <v>49.611111111111107</v>
      </c>
      <c r="BN84" s="64">
        <f t="shared" si="18"/>
        <v>51.3</v>
      </c>
      <c r="BO84" s="64">
        <f t="shared" si="19"/>
        <v>0.11158594491927826</v>
      </c>
      <c r="BP84" s="64">
        <f t="shared" si="20"/>
        <v>0.11538461538461539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19" t="s">
        <v>72</v>
      </c>
      <c r="Q85" s="720"/>
      <c r="R85" s="720"/>
      <c r="S85" s="720"/>
      <c r="T85" s="720"/>
      <c r="U85" s="720"/>
      <c r="V85" s="721"/>
      <c r="W85" s="37" t="s">
        <v>73</v>
      </c>
      <c r="X85" s="703">
        <f>IFERROR(X79/H79,"0")+IFERROR(X80/H80,"0")+IFERROR(X81/H81,"0")+IFERROR(X82/H82,"0")+IFERROR(X83/H83,"0")+IFERROR(X84/H84,"0")</f>
        <v>51.111111111111114</v>
      </c>
      <c r="Y85" s="703">
        <f>IFERROR(Y79/H79,"0")+IFERROR(Y80/H80,"0")+IFERROR(Y81/H81,"0")+IFERROR(Y82/H82,"0")+IFERROR(Y83/H83,"0")+IFERROR(Y84/H84,"0")</f>
        <v>52</v>
      </c>
      <c r="Z85" s="703">
        <f>IFERROR(IF(Z79="",0,Z79),"0")+IFERROR(IF(Z80="",0,Z80),"0")+IFERROR(IF(Z81="",0,Z81),"0")+IFERROR(IF(Z82="",0,Z82),"0")+IFERROR(IF(Z83="",0,Z83),"0")+IFERROR(IF(Z84="",0,Z84),"0")</f>
        <v>0.26103999999999999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19" t="s">
        <v>72</v>
      </c>
      <c r="Q86" s="720"/>
      <c r="R86" s="720"/>
      <c r="S86" s="720"/>
      <c r="T86" s="720"/>
      <c r="U86" s="720"/>
      <c r="V86" s="721"/>
      <c r="W86" s="37" t="s">
        <v>69</v>
      </c>
      <c r="X86" s="703">
        <f>IFERROR(SUM(X79:X84),"0")</f>
        <v>92</v>
      </c>
      <c r="Y86" s="703">
        <f>IFERROR(SUM(Y79:Y84),"0")</f>
        <v>93.6</v>
      </c>
      <c r="Z86" s="37"/>
      <c r="AA86" s="704"/>
      <c r="AB86" s="704"/>
      <c r="AC86" s="704"/>
    </row>
    <row r="87" spans="1:68" ht="14.25" customHeight="1" x14ac:dyDescent="0.25">
      <c r="A87" s="723" t="s">
        <v>74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5"/>
      <c r="AB87" s="695"/>
      <c r="AC87" s="695"/>
    </row>
    <row r="88" spans="1:68" ht="27" customHeight="1" x14ac:dyDescent="0.25">
      <c r="A88" s="54" t="s">
        <v>187</v>
      </c>
      <c r="B88" s="54" t="s">
        <v>188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118</v>
      </c>
      <c r="L88" s="32" t="s">
        <v>67</v>
      </c>
      <c r="M88" s="33" t="s">
        <v>68</v>
      </c>
      <c r="N88" s="33"/>
      <c r="O88" s="32">
        <v>40</v>
      </c>
      <c r="P88" s="929" t="s">
        <v>189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190</v>
      </c>
      <c r="AG88" s="64"/>
      <c r="AJ88" s="68" t="s">
        <v>71</v>
      </c>
      <c r="AK88" s="68">
        <v>8.4</v>
      </c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191</v>
      </c>
      <c r="B89" s="54" t="s">
        <v>192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118</v>
      </c>
      <c r="L89" s="32" t="s">
        <v>67</v>
      </c>
      <c r="M89" s="33" t="s">
        <v>119</v>
      </c>
      <c r="N89" s="33"/>
      <c r="O89" s="32">
        <v>45</v>
      </c>
      <c r="P89" s="926" t="s">
        <v>193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194</v>
      </c>
      <c r="AG89" s="64"/>
      <c r="AJ89" s="68" t="s">
        <v>71</v>
      </c>
      <c r="AK89" s="68">
        <v>8.4</v>
      </c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118</v>
      </c>
      <c r="L90" s="32" t="s">
        <v>67</v>
      </c>
      <c r="M90" s="33" t="s">
        <v>68</v>
      </c>
      <c r="N90" s="33"/>
      <c r="O90" s="32">
        <v>40</v>
      </c>
      <c r="P90" s="951" t="s">
        <v>197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198</v>
      </c>
      <c r="AG90" s="64"/>
      <c r="AJ90" s="68" t="s">
        <v>71</v>
      </c>
      <c r="AK90" s="68">
        <v>8.4</v>
      </c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199</v>
      </c>
      <c r="B91" s="54" t="s">
        <v>200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77</v>
      </c>
      <c r="L91" s="32" t="s">
        <v>67</v>
      </c>
      <c r="M91" s="33" t="s">
        <v>68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198</v>
      </c>
      <c r="AG91" s="64"/>
      <c r="AJ91" s="68" t="s">
        <v>71</v>
      </c>
      <c r="AK91" s="68">
        <v>1.8</v>
      </c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77</v>
      </c>
      <c r="L92" s="32" t="s">
        <v>67</v>
      </c>
      <c r="M92" s="33" t="s">
        <v>119</v>
      </c>
      <c r="N92" s="33"/>
      <c r="O92" s="32">
        <v>40</v>
      </c>
      <c r="P92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2</v>
      </c>
      <c r="Y92" s="702">
        <f>IFERROR(IF(X92="",0,CEILING((X92/$H92),1)*$H92),"")</f>
        <v>3.6</v>
      </c>
      <c r="Z92" s="36">
        <f>IFERROR(IF(Y92=0,"",ROUNDUP(Y92/H92,0)*0.00753),"")</f>
        <v>1.506E-2</v>
      </c>
      <c r="AA92" s="56"/>
      <c r="AB92" s="57"/>
      <c r="AC92" s="149" t="s">
        <v>190</v>
      </c>
      <c r="AG92" s="64"/>
      <c r="AJ92" s="68" t="s">
        <v>71</v>
      </c>
      <c r="AK92" s="68">
        <v>1.8</v>
      </c>
      <c r="BB92" s="150" t="s">
        <v>1</v>
      </c>
      <c r="BM92" s="64">
        <f>IFERROR(X92*I92/H92,"0")</f>
        <v>2.2955555555555551</v>
      </c>
      <c r="BN92" s="64">
        <f>IFERROR(Y92*I92/H92,"0")</f>
        <v>4.1319999999999997</v>
      </c>
      <c r="BO92" s="64">
        <f>IFERROR(1/J92*(X92/H92),"0")</f>
        <v>7.1225071225071226E-3</v>
      </c>
      <c r="BP92" s="64">
        <f>IFERROR(1/J92*(Y92/H92),"0")</f>
        <v>1.282051282051282E-2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19" t="s">
        <v>72</v>
      </c>
      <c r="Q93" s="720"/>
      <c r="R93" s="720"/>
      <c r="S93" s="720"/>
      <c r="T93" s="720"/>
      <c r="U93" s="720"/>
      <c r="V93" s="721"/>
      <c r="W93" s="37" t="s">
        <v>73</v>
      </c>
      <c r="X93" s="703">
        <f>IFERROR(X88/H88,"0")+IFERROR(X89/H89,"0")+IFERROR(X90/H90,"0")+IFERROR(X91/H91,"0")+IFERROR(X92/H92,"0")</f>
        <v>1.1111111111111112</v>
      </c>
      <c r="Y93" s="703">
        <f>IFERROR(Y88/H88,"0")+IFERROR(Y89/H89,"0")+IFERROR(Y90/H90,"0")+IFERROR(Y91/H91,"0")+IFERROR(Y92/H92,"0")</f>
        <v>2</v>
      </c>
      <c r="Z93" s="703">
        <f>IFERROR(IF(Z88="",0,Z88),"0")+IFERROR(IF(Z89="",0,Z89),"0")+IFERROR(IF(Z90="",0,Z90),"0")+IFERROR(IF(Z91="",0,Z91),"0")+IFERROR(IF(Z92="",0,Z92),"0")</f>
        <v>1.506E-2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19" t="s">
        <v>72</v>
      </c>
      <c r="Q94" s="720"/>
      <c r="R94" s="720"/>
      <c r="S94" s="720"/>
      <c r="T94" s="720"/>
      <c r="U94" s="720"/>
      <c r="V94" s="721"/>
      <c r="W94" s="37" t="s">
        <v>69</v>
      </c>
      <c r="X94" s="703">
        <f>IFERROR(SUM(X88:X92),"0")</f>
        <v>2</v>
      </c>
      <c r="Y94" s="703">
        <f>IFERROR(SUM(Y88:Y92),"0")</f>
        <v>3.6</v>
      </c>
      <c r="Z94" s="37"/>
      <c r="AA94" s="704"/>
      <c r="AB94" s="704"/>
      <c r="AC94" s="704"/>
    </row>
    <row r="95" spans="1:68" ht="14.25" customHeight="1" x14ac:dyDescent="0.25">
      <c r="A95" s="723" t="s">
        <v>203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5"/>
      <c r="AB95" s="695"/>
      <c r="AC95" s="695"/>
    </row>
    <row r="96" spans="1:68" ht="27" customHeight="1" x14ac:dyDescent="0.25">
      <c r="A96" s="54" t="s">
        <v>204</v>
      </c>
      <c r="B96" s="54" t="s">
        <v>205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118</v>
      </c>
      <c r="L96" s="32" t="s">
        <v>67</v>
      </c>
      <c r="M96" s="33" t="s">
        <v>68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206</v>
      </c>
      <c r="AG96" s="64"/>
      <c r="AJ96" s="68" t="s">
        <v>71</v>
      </c>
      <c r="AK96" s="68">
        <v>7.8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204</v>
      </c>
      <c r="B97" s="54" t="s">
        <v>207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118</v>
      </c>
      <c r="L97" s="32" t="s">
        <v>67</v>
      </c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206</v>
      </c>
      <c r="AG97" s="64"/>
      <c r="AJ97" s="68" t="s">
        <v>71</v>
      </c>
      <c r="AK97" s="68">
        <v>8.4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208</v>
      </c>
      <c r="B98" s="54" t="s">
        <v>209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77</v>
      </c>
      <c r="L98" s="32" t="s">
        <v>67</v>
      </c>
      <c r="M98" s="33" t="s">
        <v>119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206</v>
      </c>
      <c r="AG98" s="64"/>
      <c r="AJ98" s="68" t="s">
        <v>71</v>
      </c>
      <c r="AK98" s="68">
        <v>2.4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19" t="s">
        <v>72</v>
      </c>
      <c r="Q99" s="720"/>
      <c r="R99" s="720"/>
      <c r="S99" s="720"/>
      <c r="T99" s="720"/>
      <c r="U99" s="720"/>
      <c r="V99" s="721"/>
      <c r="W99" s="37" t="s">
        <v>73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19" t="s">
        <v>72</v>
      </c>
      <c r="Q100" s="720"/>
      <c r="R100" s="720"/>
      <c r="S100" s="720"/>
      <c r="T100" s="720"/>
      <c r="U100" s="720"/>
      <c r="V100" s="721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22" t="s">
        <v>210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115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5"/>
      <c r="AB102" s="695"/>
      <c r="AC102" s="695"/>
    </row>
    <row r="103" spans="1:68" ht="27" customHeight="1" x14ac:dyDescent="0.25">
      <c r="A103" s="54" t="s">
        <v>211</v>
      </c>
      <c r="B103" s="54" t="s">
        <v>212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118</v>
      </c>
      <c r="L103" s="32" t="s">
        <v>67</v>
      </c>
      <c r="M103" s="33" t="s">
        <v>155</v>
      </c>
      <c r="N103" s="33"/>
      <c r="O103" s="32">
        <v>50</v>
      </c>
      <c r="P103" s="8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75</v>
      </c>
      <c r="Y103" s="702">
        <f>IFERROR(IF(X103="",0,CEILING((X103/$H103),1)*$H103),"")</f>
        <v>75.600000000000009</v>
      </c>
      <c r="Z103" s="36">
        <f>IFERROR(IF(Y103=0,"",ROUNDUP(Y103/H103,0)*0.02175),"")</f>
        <v>0.15225</v>
      </c>
      <c r="AA103" s="56"/>
      <c r="AB103" s="57"/>
      <c r="AC103" s="157" t="s">
        <v>213</v>
      </c>
      <c r="AG103" s="64"/>
      <c r="AJ103" s="68" t="s">
        <v>71</v>
      </c>
      <c r="AK103" s="68">
        <v>10.8</v>
      </c>
      <c r="BB103" s="158" t="s">
        <v>1</v>
      </c>
      <c r="BM103" s="64">
        <f>IFERROR(X103*I103/H103,"0")</f>
        <v>78.333333333333329</v>
      </c>
      <c r="BN103" s="64">
        <f>IFERROR(Y103*I103/H103,"0")</f>
        <v>78.959999999999994</v>
      </c>
      <c r="BO103" s="64">
        <f>IFERROR(1/J103*(X103/H103),"0")</f>
        <v>0.12400793650793648</v>
      </c>
      <c r="BP103" s="64">
        <f>IFERROR(1/J103*(Y103/H103),"0")</f>
        <v>0.125</v>
      </c>
    </row>
    <row r="104" spans="1:68" ht="27" customHeight="1" x14ac:dyDescent="0.25">
      <c r="A104" s="54" t="s">
        <v>214</v>
      </c>
      <c r="B104" s="54" t="s">
        <v>215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77</v>
      </c>
      <c r="L104" s="32" t="s">
        <v>67</v>
      </c>
      <c r="M104" s="33" t="s">
        <v>119</v>
      </c>
      <c r="N104" s="33"/>
      <c r="O104" s="32">
        <v>50</v>
      </c>
      <c r="P104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213</v>
      </c>
      <c r="AG104" s="64"/>
      <c r="AJ104" s="68" t="s">
        <v>71</v>
      </c>
      <c r="AK104" s="68">
        <v>4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77</v>
      </c>
      <c r="L105" s="32" t="s">
        <v>67</v>
      </c>
      <c r="M105" s="33" t="s">
        <v>155</v>
      </c>
      <c r="N105" s="33"/>
      <c r="O105" s="32">
        <v>50</v>
      </c>
      <c r="P105" s="102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25</v>
      </c>
      <c r="Y105" s="702">
        <f>IFERROR(IF(X105="",0,CEILING((X105/$H105),1)*$H105),"")</f>
        <v>27</v>
      </c>
      <c r="Z105" s="36">
        <f>IFERROR(IF(Y105=0,"",ROUNDUP(Y105/H105,0)*0.00937),"")</f>
        <v>5.6219999999999999E-2</v>
      </c>
      <c r="AA105" s="56"/>
      <c r="AB105" s="57"/>
      <c r="AC105" s="161" t="s">
        <v>218</v>
      </c>
      <c r="AG105" s="64"/>
      <c r="AJ105" s="68" t="s">
        <v>71</v>
      </c>
      <c r="AK105" s="68">
        <v>4.5</v>
      </c>
      <c r="BB105" s="162" t="s">
        <v>1</v>
      </c>
      <c r="BM105" s="64">
        <f>IFERROR(X105*I105/H105,"0")</f>
        <v>26.166666666666668</v>
      </c>
      <c r="BN105" s="64">
        <f>IFERROR(Y105*I105/H105,"0")</f>
        <v>28.26</v>
      </c>
      <c r="BO105" s="64">
        <f>IFERROR(1/J105*(X105/H105),"0")</f>
        <v>4.6296296296296294E-2</v>
      </c>
      <c r="BP105" s="64">
        <f>IFERROR(1/J105*(Y105/H105),"0")</f>
        <v>0.05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19" t="s">
        <v>72</v>
      </c>
      <c r="Q106" s="720"/>
      <c r="R106" s="720"/>
      <c r="S106" s="720"/>
      <c r="T106" s="720"/>
      <c r="U106" s="720"/>
      <c r="V106" s="721"/>
      <c r="W106" s="37" t="s">
        <v>73</v>
      </c>
      <c r="X106" s="703">
        <f>IFERROR(X103/H103,"0")+IFERROR(X104/H104,"0")+IFERROR(X105/H105,"0")</f>
        <v>12.5</v>
      </c>
      <c r="Y106" s="703">
        <f>IFERROR(Y103/H103,"0")+IFERROR(Y104/H104,"0")+IFERROR(Y105/H105,"0")</f>
        <v>13</v>
      </c>
      <c r="Z106" s="703">
        <f>IFERROR(IF(Z103="",0,Z103),"0")+IFERROR(IF(Z104="",0,Z104),"0")+IFERROR(IF(Z105="",0,Z105),"0")</f>
        <v>0.20846999999999999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19" t="s">
        <v>72</v>
      </c>
      <c r="Q107" s="720"/>
      <c r="R107" s="720"/>
      <c r="S107" s="720"/>
      <c r="T107" s="720"/>
      <c r="U107" s="720"/>
      <c r="V107" s="721"/>
      <c r="W107" s="37" t="s">
        <v>69</v>
      </c>
      <c r="X107" s="703">
        <f>IFERROR(SUM(X103:X105),"0")</f>
        <v>100</v>
      </c>
      <c r="Y107" s="703">
        <f>IFERROR(SUM(Y103:Y105),"0")</f>
        <v>102.60000000000001</v>
      </c>
      <c r="Z107" s="37"/>
      <c r="AA107" s="704"/>
      <c r="AB107" s="704"/>
      <c r="AC107" s="704"/>
    </row>
    <row r="108" spans="1:68" ht="14.25" customHeight="1" x14ac:dyDescent="0.25">
      <c r="A108" s="723" t="s">
        <v>74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5"/>
      <c r="AB108" s="695"/>
      <c r="AC108" s="695"/>
    </row>
    <row r="109" spans="1:68" ht="27" customHeight="1" x14ac:dyDescent="0.25">
      <c r="A109" s="54" t="s">
        <v>219</v>
      </c>
      <c r="B109" s="54" t="s">
        <v>220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118</v>
      </c>
      <c r="L109" s="32" t="s">
        <v>67</v>
      </c>
      <c r="M109" s="33" t="s">
        <v>119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221</v>
      </c>
      <c r="AG109" s="64"/>
      <c r="AJ109" s="68" t="s">
        <v>71</v>
      </c>
      <c r="AK109" s="68">
        <v>8.1</v>
      </c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219</v>
      </c>
      <c r="B110" s="54" t="s">
        <v>222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118</v>
      </c>
      <c r="L110" s="32" t="s">
        <v>67</v>
      </c>
      <c r="M110" s="33" t="s">
        <v>68</v>
      </c>
      <c r="N110" s="33"/>
      <c r="O110" s="32">
        <v>45</v>
      </c>
      <c r="P110" s="106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221</v>
      </c>
      <c r="AG110" s="64"/>
      <c r="AJ110" s="68" t="s">
        <v>71</v>
      </c>
      <c r="AK110" s="68">
        <v>8.4</v>
      </c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223</v>
      </c>
      <c r="B111" s="54" t="s">
        <v>224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77</v>
      </c>
      <c r="L111" s="32" t="s">
        <v>67</v>
      </c>
      <c r="M111" s="33" t="s">
        <v>119</v>
      </c>
      <c r="N111" s="33"/>
      <c r="O111" s="32">
        <v>45</v>
      </c>
      <c r="P111" s="10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46</v>
      </c>
      <c r="Y111" s="702">
        <f>IFERROR(IF(X111="",0,CEILING((X111/$H111),1)*$H111),"")</f>
        <v>48.6</v>
      </c>
      <c r="Z111" s="36">
        <f>IFERROR(IF(Y111=0,"",ROUNDUP(Y111/H111,0)*0.00753),"")</f>
        <v>0.13553999999999999</v>
      </c>
      <c r="AA111" s="56"/>
      <c r="AB111" s="57"/>
      <c r="AC111" s="167" t="s">
        <v>221</v>
      </c>
      <c r="AG111" s="64"/>
      <c r="AJ111" s="68" t="s">
        <v>71</v>
      </c>
      <c r="AK111" s="68">
        <v>2.7</v>
      </c>
      <c r="BB111" s="168" t="s">
        <v>1</v>
      </c>
      <c r="BM111" s="64">
        <f>IFERROR(X111*I111/H111,"0")</f>
        <v>50.634074074074064</v>
      </c>
      <c r="BN111" s="64">
        <f>IFERROR(Y111*I111/H111,"0")</f>
        <v>53.495999999999995</v>
      </c>
      <c r="BO111" s="64">
        <f>IFERROR(1/J111*(X111/H111),"0")</f>
        <v>0.10921177587844252</v>
      </c>
      <c r="BP111" s="64">
        <f>IFERROR(1/J111*(Y111/H111),"0")</f>
        <v>0.11538461538461538</v>
      </c>
    </row>
    <row r="112" spans="1:68" ht="27" customHeight="1" x14ac:dyDescent="0.25">
      <c r="A112" s="54" t="s">
        <v>225</v>
      </c>
      <c r="B112" s="54" t="s">
        <v>226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77</v>
      </c>
      <c r="L112" s="32" t="s">
        <v>67</v>
      </c>
      <c r="M112" s="33" t="s">
        <v>119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227</v>
      </c>
      <c r="AG112" s="64"/>
      <c r="AJ112" s="68" t="s">
        <v>71</v>
      </c>
      <c r="AK112" s="68">
        <v>1.98</v>
      </c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77</v>
      </c>
      <c r="L113" s="32" t="s">
        <v>67</v>
      </c>
      <c r="M113" s="33" t="s">
        <v>119</v>
      </c>
      <c r="N113" s="33"/>
      <c r="O113" s="32">
        <v>45</v>
      </c>
      <c r="P113" s="8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17</v>
      </c>
      <c r="Y113" s="702">
        <f>IFERROR(IF(X113="",0,CEILING((X113/$H113),1)*$H113),"")</f>
        <v>18.900000000000002</v>
      </c>
      <c r="Z113" s="36">
        <f>IFERROR(IF(Y113=0,"",ROUNDUP(Y113/H113,0)*0.00902),"")</f>
        <v>6.3140000000000002E-2</v>
      </c>
      <c r="AA113" s="56"/>
      <c r="AB113" s="57"/>
      <c r="AC113" s="171" t="s">
        <v>230</v>
      </c>
      <c r="AG113" s="64"/>
      <c r="AJ113" s="68" t="s">
        <v>71</v>
      </c>
      <c r="AK113" s="68">
        <v>2.7</v>
      </c>
      <c r="BB113" s="172" t="s">
        <v>1</v>
      </c>
      <c r="BM113" s="64">
        <f>IFERROR(X113*I113/H113,"0")</f>
        <v>18.813333333333333</v>
      </c>
      <c r="BN113" s="64">
        <f>IFERROR(Y113*I113/H113,"0")</f>
        <v>20.916</v>
      </c>
      <c r="BO113" s="64">
        <f>IFERROR(1/J113*(X113/H113),"0")</f>
        <v>4.7699214365881031E-2</v>
      </c>
      <c r="BP113" s="64">
        <f>IFERROR(1/J113*(Y113/H113),"0")</f>
        <v>5.3030303030303032E-2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19" t="s">
        <v>72</v>
      </c>
      <c r="Q114" s="720"/>
      <c r="R114" s="720"/>
      <c r="S114" s="720"/>
      <c r="T114" s="720"/>
      <c r="U114" s="720"/>
      <c r="V114" s="721"/>
      <c r="W114" s="37" t="s">
        <v>73</v>
      </c>
      <c r="X114" s="703">
        <f>IFERROR(X109/H109,"0")+IFERROR(X110/H110,"0")+IFERROR(X111/H111,"0")+IFERROR(X112/H112,"0")+IFERROR(X113/H113,"0")</f>
        <v>23.333333333333329</v>
      </c>
      <c r="Y114" s="703">
        <f>IFERROR(Y109/H109,"0")+IFERROR(Y110/H110,"0")+IFERROR(Y111/H111,"0")+IFERROR(Y112/H112,"0")+IFERROR(Y113/H113,"0")</f>
        <v>25</v>
      </c>
      <c r="Z114" s="703">
        <f>IFERROR(IF(Z109="",0,Z109),"0")+IFERROR(IF(Z110="",0,Z110),"0")+IFERROR(IF(Z111="",0,Z111),"0")+IFERROR(IF(Z112="",0,Z112),"0")+IFERROR(IF(Z113="",0,Z113),"0")</f>
        <v>0.19868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19" t="s">
        <v>72</v>
      </c>
      <c r="Q115" s="720"/>
      <c r="R115" s="720"/>
      <c r="S115" s="720"/>
      <c r="T115" s="720"/>
      <c r="U115" s="720"/>
      <c r="V115" s="721"/>
      <c r="W115" s="37" t="s">
        <v>69</v>
      </c>
      <c r="X115" s="703">
        <f>IFERROR(SUM(X109:X113),"0")</f>
        <v>63</v>
      </c>
      <c r="Y115" s="703">
        <f>IFERROR(SUM(Y109:Y113),"0")</f>
        <v>67.5</v>
      </c>
      <c r="Z115" s="37"/>
      <c r="AA115" s="704"/>
      <c r="AB115" s="704"/>
      <c r="AC115" s="704"/>
    </row>
    <row r="116" spans="1:68" ht="16.5" customHeight="1" x14ac:dyDescent="0.25">
      <c r="A116" s="722" t="s">
        <v>231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115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5"/>
      <c r="AB117" s="695"/>
      <c r="AC117" s="695"/>
    </row>
    <row r="118" spans="1:68" ht="27" customHeight="1" x14ac:dyDescent="0.25">
      <c r="A118" s="54" t="s">
        <v>232</v>
      </c>
      <c r="B118" s="54" t="s">
        <v>233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118</v>
      </c>
      <c r="L118" s="32" t="s">
        <v>67</v>
      </c>
      <c r="M118" s="33" t="s">
        <v>122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234</v>
      </c>
      <c r="AG118" s="64"/>
      <c r="AJ118" s="68" t="s">
        <v>71</v>
      </c>
      <c r="AK118" s="68">
        <v>10.8</v>
      </c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235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118</v>
      </c>
      <c r="L119" s="32" t="s">
        <v>67</v>
      </c>
      <c r="M119" s="33" t="s">
        <v>122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73</v>
      </c>
      <c r="Y119" s="702">
        <f>IFERROR(IF(X119="",0,CEILING((X119/$H119),1)*$H119),"")</f>
        <v>78.399999999999991</v>
      </c>
      <c r="Z119" s="36">
        <f>IFERROR(IF(Y119=0,"",ROUNDUP(Y119/H119,0)*0.02175),"")</f>
        <v>0.15225</v>
      </c>
      <c r="AA119" s="56"/>
      <c r="AB119" s="57"/>
      <c r="AC119" s="175" t="s">
        <v>236</v>
      </c>
      <c r="AG119" s="64"/>
      <c r="AJ119" s="68" t="s">
        <v>71</v>
      </c>
      <c r="AK119" s="68">
        <v>11.2</v>
      </c>
      <c r="BB119" s="176" t="s">
        <v>1</v>
      </c>
      <c r="BM119" s="64">
        <f>IFERROR(X119*I119/H119,"0")</f>
        <v>76.128571428571433</v>
      </c>
      <c r="BN119" s="64">
        <f>IFERROR(Y119*I119/H119,"0")</f>
        <v>81.759999999999991</v>
      </c>
      <c r="BO119" s="64">
        <f>IFERROR(1/J119*(X119/H119),"0")</f>
        <v>0.11639030612244898</v>
      </c>
      <c r="BP119" s="64">
        <f>IFERROR(1/J119*(Y119/H119),"0")</f>
        <v>0.125</v>
      </c>
    </row>
    <row r="120" spans="1:68" ht="27" customHeight="1" x14ac:dyDescent="0.25">
      <c r="A120" s="54" t="s">
        <v>237</v>
      </c>
      <c r="B120" s="54" t="s">
        <v>238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77</v>
      </c>
      <c r="L120" s="32" t="s">
        <v>67</v>
      </c>
      <c r="M120" s="33" t="s">
        <v>119</v>
      </c>
      <c r="N120" s="33"/>
      <c r="O120" s="32">
        <v>50</v>
      </c>
      <c r="P120" s="7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234</v>
      </c>
      <c r="AG120" s="64"/>
      <c r="AJ120" s="68" t="s">
        <v>71</v>
      </c>
      <c r="AK120" s="68">
        <v>3.75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77</v>
      </c>
      <c r="L121" s="32" t="s">
        <v>67</v>
      </c>
      <c r="M121" s="33" t="s">
        <v>119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29</v>
      </c>
      <c r="Y121" s="702">
        <f>IFERROR(IF(X121="",0,CEILING((X121/$H121),1)*$H121),"")</f>
        <v>31.5</v>
      </c>
      <c r="Z121" s="36">
        <f>IFERROR(IF(Y121=0,"",ROUNDUP(Y121/H121,0)*0.00902),"")</f>
        <v>6.3140000000000002E-2</v>
      </c>
      <c r="AA121" s="56"/>
      <c r="AB121" s="57"/>
      <c r="AC121" s="179" t="s">
        <v>234</v>
      </c>
      <c r="AG121" s="64"/>
      <c r="AJ121" s="68" t="s">
        <v>71</v>
      </c>
      <c r="AK121" s="68">
        <v>4.5</v>
      </c>
      <c r="BB121" s="180" t="s">
        <v>1</v>
      </c>
      <c r="BM121" s="64">
        <f>IFERROR(X121*I121/H121,"0")</f>
        <v>30.353333333333335</v>
      </c>
      <c r="BN121" s="64">
        <f>IFERROR(Y121*I121/H121,"0")</f>
        <v>32.97</v>
      </c>
      <c r="BO121" s="64">
        <f>IFERROR(1/J121*(X121/H121),"0")</f>
        <v>4.8821548821548821E-2</v>
      </c>
      <c r="BP121" s="64">
        <f>IFERROR(1/J121*(Y121/H121),"0")</f>
        <v>5.3030303030303032E-2</v>
      </c>
    </row>
    <row r="122" spans="1:68" ht="27" customHeight="1" x14ac:dyDescent="0.25">
      <c r="A122" s="54" t="s">
        <v>241</v>
      </c>
      <c r="B122" s="54" t="s">
        <v>242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77</v>
      </c>
      <c r="L122" s="32" t="s">
        <v>67</v>
      </c>
      <c r="M122" s="33" t="s">
        <v>119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 t="s">
        <v>71</v>
      </c>
      <c r="AK122" s="68">
        <v>4.5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19" t="s">
        <v>72</v>
      </c>
      <c r="Q123" s="720"/>
      <c r="R123" s="720"/>
      <c r="S123" s="720"/>
      <c r="T123" s="720"/>
      <c r="U123" s="720"/>
      <c r="V123" s="721"/>
      <c r="W123" s="37" t="s">
        <v>73</v>
      </c>
      <c r="X123" s="703">
        <f>IFERROR(X118/H118,"0")+IFERROR(X119/H119,"0")+IFERROR(X120/H120,"0")+IFERROR(X121/H121,"0")+IFERROR(X122/H122,"0")</f>
        <v>12.962301587301589</v>
      </c>
      <c r="Y123" s="703">
        <f>IFERROR(Y118/H118,"0")+IFERROR(Y119/H119,"0")+IFERROR(Y120/H120,"0")+IFERROR(Y121/H121,"0")+IFERROR(Y122/H122,"0")</f>
        <v>14</v>
      </c>
      <c r="Z123" s="703">
        <f>IFERROR(IF(Z118="",0,Z118),"0")+IFERROR(IF(Z119="",0,Z119),"0")+IFERROR(IF(Z120="",0,Z120),"0")+IFERROR(IF(Z121="",0,Z121),"0")+IFERROR(IF(Z122="",0,Z122),"0")</f>
        <v>0.21539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19" t="s">
        <v>72</v>
      </c>
      <c r="Q124" s="720"/>
      <c r="R124" s="720"/>
      <c r="S124" s="720"/>
      <c r="T124" s="720"/>
      <c r="U124" s="720"/>
      <c r="V124" s="721"/>
      <c r="W124" s="37" t="s">
        <v>69</v>
      </c>
      <c r="X124" s="703">
        <f>IFERROR(SUM(X118:X122),"0")</f>
        <v>102</v>
      </c>
      <c r="Y124" s="703">
        <f>IFERROR(SUM(Y118:Y122),"0")</f>
        <v>109.89999999999999</v>
      </c>
      <c r="Z124" s="37"/>
      <c r="AA124" s="704"/>
      <c r="AB124" s="704"/>
      <c r="AC124" s="704"/>
    </row>
    <row r="125" spans="1:68" ht="14.25" customHeight="1" x14ac:dyDescent="0.25">
      <c r="A125" s="723" t="s">
        <v>163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5"/>
      <c r="AB125" s="695"/>
      <c r="AC125" s="695"/>
    </row>
    <row r="126" spans="1:68" ht="16.5" customHeight="1" x14ac:dyDescent="0.25">
      <c r="A126" s="54" t="s">
        <v>243</v>
      </c>
      <c r="B126" s="54" t="s">
        <v>244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118</v>
      </c>
      <c r="L126" s="32" t="s">
        <v>67</v>
      </c>
      <c r="M126" s="33" t="s">
        <v>122</v>
      </c>
      <c r="N126" s="33"/>
      <c r="O126" s="32">
        <v>50</v>
      </c>
      <c r="P126" s="11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91</v>
      </c>
      <c r="Y126" s="702">
        <f>IFERROR(IF(X126="",0,CEILING((X126/$H126),1)*$H126),"")</f>
        <v>97.2</v>
      </c>
      <c r="Z126" s="36">
        <f>IFERROR(IF(Y126=0,"",ROUNDUP(Y126/H126,0)*0.02175),"")</f>
        <v>0.19574999999999998</v>
      </c>
      <c r="AA126" s="56"/>
      <c r="AB126" s="57"/>
      <c r="AC126" s="183" t="s">
        <v>245</v>
      </c>
      <c r="AG126" s="64"/>
      <c r="AJ126" s="68" t="s">
        <v>71</v>
      </c>
      <c r="AK126" s="68">
        <v>10.8</v>
      </c>
      <c r="BB126" s="184" t="s">
        <v>1</v>
      </c>
      <c r="BM126" s="64">
        <f>IFERROR(X126*I126/H126,"0")</f>
        <v>95.044444444444437</v>
      </c>
      <c r="BN126" s="64">
        <f>IFERROR(Y126*I126/H126,"0")</f>
        <v>101.51999999999998</v>
      </c>
      <c r="BO126" s="64">
        <f>IFERROR(1/J126*(X126/H126),"0")</f>
        <v>0.15046296296296294</v>
      </c>
      <c r="BP126" s="64">
        <f>IFERROR(1/J126*(Y126/H126),"0")</f>
        <v>0.1607142857142857</v>
      </c>
    </row>
    <row r="127" spans="1:68" ht="16.5" customHeight="1" x14ac:dyDescent="0.25">
      <c r="A127" s="54" t="s">
        <v>243</v>
      </c>
      <c r="B127" s="54" t="s">
        <v>246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118</v>
      </c>
      <c r="L127" s="32" t="s">
        <v>67</v>
      </c>
      <c r="M127" s="33" t="s">
        <v>122</v>
      </c>
      <c r="N127" s="33"/>
      <c r="O127" s="32">
        <v>55</v>
      </c>
      <c r="P127" s="1037" t="s">
        <v>247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248</v>
      </c>
      <c r="AG127" s="64"/>
      <c r="AJ127" s="68" t="s">
        <v>71</v>
      </c>
      <c r="AK127" s="68">
        <v>10.8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249</v>
      </c>
      <c r="B128" s="54" t="s">
        <v>250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 t="s">
        <v>67</v>
      </c>
      <c r="M128" s="33" t="s">
        <v>119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245</v>
      </c>
      <c r="AG128" s="64"/>
      <c r="AJ128" s="68" t="s">
        <v>71</v>
      </c>
      <c r="AK128" s="68">
        <v>2.4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249</v>
      </c>
      <c r="B129" s="54" t="s">
        <v>251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 t="s">
        <v>67</v>
      </c>
      <c r="M129" s="33" t="s">
        <v>122</v>
      </c>
      <c r="N129" s="33"/>
      <c r="O129" s="32">
        <v>55</v>
      </c>
      <c r="P129" s="828" t="s">
        <v>252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248</v>
      </c>
      <c r="AG129" s="64"/>
      <c r="AJ129" s="68" t="s">
        <v>71</v>
      </c>
      <c r="AK129" s="68">
        <v>2.4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253</v>
      </c>
      <c r="B130" s="54" t="s">
        <v>254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77</v>
      </c>
      <c r="L130" s="32" t="s">
        <v>67</v>
      </c>
      <c r="M130" s="33" t="s">
        <v>122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4</v>
      </c>
      <c r="Y130" s="702">
        <f>IFERROR(IF(X130="",0,CEILING((X130/$H130),1)*$H130),"")</f>
        <v>4.8</v>
      </c>
      <c r="Z130" s="36">
        <f>IFERROR(IF(Y130=0,"",ROUNDUP(Y130/H130,0)*0.00753),"")</f>
        <v>1.506E-2</v>
      </c>
      <c r="AA130" s="56"/>
      <c r="AB130" s="57"/>
      <c r="AC130" s="191" t="s">
        <v>245</v>
      </c>
      <c r="AG130" s="64"/>
      <c r="AJ130" s="68" t="s">
        <v>71</v>
      </c>
      <c r="AK130" s="68">
        <v>2.4</v>
      </c>
      <c r="BB130" s="192" t="s">
        <v>1</v>
      </c>
      <c r="BM130" s="64">
        <f>IFERROR(X130*I130/H130,"0")</f>
        <v>4.3333333333333339</v>
      </c>
      <c r="BN130" s="64">
        <f>IFERROR(Y130*I130/H130,"0")</f>
        <v>5.2</v>
      </c>
      <c r="BO130" s="64">
        <f>IFERROR(1/J130*(X130/H130),"0")</f>
        <v>1.0683760683760684E-2</v>
      </c>
      <c r="BP130" s="64">
        <f>IFERROR(1/J130*(Y130/H130),"0")</f>
        <v>1.282051282051282E-2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19" t="s">
        <v>72</v>
      </c>
      <c r="Q131" s="720"/>
      <c r="R131" s="720"/>
      <c r="S131" s="720"/>
      <c r="T131" s="720"/>
      <c r="U131" s="720"/>
      <c r="V131" s="721"/>
      <c r="W131" s="37" t="s">
        <v>73</v>
      </c>
      <c r="X131" s="703">
        <f>IFERROR(X126/H126,"0")+IFERROR(X127/H127,"0")+IFERROR(X128/H128,"0")+IFERROR(X129/H129,"0")+IFERROR(X130/H130,"0")</f>
        <v>10.092592592592592</v>
      </c>
      <c r="Y131" s="703">
        <f>IFERROR(Y126/H126,"0")+IFERROR(Y127/H127,"0")+IFERROR(Y128/H128,"0")+IFERROR(Y129/H129,"0")+IFERROR(Y130/H130,"0")</f>
        <v>11</v>
      </c>
      <c r="Z131" s="703">
        <f>IFERROR(IF(Z126="",0,Z126),"0")+IFERROR(IF(Z127="",0,Z127),"0")+IFERROR(IF(Z128="",0,Z128),"0")+IFERROR(IF(Z129="",0,Z129),"0")+IFERROR(IF(Z130="",0,Z130),"0")</f>
        <v>0.21080999999999997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19" t="s">
        <v>72</v>
      </c>
      <c r="Q132" s="720"/>
      <c r="R132" s="720"/>
      <c r="S132" s="720"/>
      <c r="T132" s="720"/>
      <c r="U132" s="720"/>
      <c r="V132" s="721"/>
      <c r="W132" s="37" t="s">
        <v>69</v>
      </c>
      <c r="X132" s="703">
        <f>IFERROR(SUM(X126:X130),"0")</f>
        <v>95</v>
      </c>
      <c r="Y132" s="703">
        <f>IFERROR(SUM(Y126:Y130),"0")</f>
        <v>102</v>
      </c>
      <c r="Z132" s="37"/>
      <c r="AA132" s="704"/>
      <c r="AB132" s="704"/>
      <c r="AC132" s="704"/>
    </row>
    <row r="133" spans="1:68" ht="14.25" customHeight="1" x14ac:dyDescent="0.25">
      <c r="A133" s="723" t="s">
        <v>74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5"/>
      <c r="AB133" s="695"/>
      <c r="AC133" s="695"/>
    </row>
    <row r="134" spans="1:68" ht="27" customHeight="1" x14ac:dyDescent="0.25">
      <c r="A134" s="54" t="s">
        <v>255</v>
      </c>
      <c r="B134" s="54" t="s">
        <v>256</v>
      </c>
      <c r="C134" s="31">
        <v>4301051612</v>
      </c>
      <c r="D134" s="705">
        <v>4607091385168</v>
      </c>
      <c r="E134" s="706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118</v>
      </c>
      <c r="L134" s="32" t="s">
        <v>67</v>
      </c>
      <c r="M134" s="33" t="s">
        <v>68</v>
      </c>
      <c r="N134" s="33"/>
      <c r="O134" s="32">
        <v>45</v>
      </c>
      <c r="P134" s="10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188</v>
      </c>
      <c r="Y134" s="702">
        <f t="shared" ref="Y134:Y140" si="21">IFERROR(IF(X134="",0,CEILING((X134/$H134),1)*$H134),"")</f>
        <v>193.20000000000002</v>
      </c>
      <c r="Z134" s="36">
        <f>IFERROR(IF(Y134=0,"",ROUNDUP(Y134/H134,0)*0.02175),"")</f>
        <v>0.50024999999999997</v>
      </c>
      <c r="AA134" s="56"/>
      <c r="AB134" s="57"/>
      <c r="AC134" s="193" t="s">
        <v>257</v>
      </c>
      <c r="AG134" s="64"/>
      <c r="AJ134" s="68" t="s">
        <v>71</v>
      </c>
      <c r="AK134" s="68">
        <v>8.4</v>
      </c>
      <c r="BB134" s="194" t="s">
        <v>1</v>
      </c>
      <c r="BM134" s="64">
        <f t="shared" ref="BM134:BM140" si="22">IFERROR(X134*I134/H134,"0")</f>
        <v>200.48857142857142</v>
      </c>
      <c r="BN134" s="64">
        <f t="shared" ref="BN134:BN140" si="23">IFERROR(Y134*I134/H134,"0")</f>
        <v>206.03400000000002</v>
      </c>
      <c r="BO134" s="64">
        <f t="shared" ref="BO134:BO140" si="24">IFERROR(1/J134*(X134/H134),"0")</f>
        <v>0.39965986394557818</v>
      </c>
      <c r="BP134" s="64">
        <f t="shared" ref="BP134:BP140" si="25">IFERROR(1/J134*(Y134/H134),"0")</f>
        <v>0.4107142857142857</v>
      </c>
    </row>
    <row r="135" spans="1:68" ht="37.5" customHeight="1" x14ac:dyDescent="0.25">
      <c r="A135" s="54" t="s">
        <v>255</v>
      </c>
      <c r="B135" s="54" t="s">
        <v>258</v>
      </c>
      <c r="C135" s="31">
        <v>4301051360</v>
      </c>
      <c r="D135" s="705">
        <v>4607091385168</v>
      </c>
      <c r="E135" s="706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118</v>
      </c>
      <c r="L135" s="32" t="s">
        <v>67</v>
      </c>
      <c r="M135" s="33" t="s">
        <v>119</v>
      </c>
      <c r="N135" s="33"/>
      <c r="O135" s="32">
        <v>45</v>
      </c>
      <c r="P135" s="10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 t="s">
        <v>71</v>
      </c>
      <c r="AK135" s="68">
        <v>8.1</v>
      </c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118</v>
      </c>
      <c r="L136" s="32" t="s">
        <v>67</v>
      </c>
      <c r="M136" s="33" t="s">
        <v>119</v>
      </c>
      <c r="N136" s="33"/>
      <c r="O136" s="32">
        <v>45</v>
      </c>
      <c r="P136" s="1078" t="s">
        <v>262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 t="s">
        <v>71</v>
      </c>
      <c r="AK136" s="68">
        <v>8.4</v>
      </c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77</v>
      </c>
      <c r="L137" s="32" t="s">
        <v>67</v>
      </c>
      <c r="M137" s="33" t="s">
        <v>119</v>
      </c>
      <c r="N137" s="33"/>
      <c r="O137" s="32">
        <v>45</v>
      </c>
      <c r="P137" s="8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259</v>
      </c>
      <c r="AG137" s="64"/>
      <c r="AJ137" s="68" t="s">
        <v>71</v>
      </c>
      <c r="AK137" s="68">
        <v>1.98</v>
      </c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77</v>
      </c>
      <c r="L138" s="32" t="s">
        <v>67</v>
      </c>
      <c r="M138" s="33" t="s">
        <v>119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146</v>
      </c>
      <c r="Y138" s="702">
        <f t="shared" si="21"/>
        <v>148.5</v>
      </c>
      <c r="Z138" s="36">
        <f>IFERROR(IF(Y138=0,"",ROUNDUP(Y138/H138,0)*0.00753),"")</f>
        <v>0.41415000000000002</v>
      </c>
      <c r="AA138" s="56"/>
      <c r="AB138" s="57"/>
      <c r="AC138" s="201" t="s">
        <v>259</v>
      </c>
      <c r="AG138" s="64"/>
      <c r="AJ138" s="68" t="s">
        <v>71</v>
      </c>
      <c r="AK138" s="68">
        <v>2.7</v>
      </c>
      <c r="BB138" s="202" t="s">
        <v>1</v>
      </c>
      <c r="BM138" s="64">
        <f t="shared" si="22"/>
        <v>160.70814814814813</v>
      </c>
      <c r="BN138" s="64">
        <f t="shared" si="23"/>
        <v>163.45999999999998</v>
      </c>
      <c r="BO138" s="64">
        <f t="shared" si="24"/>
        <v>0.34662867996201324</v>
      </c>
      <c r="BP138" s="64">
        <f t="shared" si="25"/>
        <v>0.35256410256410253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77</v>
      </c>
      <c r="L139" s="32" t="s">
        <v>67</v>
      </c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 t="s">
        <v>71</v>
      </c>
      <c r="AK139" s="68">
        <v>1.8</v>
      </c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77</v>
      </c>
      <c r="L140" s="32" t="s">
        <v>67</v>
      </c>
      <c r="M140" s="33" t="s">
        <v>68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 t="s">
        <v>71</v>
      </c>
      <c r="AK140" s="68">
        <v>1.8</v>
      </c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19" t="s">
        <v>72</v>
      </c>
      <c r="Q141" s="720"/>
      <c r="R141" s="720"/>
      <c r="S141" s="720"/>
      <c r="T141" s="720"/>
      <c r="U141" s="720"/>
      <c r="V141" s="721"/>
      <c r="W141" s="37" t="s">
        <v>73</v>
      </c>
      <c r="X141" s="703">
        <f>IFERROR(X134/H134,"0")+IFERROR(X135/H135,"0")+IFERROR(X136/H136,"0")+IFERROR(X137/H137,"0")+IFERROR(X138/H138,"0")+IFERROR(X139/H139,"0")+IFERROR(X140/H140,"0")</f>
        <v>76.455026455026456</v>
      </c>
      <c r="Y141" s="703">
        <f>IFERROR(Y134/H134,"0")+IFERROR(Y135/H135,"0")+IFERROR(Y136/H136,"0")+IFERROR(Y137/H137,"0")+IFERROR(Y138/H138,"0")+IFERROR(Y139/H139,"0")+IFERROR(Y140/H140,"0")</f>
        <v>78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0.91439999999999999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19" t="s">
        <v>72</v>
      </c>
      <c r="Q142" s="720"/>
      <c r="R142" s="720"/>
      <c r="S142" s="720"/>
      <c r="T142" s="720"/>
      <c r="U142" s="720"/>
      <c r="V142" s="721"/>
      <c r="W142" s="37" t="s">
        <v>69</v>
      </c>
      <c r="X142" s="703">
        <f>IFERROR(SUM(X134:X140),"0")</f>
        <v>334</v>
      </c>
      <c r="Y142" s="703">
        <f>IFERROR(SUM(Y134:Y140),"0")</f>
        <v>341.70000000000005</v>
      </c>
      <c r="Z142" s="37"/>
      <c r="AA142" s="704"/>
      <c r="AB142" s="704"/>
      <c r="AC142" s="704"/>
    </row>
    <row r="143" spans="1:68" ht="14.25" customHeight="1" x14ac:dyDescent="0.25">
      <c r="A143" s="723" t="s">
        <v>203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5"/>
      <c r="AB143" s="695"/>
      <c r="AC143" s="695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77</v>
      </c>
      <c r="L144" s="32" t="s">
        <v>67</v>
      </c>
      <c r="M144" s="33" t="s">
        <v>68</v>
      </c>
      <c r="N144" s="33"/>
      <c r="O144" s="32">
        <v>40</v>
      </c>
      <c r="P144" s="7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 t="s">
        <v>71</v>
      </c>
      <c r="AK144" s="68">
        <v>1.98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77</v>
      </c>
      <c r="L145" s="32" t="s">
        <v>67</v>
      </c>
      <c r="M145" s="33" t="s">
        <v>68</v>
      </c>
      <c r="N145" s="33"/>
      <c r="O145" s="32">
        <v>40</v>
      </c>
      <c r="P145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 t="s">
        <v>71</v>
      </c>
      <c r="AK145" s="68">
        <v>1.98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19" t="s">
        <v>72</v>
      </c>
      <c r="Q146" s="720"/>
      <c r="R146" s="720"/>
      <c r="S146" s="720"/>
      <c r="T146" s="720"/>
      <c r="U146" s="720"/>
      <c r="V146" s="721"/>
      <c r="W146" s="37" t="s">
        <v>73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19" t="s">
        <v>72</v>
      </c>
      <c r="Q147" s="720"/>
      <c r="R147" s="720"/>
      <c r="S147" s="720"/>
      <c r="T147" s="720"/>
      <c r="U147" s="720"/>
      <c r="V147" s="721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22" t="s">
        <v>279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115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5"/>
      <c r="AB149" s="695"/>
      <c r="AC149" s="695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77</v>
      </c>
      <c r="L150" s="32" t="s">
        <v>67</v>
      </c>
      <c r="M150" s="33" t="s">
        <v>107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 t="s">
        <v>71</v>
      </c>
      <c r="AK150" s="68">
        <v>3.2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77</v>
      </c>
      <c r="L151" s="32" t="s">
        <v>67</v>
      </c>
      <c r="M151" s="33" t="s">
        <v>107</v>
      </c>
      <c r="N151" s="33"/>
      <c r="O151" s="32">
        <v>90</v>
      </c>
      <c r="P151" s="10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 t="s">
        <v>71</v>
      </c>
      <c r="AK151" s="68">
        <v>3.2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19" t="s">
        <v>72</v>
      </c>
      <c r="Q152" s="720"/>
      <c r="R152" s="720"/>
      <c r="S152" s="720"/>
      <c r="T152" s="720"/>
      <c r="U152" s="720"/>
      <c r="V152" s="721"/>
      <c r="W152" s="37" t="s">
        <v>73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19" t="s">
        <v>72</v>
      </c>
      <c r="Q153" s="720"/>
      <c r="R153" s="720"/>
      <c r="S153" s="720"/>
      <c r="T153" s="720"/>
      <c r="U153" s="720"/>
      <c r="V153" s="721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5"/>
      <c r="AB154" s="695"/>
      <c r="AC154" s="695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77</v>
      </c>
      <c r="L155" s="32" t="s">
        <v>67</v>
      </c>
      <c r="M155" s="33" t="s">
        <v>107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 t="s">
        <v>71</v>
      </c>
      <c r="AK155" s="68">
        <v>2.8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77</v>
      </c>
      <c r="L156" s="32" t="s">
        <v>67</v>
      </c>
      <c r="M156" s="33" t="s">
        <v>107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 t="s">
        <v>71</v>
      </c>
      <c r="AK156" s="68">
        <v>2.8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19" t="s">
        <v>72</v>
      </c>
      <c r="Q157" s="720"/>
      <c r="R157" s="720"/>
      <c r="S157" s="720"/>
      <c r="T157" s="720"/>
      <c r="U157" s="720"/>
      <c r="V157" s="721"/>
      <c r="W157" s="37" t="s">
        <v>73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19" t="s">
        <v>72</v>
      </c>
      <c r="Q158" s="720"/>
      <c r="R158" s="720"/>
      <c r="S158" s="720"/>
      <c r="T158" s="720"/>
      <c r="U158" s="720"/>
      <c r="V158" s="721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74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5"/>
      <c r="AB159" s="695"/>
      <c r="AC159" s="695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77</v>
      </c>
      <c r="L160" s="32" t="s">
        <v>67</v>
      </c>
      <c r="M160" s="33" t="s">
        <v>107</v>
      </c>
      <c r="N160" s="33"/>
      <c r="O160" s="32">
        <v>60</v>
      </c>
      <c r="P160" s="76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 t="s">
        <v>71</v>
      </c>
      <c r="AK160" s="68">
        <v>2.64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77</v>
      </c>
      <c r="L161" s="32" t="s">
        <v>67</v>
      </c>
      <c r="M161" s="33" t="s">
        <v>107</v>
      </c>
      <c r="N161" s="33"/>
      <c r="O161" s="32">
        <v>60</v>
      </c>
      <c r="P161" s="95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 t="s">
        <v>71</v>
      </c>
      <c r="AK161" s="68">
        <v>2.64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19" t="s">
        <v>72</v>
      </c>
      <c r="Q162" s="720"/>
      <c r="R162" s="720"/>
      <c r="S162" s="720"/>
      <c r="T162" s="720"/>
      <c r="U162" s="720"/>
      <c r="V162" s="721"/>
      <c r="W162" s="37" t="s">
        <v>73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19" t="s">
        <v>72</v>
      </c>
      <c r="Q163" s="720"/>
      <c r="R163" s="720"/>
      <c r="S163" s="720"/>
      <c r="T163" s="720"/>
      <c r="U163" s="720"/>
      <c r="V163" s="721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22" t="s">
        <v>113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115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5"/>
      <c r="AB165" s="695"/>
      <c r="AC165" s="695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118</v>
      </c>
      <c r="L166" s="32" t="s">
        <v>67</v>
      </c>
      <c r="M166" s="33" t="s">
        <v>122</v>
      </c>
      <c r="N166" s="33"/>
      <c r="O166" s="32">
        <v>50</v>
      </c>
      <c r="P166" s="8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 t="s">
        <v>71</v>
      </c>
      <c r="AK166" s="68">
        <v>11.2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77</v>
      </c>
      <c r="L167" s="32" t="s">
        <v>67</v>
      </c>
      <c r="M167" s="33" t="s">
        <v>122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 t="s">
        <v>71</v>
      </c>
      <c r="AK167" s="68">
        <v>3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77</v>
      </c>
      <c r="L168" s="32" t="s">
        <v>67</v>
      </c>
      <c r="M168" s="33" t="s">
        <v>122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299</v>
      </c>
      <c r="AG168" s="64"/>
      <c r="AJ168" s="68" t="s">
        <v>71</v>
      </c>
      <c r="AK168" s="68">
        <v>4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19" t="s">
        <v>72</v>
      </c>
      <c r="Q169" s="720"/>
      <c r="R169" s="720"/>
      <c r="S169" s="720"/>
      <c r="T169" s="720"/>
      <c r="U169" s="720"/>
      <c r="V169" s="721"/>
      <c r="W169" s="37" t="s">
        <v>73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19" t="s">
        <v>72</v>
      </c>
      <c r="Q170" s="720"/>
      <c r="R170" s="720"/>
      <c r="S170" s="720"/>
      <c r="T170" s="720"/>
      <c r="U170" s="720"/>
      <c r="V170" s="721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5"/>
      <c r="AB171" s="695"/>
      <c r="AC171" s="695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118</v>
      </c>
      <c r="L172" s="32" t="s">
        <v>67</v>
      </c>
      <c r="M172" s="33" t="s">
        <v>122</v>
      </c>
      <c r="N172" s="33"/>
      <c r="O172" s="32">
        <v>40</v>
      </c>
      <c r="P172" s="7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 t="s">
        <v>71</v>
      </c>
      <c r="AK172" s="68">
        <v>9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77</v>
      </c>
      <c r="L173" s="32" t="s">
        <v>67</v>
      </c>
      <c r="M173" s="33" t="s">
        <v>68</v>
      </c>
      <c r="N173" s="33"/>
      <c r="O173" s="32">
        <v>40</v>
      </c>
      <c r="P173" s="7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305</v>
      </c>
      <c r="AG173" s="64"/>
      <c r="AJ173" s="68" t="s">
        <v>71</v>
      </c>
      <c r="AK173" s="68">
        <v>4.2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118</v>
      </c>
      <c r="L174" s="32" t="s">
        <v>67</v>
      </c>
      <c r="M174" s="33" t="s">
        <v>68</v>
      </c>
      <c r="N174" s="33"/>
      <c r="O174" s="32">
        <v>40</v>
      </c>
      <c r="P174" s="10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 t="s">
        <v>71</v>
      </c>
      <c r="AK174" s="68">
        <v>9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 t="s">
        <v>67</v>
      </c>
      <c r="M175" s="33" t="s">
        <v>68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 t="s">
        <v>71</v>
      </c>
      <c r="AK175" s="68">
        <v>2.8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 t="s">
        <v>67</v>
      </c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 t="s">
        <v>71</v>
      </c>
      <c r="AK176" s="68">
        <v>2.8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19" t="s">
        <v>72</v>
      </c>
      <c r="Q177" s="720"/>
      <c r="R177" s="720"/>
      <c r="S177" s="720"/>
      <c r="T177" s="720"/>
      <c r="U177" s="720"/>
      <c r="V177" s="721"/>
      <c r="W177" s="37" t="s">
        <v>73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19" t="s">
        <v>72</v>
      </c>
      <c r="Q178" s="720"/>
      <c r="R178" s="720"/>
      <c r="S178" s="720"/>
      <c r="T178" s="720"/>
      <c r="U178" s="720"/>
      <c r="V178" s="721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74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5"/>
      <c r="AB179" s="695"/>
      <c r="AC179" s="695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118</v>
      </c>
      <c r="L180" s="32" t="s">
        <v>67</v>
      </c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 t="s">
        <v>71</v>
      </c>
      <c r="AK180" s="68">
        <v>8.4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77</v>
      </c>
      <c r="L181" s="32" t="s">
        <v>67</v>
      </c>
      <c r="M181" s="33" t="s">
        <v>68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 t="s">
        <v>71</v>
      </c>
      <c r="AK181" s="68">
        <v>3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77</v>
      </c>
      <c r="L182" s="32" t="s">
        <v>67</v>
      </c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 t="s">
        <v>71</v>
      </c>
      <c r="AK182" s="68">
        <v>3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19" t="s">
        <v>72</v>
      </c>
      <c r="Q183" s="720"/>
      <c r="R183" s="720"/>
      <c r="S183" s="720"/>
      <c r="T183" s="720"/>
      <c r="U183" s="720"/>
      <c r="V183" s="721"/>
      <c r="W183" s="37" t="s">
        <v>73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19" t="s">
        <v>72</v>
      </c>
      <c r="Q184" s="720"/>
      <c r="R184" s="720"/>
      <c r="S184" s="720"/>
      <c r="T184" s="720"/>
      <c r="U184" s="720"/>
      <c r="V184" s="721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4" t="s">
        <v>321</v>
      </c>
      <c r="B185" s="765"/>
      <c r="C185" s="765"/>
      <c r="D185" s="765"/>
      <c r="E185" s="765"/>
      <c r="F185" s="765"/>
      <c r="G185" s="765"/>
      <c r="H185" s="765"/>
      <c r="I185" s="765"/>
      <c r="J185" s="765"/>
      <c r="K185" s="765"/>
      <c r="L185" s="765"/>
      <c r="M185" s="765"/>
      <c r="N185" s="765"/>
      <c r="O185" s="765"/>
      <c r="P185" s="765"/>
      <c r="Q185" s="765"/>
      <c r="R185" s="765"/>
      <c r="S185" s="765"/>
      <c r="T185" s="765"/>
      <c r="U185" s="765"/>
      <c r="V185" s="765"/>
      <c r="W185" s="765"/>
      <c r="X185" s="765"/>
      <c r="Y185" s="765"/>
      <c r="Z185" s="765"/>
      <c r="AA185" s="48"/>
      <c r="AB185" s="48"/>
      <c r="AC185" s="48"/>
    </row>
    <row r="186" spans="1:68" ht="16.5" customHeight="1" x14ac:dyDescent="0.25">
      <c r="A186" s="722" t="s">
        <v>322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163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5"/>
      <c r="AB187" s="695"/>
      <c r="AC187" s="695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 t="s">
        <v>67</v>
      </c>
      <c r="M188" s="33" t="s">
        <v>68</v>
      </c>
      <c r="N188" s="33"/>
      <c r="O188" s="32">
        <v>40</v>
      </c>
      <c r="P188" s="1002" t="s">
        <v>325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 t="s">
        <v>71</v>
      </c>
      <c r="AK188" s="68">
        <v>1.98</v>
      </c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19" t="s">
        <v>72</v>
      </c>
      <c r="Q189" s="720"/>
      <c r="R189" s="720"/>
      <c r="S189" s="720"/>
      <c r="T189" s="720"/>
      <c r="U189" s="720"/>
      <c r="V189" s="721"/>
      <c r="W189" s="37" t="s">
        <v>73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19" t="s">
        <v>72</v>
      </c>
      <c r="Q190" s="720"/>
      <c r="R190" s="720"/>
      <c r="S190" s="720"/>
      <c r="T190" s="720"/>
      <c r="U190" s="720"/>
      <c r="V190" s="721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5"/>
      <c r="AB191" s="695"/>
      <c r="AC191" s="695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77</v>
      </c>
      <c r="L192" s="32" t="s">
        <v>67</v>
      </c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22</v>
      </c>
      <c r="Y192" s="702">
        <f t="shared" ref="Y192:Y199" si="26">IFERROR(IF(X192="",0,CEILING((X192/$H192),1)*$H192),"")</f>
        <v>25.200000000000003</v>
      </c>
      <c r="Z192" s="36">
        <f>IFERROR(IF(Y192=0,"",ROUNDUP(Y192/H192,0)*0.00753),"")</f>
        <v>4.5179999999999998E-2</v>
      </c>
      <c r="AA192" s="56"/>
      <c r="AB192" s="57"/>
      <c r="AC192" s="247" t="s">
        <v>329</v>
      </c>
      <c r="AG192" s="64"/>
      <c r="AJ192" s="68" t="s">
        <v>71</v>
      </c>
      <c r="AK192" s="68">
        <v>4.2</v>
      </c>
      <c r="BB192" s="248" t="s">
        <v>1</v>
      </c>
      <c r="BM192" s="64">
        <f t="shared" ref="BM192:BM199" si="27">IFERROR(X192*I192/H192,"0")</f>
        <v>23.361904761904761</v>
      </c>
      <c r="BN192" s="64">
        <f t="shared" ref="BN192:BN199" si="28">IFERROR(Y192*I192/H192,"0")</f>
        <v>26.76</v>
      </c>
      <c r="BO192" s="64">
        <f t="shared" ref="BO192:BO199" si="29">IFERROR(1/J192*(X192/H192),"0")</f>
        <v>3.3577533577533576E-2</v>
      </c>
      <c r="BP192" s="64">
        <f t="shared" ref="BP192:BP199" si="30">IFERROR(1/J192*(Y192/H192),"0")</f>
        <v>3.8461538461538464E-2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77</v>
      </c>
      <c r="L193" s="32" t="s">
        <v>67</v>
      </c>
      <c r="M193" s="33" t="s">
        <v>68</v>
      </c>
      <c r="N193" s="33"/>
      <c r="O193" s="32">
        <v>40</v>
      </c>
      <c r="P193" s="9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 t="s">
        <v>71</v>
      </c>
      <c r="AK193" s="68">
        <v>4.2</v>
      </c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77</v>
      </c>
      <c r="L194" s="32" t="s">
        <v>67</v>
      </c>
      <c r="M194" s="33" t="s">
        <v>68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109</v>
      </c>
      <c r="Y194" s="702">
        <f t="shared" si="26"/>
        <v>109.2</v>
      </c>
      <c r="Z194" s="36">
        <f>IFERROR(IF(Y194=0,"",ROUNDUP(Y194/H194,0)*0.00753),"")</f>
        <v>0.19578000000000001</v>
      </c>
      <c r="AA194" s="56"/>
      <c r="AB194" s="57"/>
      <c r="AC194" s="251" t="s">
        <v>335</v>
      </c>
      <c r="AG194" s="64"/>
      <c r="AJ194" s="68" t="s">
        <v>71</v>
      </c>
      <c r="AK194" s="68">
        <v>4.2</v>
      </c>
      <c r="BB194" s="252" t="s">
        <v>1</v>
      </c>
      <c r="BM194" s="64">
        <f t="shared" si="27"/>
        <v>114.19047619047619</v>
      </c>
      <c r="BN194" s="64">
        <f t="shared" si="28"/>
        <v>114.40000000000002</v>
      </c>
      <c r="BO194" s="64">
        <f t="shared" si="29"/>
        <v>0.16636141636141635</v>
      </c>
      <c r="BP194" s="64">
        <f t="shared" si="30"/>
        <v>0.16666666666666666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 t="s">
        <v>67</v>
      </c>
      <c r="M195" s="33" t="s">
        <v>68</v>
      </c>
      <c r="N195" s="33"/>
      <c r="O195" s="32">
        <v>40</v>
      </c>
      <c r="P195" s="8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17</v>
      </c>
      <c r="Y195" s="702">
        <f t="shared" si="26"/>
        <v>18.900000000000002</v>
      </c>
      <c r="Z195" s="36">
        <f>IFERROR(IF(Y195=0,"",ROUNDUP(Y195/H195,0)*0.00502),"")</f>
        <v>4.5179999999999998E-2</v>
      </c>
      <c r="AA195" s="56"/>
      <c r="AB195" s="57"/>
      <c r="AC195" s="253" t="s">
        <v>329</v>
      </c>
      <c r="AG195" s="64"/>
      <c r="AJ195" s="68" t="s">
        <v>71</v>
      </c>
      <c r="AK195" s="68">
        <v>2.1</v>
      </c>
      <c r="BB195" s="254" t="s">
        <v>1</v>
      </c>
      <c r="BM195" s="64">
        <f t="shared" si="27"/>
        <v>18.05238095238095</v>
      </c>
      <c r="BN195" s="64">
        <f t="shared" si="28"/>
        <v>20.07</v>
      </c>
      <c r="BO195" s="64">
        <f t="shared" si="29"/>
        <v>3.4595034595034595E-2</v>
      </c>
      <c r="BP195" s="64">
        <f t="shared" si="30"/>
        <v>3.8461538461538464E-2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 t="s">
        <v>67</v>
      </c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 t="s">
        <v>71</v>
      </c>
      <c r="AK196" s="68">
        <v>2.1</v>
      </c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 t="s">
        <v>67</v>
      </c>
      <c r="M197" s="33" t="s">
        <v>68</v>
      </c>
      <c r="N197" s="33"/>
      <c r="O197" s="32">
        <v>40</v>
      </c>
      <c r="P197" s="8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23</v>
      </c>
      <c r="Y197" s="702">
        <f t="shared" si="26"/>
        <v>23.1</v>
      </c>
      <c r="Z197" s="36">
        <f>IFERROR(IF(Y197=0,"",ROUNDUP(Y197/H197,0)*0.00502),"")</f>
        <v>5.5220000000000005E-2</v>
      </c>
      <c r="AA197" s="56"/>
      <c r="AB197" s="57"/>
      <c r="AC197" s="257" t="s">
        <v>335</v>
      </c>
      <c r="AG197" s="64"/>
      <c r="AJ197" s="68" t="s">
        <v>71</v>
      </c>
      <c r="AK197" s="68">
        <v>2.1</v>
      </c>
      <c r="BB197" s="258" t="s">
        <v>1</v>
      </c>
      <c r="BM197" s="64">
        <f t="shared" si="27"/>
        <v>24.095238095238095</v>
      </c>
      <c r="BN197" s="64">
        <f t="shared" si="28"/>
        <v>24.200000000000003</v>
      </c>
      <c r="BO197" s="64">
        <f t="shared" si="29"/>
        <v>4.680504680504681E-2</v>
      </c>
      <c r="BP197" s="64">
        <f t="shared" si="30"/>
        <v>4.7008547008547015E-2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77</v>
      </c>
      <c r="L198" s="32" t="s">
        <v>67</v>
      </c>
      <c r="M198" s="33" t="s">
        <v>68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 t="s">
        <v>71</v>
      </c>
      <c r="AK198" s="68">
        <v>2.4</v>
      </c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 t="s">
        <v>67</v>
      </c>
      <c r="M199" s="33" t="s">
        <v>68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 t="s">
        <v>71</v>
      </c>
      <c r="AK199" s="68">
        <v>1.68</v>
      </c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19" t="s">
        <v>72</v>
      </c>
      <c r="Q200" s="720"/>
      <c r="R200" s="720"/>
      <c r="S200" s="720"/>
      <c r="T200" s="720"/>
      <c r="U200" s="720"/>
      <c r="V200" s="721"/>
      <c r="W200" s="37" t="s">
        <v>73</v>
      </c>
      <c r="X200" s="703">
        <f>IFERROR(X192/H192,"0")+IFERROR(X193/H193,"0")+IFERROR(X194/H194,"0")+IFERROR(X195/H195,"0")+IFERROR(X196/H196,"0")+IFERROR(X197/H197,"0")+IFERROR(X198/H198,"0")+IFERROR(X199/H199,"0")</f>
        <v>50.238095238095241</v>
      </c>
      <c r="Y200" s="703">
        <f>IFERROR(Y192/H192,"0")+IFERROR(Y193/H193,"0")+IFERROR(Y194/H194,"0")+IFERROR(Y195/H195,"0")+IFERROR(Y196/H196,"0")+IFERROR(Y197/H197,"0")+IFERROR(Y198/H198,"0")+IFERROR(Y199/H199,"0")</f>
        <v>52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0.34136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19" t="s">
        <v>72</v>
      </c>
      <c r="Q201" s="720"/>
      <c r="R201" s="720"/>
      <c r="S201" s="720"/>
      <c r="T201" s="720"/>
      <c r="U201" s="720"/>
      <c r="V201" s="721"/>
      <c r="W201" s="37" t="s">
        <v>69</v>
      </c>
      <c r="X201" s="703">
        <f>IFERROR(SUM(X192:X199),"0")</f>
        <v>171</v>
      </c>
      <c r="Y201" s="703">
        <f>IFERROR(SUM(Y192:Y199),"0")</f>
        <v>176.4</v>
      </c>
      <c r="Z201" s="37"/>
      <c r="AA201" s="704"/>
      <c r="AB201" s="704"/>
      <c r="AC201" s="704"/>
    </row>
    <row r="202" spans="1:68" ht="16.5" customHeight="1" x14ac:dyDescent="0.25">
      <c r="A202" s="722" t="s">
        <v>347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115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5"/>
      <c r="AB203" s="695"/>
      <c r="AC203" s="695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118</v>
      </c>
      <c r="L204" s="32" t="s">
        <v>67</v>
      </c>
      <c r="M204" s="33" t="s">
        <v>122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 t="s">
        <v>71</v>
      </c>
      <c r="AK204" s="68">
        <v>10.8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77</v>
      </c>
      <c r="L205" s="32" t="s">
        <v>67</v>
      </c>
      <c r="M205" s="33" t="s">
        <v>68</v>
      </c>
      <c r="N205" s="33"/>
      <c r="O205" s="32">
        <v>55</v>
      </c>
      <c r="P205" s="8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 t="s">
        <v>71</v>
      </c>
      <c r="AK205" s="68">
        <v>2.7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19" t="s">
        <v>72</v>
      </c>
      <c r="Q206" s="720"/>
      <c r="R206" s="720"/>
      <c r="S206" s="720"/>
      <c r="T206" s="720"/>
      <c r="U206" s="720"/>
      <c r="V206" s="721"/>
      <c r="W206" s="37" t="s">
        <v>73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19" t="s">
        <v>72</v>
      </c>
      <c r="Q207" s="720"/>
      <c r="R207" s="720"/>
      <c r="S207" s="720"/>
      <c r="T207" s="720"/>
      <c r="U207" s="720"/>
      <c r="V207" s="721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163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5"/>
      <c r="AB208" s="695"/>
      <c r="AC208" s="695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118</v>
      </c>
      <c r="L209" s="32" t="s">
        <v>67</v>
      </c>
      <c r="M209" s="33" t="s">
        <v>119</v>
      </c>
      <c r="N209" s="33"/>
      <c r="O209" s="32">
        <v>50</v>
      </c>
      <c r="P209" s="7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 t="s">
        <v>71</v>
      </c>
      <c r="AK209" s="68">
        <v>10.8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77</v>
      </c>
      <c r="L210" s="32" t="s">
        <v>67</v>
      </c>
      <c r="M210" s="33" t="s">
        <v>122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 t="s">
        <v>71</v>
      </c>
      <c r="AK210" s="68">
        <v>2.1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19" t="s">
        <v>72</v>
      </c>
      <c r="Q211" s="720"/>
      <c r="R211" s="720"/>
      <c r="S211" s="720"/>
      <c r="T211" s="720"/>
      <c r="U211" s="720"/>
      <c r="V211" s="721"/>
      <c r="W211" s="37" t="s">
        <v>73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19" t="s">
        <v>72</v>
      </c>
      <c r="Q212" s="720"/>
      <c r="R212" s="720"/>
      <c r="S212" s="720"/>
      <c r="T212" s="720"/>
      <c r="U212" s="720"/>
      <c r="V212" s="721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5"/>
      <c r="AB213" s="695"/>
      <c r="AC213" s="695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77</v>
      </c>
      <c r="L214" s="32" t="s">
        <v>67</v>
      </c>
      <c r="M214" s="33" t="s">
        <v>68</v>
      </c>
      <c r="N214" s="33"/>
      <c r="O214" s="32">
        <v>40</v>
      </c>
      <c r="P214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360</v>
      </c>
      <c r="AG214" s="64"/>
      <c r="AJ214" s="68" t="s">
        <v>71</v>
      </c>
      <c r="AK214" s="68">
        <v>5.4</v>
      </c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77</v>
      </c>
      <c r="L215" s="32" t="s">
        <v>67</v>
      </c>
      <c r="M215" s="33" t="s">
        <v>68</v>
      </c>
      <c r="N215" s="33"/>
      <c r="O215" s="32">
        <v>40</v>
      </c>
      <c r="P215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240</v>
      </c>
      <c r="Y215" s="702">
        <f t="shared" si="31"/>
        <v>243.00000000000003</v>
      </c>
      <c r="Z215" s="36">
        <f>IFERROR(IF(Y215=0,"",ROUNDUP(Y215/H215,0)*0.00937),"")</f>
        <v>0.42164999999999997</v>
      </c>
      <c r="AA215" s="56"/>
      <c r="AB215" s="57"/>
      <c r="AC215" s="273" t="s">
        <v>363</v>
      </c>
      <c r="AG215" s="64"/>
      <c r="AJ215" s="68" t="s">
        <v>71</v>
      </c>
      <c r="AK215" s="68">
        <v>5.4</v>
      </c>
      <c r="BB215" s="274" t="s">
        <v>1</v>
      </c>
      <c r="BM215" s="64">
        <f t="shared" si="32"/>
        <v>249.33333333333334</v>
      </c>
      <c r="BN215" s="64">
        <f t="shared" si="33"/>
        <v>252.45000000000002</v>
      </c>
      <c r="BO215" s="64">
        <f t="shared" si="34"/>
        <v>0.37037037037037035</v>
      </c>
      <c r="BP215" s="64">
        <f t="shared" si="35"/>
        <v>0.375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77</v>
      </c>
      <c r="L216" s="32" t="s">
        <v>67</v>
      </c>
      <c r="M216" s="33" t="s">
        <v>68</v>
      </c>
      <c r="N216" s="33"/>
      <c r="O216" s="32">
        <v>40</v>
      </c>
      <c r="P216" s="9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366</v>
      </c>
      <c r="AG216" s="64"/>
      <c r="AJ216" s="68" t="s">
        <v>71</v>
      </c>
      <c r="AK216" s="68">
        <v>5.4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77</v>
      </c>
      <c r="L217" s="32" t="s">
        <v>67</v>
      </c>
      <c r="M217" s="33" t="s">
        <v>68</v>
      </c>
      <c r="N217" s="33"/>
      <c r="O217" s="32">
        <v>40</v>
      </c>
      <c r="P217" s="9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269</v>
      </c>
      <c r="Y217" s="702">
        <f t="shared" si="31"/>
        <v>270</v>
      </c>
      <c r="Z217" s="36">
        <f>IFERROR(IF(Y217=0,"",ROUNDUP(Y217/H217,0)*0.00937),"")</f>
        <v>0.46849999999999997</v>
      </c>
      <c r="AA217" s="56"/>
      <c r="AB217" s="57"/>
      <c r="AC217" s="277" t="s">
        <v>369</v>
      </c>
      <c r="AG217" s="64"/>
      <c r="AJ217" s="68" t="s">
        <v>71</v>
      </c>
      <c r="AK217" s="68">
        <v>5.4</v>
      </c>
      <c r="BB217" s="278" t="s">
        <v>1</v>
      </c>
      <c r="BM217" s="64">
        <f t="shared" si="32"/>
        <v>279.46111111111111</v>
      </c>
      <c r="BN217" s="64">
        <f t="shared" si="33"/>
        <v>280.5</v>
      </c>
      <c r="BO217" s="64">
        <f t="shared" si="34"/>
        <v>0.41512345679012341</v>
      </c>
      <c r="BP217" s="64">
        <f t="shared" si="35"/>
        <v>0.41666666666666669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 t="s">
        <v>67</v>
      </c>
      <c r="M218" s="33" t="s">
        <v>68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 t="s">
        <v>71</v>
      </c>
      <c r="AK218" s="68">
        <v>1.8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 t="s">
        <v>67</v>
      </c>
      <c r="M219" s="33" t="s">
        <v>68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 t="s">
        <v>71</v>
      </c>
      <c r="AK219" s="68">
        <v>1.8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 t="s">
        <v>67</v>
      </c>
      <c r="M220" s="33" t="s">
        <v>68</v>
      </c>
      <c r="N220" s="33"/>
      <c r="O220" s="32">
        <v>40</v>
      </c>
      <c r="P220" s="7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 t="s">
        <v>71</v>
      </c>
      <c r="AK220" s="68">
        <v>1.8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 t="s">
        <v>67</v>
      </c>
      <c r="M221" s="33" t="s">
        <v>68</v>
      </c>
      <c r="N221" s="33"/>
      <c r="O221" s="32">
        <v>40</v>
      </c>
      <c r="P221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 t="s">
        <v>71</v>
      </c>
      <c r="AK221" s="68">
        <v>1.8</v>
      </c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19" t="s">
        <v>72</v>
      </c>
      <c r="Q222" s="720"/>
      <c r="R222" s="720"/>
      <c r="S222" s="720"/>
      <c r="T222" s="720"/>
      <c r="U222" s="720"/>
      <c r="V222" s="721"/>
      <c r="W222" s="37" t="s">
        <v>73</v>
      </c>
      <c r="X222" s="703">
        <f>IFERROR(X214/H214,"0")+IFERROR(X215/H215,"0")+IFERROR(X216/H216,"0")+IFERROR(X217/H217,"0")+IFERROR(X218/H218,"0")+IFERROR(X219/H219,"0")+IFERROR(X220/H220,"0")+IFERROR(X221/H221,"0")</f>
        <v>94.259259259259252</v>
      </c>
      <c r="Y222" s="703">
        <f>IFERROR(Y214/H214,"0")+IFERROR(Y215/H215,"0")+IFERROR(Y216/H216,"0")+IFERROR(Y217/H217,"0")+IFERROR(Y218/H218,"0")+IFERROR(Y219/H219,"0")+IFERROR(Y220/H220,"0")+IFERROR(Y221/H221,"0")</f>
        <v>95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0.89015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19" t="s">
        <v>72</v>
      </c>
      <c r="Q223" s="720"/>
      <c r="R223" s="720"/>
      <c r="S223" s="720"/>
      <c r="T223" s="720"/>
      <c r="U223" s="720"/>
      <c r="V223" s="721"/>
      <c r="W223" s="37" t="s">
        <v>69</v>
      </c>
      <c r="X223" s="703">
        <f>IFERROR(SUM(X214:X221),"0")</f>
        <v>509</v>
      </c>
      <c r="Y223" s="703">
        <f>IFERROR(SUM(Y214:Y221),"0")</f>
        <v>513</v>
      </c>
      <c r="Z223" s="37"/>
      <c r="AA223" s="704"/>
      <c r="AB223" s="704"/>
      <c r="AC223" s="704"/>
    </row>
    <row r="224" spans="1:68" ht="14.25" customHeight="1" x14ac:dyDescent="0.25">
      <c r="A224" s="723" t="s">
        <v>74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5"/>
      <c r="AB224" s="695"/>
      <c r="AC224" s="695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118</v>
      </c>
      <c r="L225" s="32" t="s">
        <v>67</v>
      </c>
      <c r="M225" s="33" t="s">
        <v>119</v>
      </c>
      <c r="N225" s="33"/>
      <c r="O225" s="32">
        <v>40</v>
      </c>
      <c r="P225" s="9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 t="s">
        <v>71</v>
      </c>
      <c r="AK225" s="68">
        <v>8.1</v>
      </c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118</v>
      </c>
      <c r="L226" s="32" t="s">
        <v>67</v>
      </c>
      <c r="M226" s="33" t="s">
        <v>68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 t="s">
        <v>71</v>
      </c>
      <c r="AK226" s="68">
        <v>7.8</v>
      </c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118</v>
      </c>
      <c r="L227" s="32" t="s">
        <v>67</v>
      </c>
      <c r="M227" s="33" t="s">
        <v>119</v>
      </c>
      <c r="N227" s="33"/>
      <c r="O227" s="32">
        <v>40</v>
      </c>
      <c r="P227" s="9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 t="s">
        <v>71</v>
      </c>
      <c r="AK227" s="68">
        <v>8.1</v>
      </c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118</v>
      </c>
      <c r="L228" s="32" t="s">
        <v>67</v>
      </c>
      <c r="M228" s="33" t="s">
        <v>68</v>
      </c>
      <c r="N228" s="33"/>
      <c r="O228" s="32">
        <v>45</v>
      </c>
      <c r="P228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 t="s">
        <v>71</v>
      </c>
      <c r="AK228" s="68">
        <v>8.6999999999999993</v>
      </c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77</v>
      </c>
      <c r="L229" s="32" t="s">
        <v>67</v>
      </c>
      <c r="M229" s="33" t="s">
        <v>119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147</v>
      </c>
      <c r="Y229" s="702">
        <f t="shared" si="36"/>
        <v>148.79999999999998</v>
      </c>
      <c r="Z229" s="36">
        <f t="shared" ref="Z229:Z235" si="41">IFERROR(IF(Y229=0,"",ROUNDUP(Y229/H229,0)*0.00753),"")</f>
        <v>0.46686</v>
      </c>
      <c r="AA229" s="56"/>
      <c r="AB229" s="57"/>
      <c r="AC229" s="295" t="s">
        <v>380</v>
      </c>
      <c r="AG229" s="64"/>
      <c r="AJ229" s="68" t="s">
        <v>71</v>
      </c>
      <c r="AK229" s="68">
        <v>2.4</v>
      </c>
      <c r="BB229" s="296" t="s">
        <v>1</v>
      </c>
      <c r="BM229" s="64">
        <f t="shared" si="37"/>
        <v>164.76250000000002</v>
      </c>
      <c r="BN229" s="64">
        <f t="shared" si="38"/>
        <v>166.77999999999997</v>
      </c>
      <c r="BO229" s="64">
        <f t="shared" si="39"/>
        <v>0.39262820512820512</v>
      </c>
      <c r="BP229" s="64">
        <f t="shared" si="40"/>
        <v>0.39743589743589736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77</v>
      </c>
      <c r="L230" s="32" t="s">
        <v>67</v>
      </c>
      <c r="M230" s="33" t="s">
        <v>155</v>
      </c>
      <c r="N230" s="33"/>
      <c r="O230" s="32">
        <v>45</v>
      </c>
      <c r="P230" s="8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 t="s">
        <v>71</v>
      </c>
      <c r="AK230" s="68">
        <v>1.8</v>
      </c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77</v>
      </c>
      <c r="L231" s="32" t="s">
        <v>67</v>
      </c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93</v>
      </c>
      <c r="Y231" s="702">
        <f t="shared" si="36"/>
        <v>93.6</v>
      </c>
      <c r="Z231" s="36">
        <f t="shared" si="41"/>
        <v>0.29366999999999999</v>
      </c>
      <c r="AA231" s="56"/>
      <c r="AB231" s="57"/>
      <c r="AC231" s="299" t="s">
        <v>397</v>
      </c>
      <c r="AG231" s="64"/>
      <c r="AJ231" s="68" t="s">
        <v>71</v>
      </c>
      <c r="AK231" s="68">
        <v>2.4</v>
      </c>
      <c r="BB231" s="300" t="s">
        <v>1</v>
      </c>
      <c r="BM231" s="64">
        <f t="shared" si="37"/>
        <v>103.54</v>
      </c>
      <c r="BN231" s="64">
        <f t="shared" si="38"/>
        <v>104.208</v>
      </c>
      <c r="BO231" s="64">
        <f t="shared" si="39"/>
        <v>0.24839743589743588</v>
      </c>
      <c r="BP231" s="64">
        <f t="shared" si="40"/>
        <v>0.25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77</v>
      </c>
      <c r="L232" s="32" t="s">
        <v>67</v>
      </c>
      <c r="M232" s="33" t="s">
        <v>68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91</v>
      </c>
      <c r="Y232" s="702">
        <f t="shared" si="36"/>
        <v>91.2</v>
      </c>
      <c r="Z232" s="36">
        <f t="shared" si="41"/>
        <v>0.28614000000000001</v>
      </c>
      <c r="AA232" s="56"/>
      <c r="AB232" s="57"/>
      <c r="AC232" s="301" t="s">
        <v>389</v>
      </c>
      <c r="AG232" s="64"/>
      <c r="AJ232" s="68" t="s">
        <v>71</v>
      </c>
      <c r="AK232" s="68">
        <v>2.4</v>
      </c>
      <c r="BB232" s="302" t="s">
        <v>1</v>
      </c>
      <c r="BM232" s="64">
        <f t="shared" si="37"/>
        <v>101.31333333333335</v>
      </c>
      <c r="BN232" s="64">
        <f t="shared" si="38"/>
        <v>101.53600000000002</v>
      </c>
      <c r="BO232" s="64">
        <f t="shared" si="39"/>
        <v>0.24305555555555558</v>
      </c>
      <c r="BP232" s="64">
        <f t="shared" si="40"/>
        <v>0.24358974358974358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77</v>
      </c>
      <c r="L233" s="32" t="s">
        <v>67</v>
      </c>
      <c r="M233" s="33" t="s">
        <v>68</v>
      </c>
      <c r="N233" s="33"/>
      <c r="O233" s="32">
        <v>40</v>
      </c>
      <c r="P233" s="94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 t="s">
        <v>71</v>
      </c>
      <c r="AK233" s="68">
        <v>1.8</v>
      </c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77</v>
      </c>
      <c r="L234" s="32" t="s">
        <v>67</v>
      </c>
      <c r="M234" s="33" t="s">
        <v>68</v>
      </c>
      <c r="N234" s="33"/>
      <c r="O234" s="32">
        <v>40</v>
      </c>
      <c r="P234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51</v>
      </c>
      <c r="Y234" s="702">
        <f t="shared" si="36"/>
        <v>52.8</v>
      </c>
      <c r="Z234" s="36">
        <f t="shared" si="41"/>
        <v>0.16566</v>
      </c>
      <c r="AA234" s="56"/>
      <c r="AB234" s="57"/>
      <c r="AC234" s="305" t="s">
        <v>383</v>
      </c>
      <c r="AG234" s="64"/>
      <c r="AJ234" s="68" t="s">
        <v>71</v>
      </c>
      <c r="AK234" s="68">
        <v>2.4</v>
      </c>
      <c r="BB234" s="306" t="s">
        <v>1</v>
      </c>
      <c r="BM234" s="64">
        <f t="shared" si="37"/>
        <v>56.780000000000008</v>
      </c>
      <c r="BN234" s="64">
        <f t="shared" si="38"/>
        <v>58.784000000000006</v>
      </c>
      <c r="BO234" s="64">
        <f t="shared" si="39"/>
        <v>0.13621794871794871</v>
      </c>
      <c r="BP234" s="64">
        <f t="shared" si="40"/>
        <v>0.14102564102564102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77</v>
      </c>
      <c r="L235" s="32" t="s">
        <v>67</v>
      </c>
      <c r="M235" s="33" t="s">
        <v>119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21</v>
      </c>
      <c r="Y235" s="702">
        <f t="shared" si="36"/>
        <v>21.599999999999998</v>
      </c>
      <c r="Z235" s="36">
        <f t="shared" si="41"/>
        <v>6.7769999999999997E-2</v>
      </c>
      <c r="AA235" s="56"/>
      <c r="AB235" s="57"/>
      <c r="AC235" s="307" t="s">
        <v>386</v>
      </c>
      <c r="AG235" s="64"/>
      <c r="AJ235" s="68" t="s">
        <v>71</v>
      </c>
      <c r="AK235" s="68">
        <v>2.4</v>
      </c>
      <c r="BB235" s="308" t="s">
        <v>1</v>
      </c>
      <c r="BM235" s="64">
        <f t="shared" si="37"/>
        <v>23.432500000000001</v>
      </c>
      <c r="BN235" s="64">
        <f t="shared" si="38"/>
        <v>24.101999999999997</v>
      </c>
      <c r="BO235" s="64">
        <f t="shared" si="39"/>
        <v>5.6089743589743585E-2</v>
      </c>
      <c r="BP235" s="64">
        <f t="shared" si="40"/>
        <v>5.7692307692307689E-2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19" t="s">
        <v>72</v>
      </c>
      <c r="Q236" s="720"/>
      <c r="R236" s="720"/>
      <c r="S236" s="720"/>
      <c r="T236" s="720"/>
      <c r="U236" s="720"/>
      <c r="V236" s="721"/>
      <c r="W236" s="37" t="s">
        <v>73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167.91666666666669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170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1.2801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19" t="s">
        <v>72</v>
      </c>
      <c r="Q237" s="720"/>
      <c r="R237" s="720"/>
      <c r="S237" s="720"/>
      <c r="T237" s="720"/>
      <c r="U237" s="720"/>
      <c r="V237" s="721"/>
      <c r="W237" s="37" t="s">
        <v>69</v>
      </c>
      <c r="X237" s="703">
        <f>IFERROR(SUM(X225:X235),"0")</f>
        <v>403</v>
      </c>
      <c r="Y237" s="703">
        <f>IFERROR(SUM(Y225:Y235),"0")</f>
        <v>408</v>
      </c>
      <c r="Z237" s="37"/>
      <c r="AA237" s="704"/>
      <c r="AB237" s="704"/>
      <c r="AC237" s="704"/>
    </row>
    <row r="238" spans="1:68" ht="14.25" customHeight="1" x14ac:dyDescent="0.25">
      <c r="A238" s="723" t="s">
        <v>203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5"/>
      <c r="AB238" s="695"/>
      <c r="AC238" s="695"/>
    </row>
    <row r="239" spans="1:68" ht="16.5" customHeight="1" x14ac:dyDescent="0.25">
      <c r="A239" s="54" t="s">
        <v>406</v>
      </c>
      <c r="B239" s="54" t="s">
        <v>407</v>
      </c>
      <c r="C239" s="31">
        <v>4301060360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77</v>
      </c>
      <c r="L239" s="32" t="s">
        <v>67</v>
      </c>
      <c r="M239" s="33" t="s">
        <v>68</v>
      </c>
      <c r="N239" s="33"/>
      <c r="O239" s="32">
        <v>30</v>
      </c>
      <c r="P239" s="8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408</v>
      </c>
      <c r="AG239" s="64"/>
      <c r="AJ239" s="68" t="s">
        <v>71</v>
      </c>
      <c r="AK239" s="68">
        <v>3.2</v>
      </c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406</v>
      </c>
      <c r="B240" s="54" t="s">
        <v>409</v>
      </c>
      <c r="C240" s="31">
        <v>4301060404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77</v>
      </c>
      <c r="L240" s="32" t="s">
        <v>67</v>
      </c>
      <c r="M240" s="33" t="s">
        <v>68</v>
      </c>
      <c r="N240" s="33"/>
      <c r="O240" s="32">
        <v>40</v>
      </c>
      <c r="P240" s="8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 t="s">
        <v>71</v>
      </c>
      <c r="AK240" s="68">
        <v>3.2</v>
      </c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77</v>
      </c>
      <c r="L241" s="32" t="s">
        <v>67</v>
      </c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 t="s">
        <v>71</v>
      </c>
      <c r="AK241" s="68">
        <v>3.2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77</v>
      </c>
      <c r="L242" s="32" t="s">
        <v>67</v>
      </c>
      <c r="M242" s="33" t="s">
        <v>68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9</v>
      </c>
      <c r="Y242" s="702">
        <f>IFERROR(IF(X242="",0,CEILING((X242/$H242),1)*$H242),"")</f>
        <v>9.6</v>
      </c>
      <c r="Z242" s="36">
        <f>IFERROR(IF(Y242=0,"",ROUNDUP(Y242/H242,0)*0.00753),"")</f>
        <v>3.0120000000000001E-2</v>
      </c>
      <c r="AA242" s="56"/>
      <c r="AB242" s="57"/>
      <c r="AC242" s="315" t="s">
        <v>416</v>
      </c>
      <c r="AG242" s="64"/>
      <c r="AJ242" s="68" t="s">
        <v>71</v>
      </c>
      <c r="AK242" s="68">
        <v>2.4</v>
      </c>
      <c r="BB242" s="316" t="s">
        <v>1</v>
      </c>
      <c r="BM242" s="64">
        <f>IFERROR(X242*I242/H242,"0")</f>
        <v>10.020000000000001</v>
      </c>
      <c r="BN242" s="64">
        <f>IFERROR(Y242*I242/H242,"0")</f>
        <v>10.688000000000001</v>
      </c>
      <c r="BO242" s="64">
        <f>IFERROR(1/J242*(X242/H242),"0")</f>
        <v>2.4038461538461536E-2</v>
      </c>
      <c r="BP242" s="64">
        <f>IFERROR(1/J242*(Y242/H242),"0")</f>
        <v>2.564102564102564E-2</v>
      </c>
    </row>
    <row r="243" spans="1:68" ht="27" customHeight="1" x14ac:dyDescent="0.25">
      <c r="A243" s="54" t="s">
        <v>417</v>
      </c>
      <c r="B243" s="54" t="s">
        <v>418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77</v>
      </c>
      <c r="L243" s="32" t="s">
        <v>67</v>
      </c>
      <c r="M243" s="33" t="s">
        <v>119</v>
      </c>
      <c r="N243" s="33"/>
      <c r="O243" s="32">
        <v>40</v>
      </c>
      <c r="P243" s="108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419</v>
      </c>
      <c r="AG243" s="64"/>
      <c r="AJ243" s="68" t="s">
        <v>71</v>
      </c>
      <c r="AK243" s="68">
        <v>2.4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19" t="s">
        <v>72</v>
      </c>
      <c r="Q244" s="720"/>
      <c r="R244" s="720"/>
      <c r="S244" s="720"/>
      <c r="T244" s="720"/>
      <c r="U244" s="720"/>
      <c r="V244" s="721"/>
      <c r="W244" s="37" t="s">
        <v>73</v>
      </c>
      <c r="X244" s="703">
        <f>IFERROR(X239/H239,"0")+IFERROR(X240/H240,"0")+IFERROR(X241/H241,"0")+IFERROR(X242/H242,"0")+IFERROR(X243/H243,"0")</f>
        <v>3.75</v>
      </c>
      <c r="Y244" s="703">
        <f>IFERROR(Y239/H239,"0")+IFERROR(Y240/H240,"0")+IFERROR(Y241/H241,"0")+IFERROR(Y242/H242,"0")+IFERROR(Y243/H243,"0")</f>
        <v>4</v>
      </c>
      <c r="Z244" s="703">
        <f>IFERROR(IF(Z239="",0,Z239),"0")+IFERROR(IF(Z240="",0,Z240),"0")+IFERROR(IF(Z241="",0,Z241),"0")+IFERROR(IF(Z242="",0,Z242),"0")+IFERROR(IF(Z243="",0,Z243),"0")</f>
        <v>3.0120000000000001E-2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19" t="s">
        <v>72</v>
      </c>
      <c r="Q245" s="720"/>
      <c r="R245" s="720"/>
      <c r="S245" s="720"/>
      <c r="T245" s="720"/>
      <c r="U245" s="720"/>
      <c r="V245" s="721"/>
      <c r="W245" s="37" t="s">
        <v>69</v>
      </c>
      <c r="X245" s="703">
        <f>IFERROR(SUM(X239:X243),"0")</f>
        <v>9</v>
      </c>
      <c r="Y245" s="703">
        <f>IFERROR(SUM(Y239:Y243),"0")</f>
        <v>9.6</v>
      </c>
      <c r="Z245" s="37"/>
      <c r="AA245" s="704"/>
      <c r="AB245" s="704"/>
      <c r="AC245" s="704"/>
    </row>
    <row r="246" spans="1:68" ht="16.5" customHeight="1" x14ac:dyDescent="0.25">
      <c r="A246" s="722" t="s">
        <v>420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115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5"/>
      <c r="AB247" s="695"/>
      <c r="AC247" s="695"/>
    </row>
    <row r="248" spans="1:68" ht="27" customHeight="1" x14ac:dyDescent="0.25">
      <c r="A248" s="54" t="s">
        <v>421</v>
      </c>
      <c r="B248" s="54" t="s">
        <v>422</v>
      </c>
      <c r="C248" s="31">
        <v>4301011717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118</v>
      </c>
      <c r="L248" s="32" t="s">
        <v>67</v>
      </c>
      <c r="M248" s="33" t="s">
        <v>122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319" t="s">
        <v>423</v>
      </c>
      <c r="AG248" s="64"/>
      <c r="AJ248" s="68" t="s">
        <v>71</v>
      </c>
      <c r="AK248" s="68">
        <v>11.6</v>
      </c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4301011945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48</v>
      </c>
      <c r="K249" s="32" t="s">
        <v>118</v>
      </c>
      <c r="L249" s="32" t="s">
        <v>67</v>
      </c>
      <c r="M249" s="33" t="s">
        <v>145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IFERROR(IF(Y249=0,"",ROUNDUP(Y249/H249,0)*0.02039),"")</f>
        <v/>
      </c>
      <c r="AA249" s="56"/>
      <c r="AB249" s="57"/>
      <c r="AC249" s="321" t="s">
        <v>425</v>
      </c>
      <c r="AG249" s="64"/>
      <c r="AJ249" s="68" t="s">
        <v>71</v>
      </c>
      <c r="AK249" s="68">
        <v>11.6</v>
      </c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118</v>
      </c>
      <c r="L250" s="32" t="s">
        <v>67</v>
      </c>
      <c r="M250" s="33" t="s">
        <v>122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 t="s">
        <v>71</v>
      </c>
      <c r="AK250" s="68">
        <v>11.6</v>
      </c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4301011733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118</v>
      </c>
      <c r="L251" s="32" t="s">
        <v>67</v>
      </c>
      <c r="M251" s="33" t="s">
        <v>119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 t="s">
        <v>71</v>
      </c>
      <c r="AK251" s="68">
        <v>11.6</v>
      </c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429</v>
      </c>
      <c r="B252" s="54" t="s">
        <v>432</v>
      </c>
      <c r="C252" s="31">
        <v>4301011944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48</v>
      </c>
      <c r="K252" s="32" t="s">
        <v>118</v>
      </c>
      <c r="L252" s="32" t="s">
        <v>67</v>
      </c>
      <c r="M252" s="33" t="s">
        <v>145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IFERROR(IF(Y252=0,"",ROUNDUP(Y252/H252,0)*0.02039),"")</f>
        <v/>
      </c>
      <c r="AA252" s="56"/>
      <c r="AB252" s="57"/>
      <c r="AC252" s="327" t="s">
        <v>425</v>
      </c>
      <c r="AG252" s="64"/>
      <c r="AJ252" s="68" t="s">
        <v>71</v>
      </c>
      <c r="AK252" s="68">
        <v>11.6</v>
      </c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77</v>
      </c>
      <c r="L253" s="32" t="s">
        <v>67</v>
      </c>
      <c r="M253" s="33" t="s">
        <v>122</v>
      </c>
      <c r="N253" s="33"/>
      <c r="O253" s="32">
        <v>55</v>
      </c>
      <c r="P253" s="10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 t="s">
        <v>71</v>
      </c>
      <c r="AK253" s="68">
        <v>4</v>
      </c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77</v>
      </c>
      <c r="L254" s="32" t="s">
        <v>67</v>
      </c>
      <c r="M254" s="33" t="s">
        <v>122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428</v>
      </c>
      <c r="AG254" s="64"/>
      <c r="AJ254" s="68" t="s">
        <v>71</v>
      </c>
      <c r="AK254" s="68">
        <v>3.7</v>
      </c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77</v>
      </c>
      <c r="L255" s="32" t="s">
        <v>67</v>
      </c>
      <c r="M255" s="33" t="s">
        <v>122</v>
      </c>
      <c r="N255" s="33"/>
      <c r="O255" s="32">
        <v>55</v>
      </c>
      <c r="P255" s="8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439</v>
      </c>
      <c r="AG255" s="64"/>
      <c r="AJ255" s="68" t="s">
        <v>71</v>
      </c>
      <c r="AK255" s="68">
        <v>4</v>
      </c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19" t="s">
        <v>72</v>
      </c>
      <c r="Q256" s="720"/>
      <c r="R256" s="720"/>
      <c r="S256" s="720"/>
      <c r="T256" s="720"/>
      <c r="U256" s="720"/>
      <c r="V256" s="721"/>
      <c r="W256" s="37" t="s">
        <v>73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19" t="s">
        <v>72</v>
      </c>
      <c r="Q257" s="720"/>
      <c r="R257" s="720"/>
      <c r="S257" s="720"/>
      <c r="T257" s="720"/>
      <c r="U257" s="720"/>
      <c r="V257" s="721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22" t="s">
        <v>440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115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5"/>
      <c r="AB259" s="695"/>
      <c r="AC259" s="695"/>
    </row>
    <row r="260" spans="1:68" ht="27" customHeight="1" x14ac:dyDescent="0.25">
      <c r="A260" s="54" t="s">
        <v>441</v>
      </c>
      <c r="B260" s="54" t="s">
        <v>442</v>
      </c>
      <c r="C260" s="31">
        <v>4301011826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118</v>
      </c>
      <c r="L260" s="32" t="s">
        <v>67</v>
      </c>
      <c r="M260" s="33" t="s">
        <v>122</v>
      </c>
      <c r="N260" s="33"/>
      <c r="O260" s="32">
        <v>55</v>
      </c>
      <c r="P260" s="9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IFERROR(IF(Y260=0,"",ROUNDUP(Y260/H260,0)*0.02175),"")</f>
        <v/>
      </c>
      <c r="AA260" s="56"/>
      <c r="AB260" s="57"/>
      <c r="AC260" s="335" t="s">
        <v>443</v>
      </c>
      <c r="AG260" s="64"/>
      <c r="AJ260" s="68" t="s">
        <v>71</v>
      </c>
      <c r="AK260" s="68">
        <v>11.6</v>
      </c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441</v>
      </c>
      <c r="B261" s="54" t="s">
        <v>444</v>
      </c>
      <c r="C261" s="31">
        <v>4301011942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48</v>
      </c>
      <c r="K261" s="32" t="s">
        <v>118</v>
      </c>
      <c r="L261" s="32" t="s">
        <v>67</v>
      </c>
      <c r="M261" s="33" t="s">
        <v>145</v>
      </c>
      <c r="N261" s="33"/>
      <c r="O261" s="32">
        <v>55</v>
      </c>
      <c r="P261" s="9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IFERROR(IF(Y261=0,"",ROUNDUP(Y261/H261,0)*0.02039),"")</f>
        <v/>
      </c>
      <c r="AA261" s="56"/>
      <c r="AB261" s="57"/>
      <c r="AC261" s="337" t="s">
        <v>445</v>
      </c>
      <c r="AG261" s="64"/>
      <c r="AJ261" s="68" t="s">
        <v>71</v>
      </c>
      <c r="AK261" s="68">
        <v>11.6</v>
      </c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118</v>
      </c>
      <c r="L262" s="32" t="s">
        <v>67</v>
      </c>
      <c r="M262" s="33" t="s">
        <v>122</v>
      </c>
      <c r="N262" s="33"/>
      <c r="O262" s="32">
        <v>55</v>
      </c>
      <c r="P262" s="10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 t="s">
        <v>71</v>
      </c>
      <c r="AK262" s="68">
        <v>11.6</v>
      </c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118</v>
      </c>
      <c r="L263" s="32" t="s">
        <v>67</v>
      </c>
      <c r="M263" s="33" t="s">
        <v>122</v>
      </c>
      <c r="N263" s="33"/>
      <c r="O263" s="32">
        <v>55</v>
      </c>
      <c r="P263" s="10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451</v>
      </c>
      <c r="AG263" s="64"/>
      <c r="AJ263" s="68" t="s">
        <v>71</v>
      </c>
      <c r="AK263" s="68">
        <v>11.6</v>
      </c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77</v>
      </c>
      <c r="L264" s="32" t="s">
        <v>67</v>
      </c>
      <c r="M264" s="33" t="s">
        <v>122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 t="s">
        <v>71</v>
      </c>
      <c r="AK264" s="68">
        <v>4</v>
      </c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77</v>
      </c>
      <c r="L265" s="32" t="s">
        <v>67</v>
      </c>
      <c r="M265" s="33" t="s">
        <v>122</v>
      </c>
      <c r="N265" s="33"/>
      <c r="O265" s="32">
        <v>55</v>
      </c>
      <c r="P265" s="7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456</v>
      </c>
      <c r="AG265" s="64"/>
      <c r="AJ265" s="68" t="s">
        <v>71</v>
      </c>
      <c r="AK265" s="68">
        <v>3.7</v>
      </c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77</v>
      </c>
      <c r="L266" s="32" t="s">
        <v>67</v>
      </c>
      <c r="M266" s="33" t="s">
        <v>122</v>
      </c>
      <c r="N266" s="33"/>
      <c r="O266" s="32">
        <v>55</v>
      </c>
      <c r="P266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448</v>
      </c>
      <c r="AG266" s="64"/>
      <c r="AJ266" s="68" t="s">
        <v>71</v>
      </c>
      <c r="AK266" s="68">
        <v>3.7</v>
      </c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459</v>
      </c>
      <c r="B267" s="54" t="s">
        <v>460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77</v>
      </c>
      <c r="L267" s="32" t="s">
        <v>67</v>
      </c>
      <c r="M267" s="33" t="s">
        <v>122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451</v>
      </c>
      <c r="AG267" s="64"/>
      <c r="AJ267" s="68" t="s">
        <v>71</v>
      </c>
      <c r="AK267" s="68">
        <v>4</v>
      </c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19" t="s">
        <v>72</v>
      </c>
      <c r="Q268" s="720"/>
      <c r="R268" s="720"/>
      <c r="S268" s="720"/>
      <c r="T268" s="720"/>
      <c r="U268" s="720"/>
      <c r="V268" s="721"/>
      <c r="W268" s="37" t="s">
        <v>73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19" t="s">
        <v>72</v>
      </c>
      <c r="Q269" s="720"/>
      <c r="R269" s="720"/>
      <c r="S269" s="720"/>
      <c r="T269" s="720"/>
      <c r="U269" s="720"/>
      <c r="V269" s="721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22" t="s">
        <v>461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115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5"/>
      <c r="AB271" s="695"/>
      <c r="AC271" s="695"/>
    </row>
    <row r="272" spans="1:68" ht="27" customHeight="1" x14ac:dyDescent="0.25">
      <c r="A272" s="54" t="s">
        <v>462</v>
      </c>
      <c r="B272" s="54" t="s">
        <v>463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118</v>
      </c>
      <c r="L272" s="32" t="s">
        <v>67</v>
      </c>
      <c r="M272" s="33" t="s">
        <v>122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464</v>
      </c>
      <c r="AG272" s="64"/>
      <c r="AJ272" s="68" t="s">
        <v>71</v>
      </c>
      <c r="AK272" s="68">
        <v>10.8</v>
      </c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465</v>
      </c>
      <c r="B273" s="54" t="s">
        <v>466</v>
      </c>
      <c r="C273" s="31">
        <v>4301011850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56</v>
      </c>
      <c r="K273" s="32" t="s">
        <v>118</v>
      </c>
      <c r="L273" s="32" t="s">
        <v>67</v>
      </c>
      <c r="M273" s="33" t="s">
        <v>122</v>
      </c>
      <c r="N273" s="33"/>
      <c r="O273" s="32">
        <v>55</v>
      </c>
      <c r="P273" s="8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IFERROR(IF(Y273=0,"",ROUNDUP(Y273/H273,0)*0.02175),"")</f>
        <v/>
      </c>
      <c r="AA273" s="56"/>
      <c r="AB273" s="57"/>
      <c r="AC273" s="353" t="s">
        <v>467</v>
      </c>
      <c r="AG273" s="64"/>
      <c r="AJ273" s="68" t="s">
        <v>71</v>
      </c>
      <c r="AK273" s="68">
        <v>10.8</v>
      </c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465</v>
      </c>
      <c r="B274" s="54" t="s">
        <v>468</v>
      </c>
      <c r="C274" s="31">
        <v>4301011910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48</v>
      </c>
      <c r="K274" s="32" t="s">
        <v>118</v>
      </c>
      <c r="L274" s="32" t="s">
        <v>67</v>
      </c>
      <c r="M274" s="33" t="s">
        <v>145</v>
      </c>
      <c r="N274" s="33"/>
      <c r="O274" s="32">
        <v>55</v>
      </c>
      <c r="P274" s="979" t="s">
        <v>469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IFERROR(IF(Y274=0,"",ROUNDUP(Y274/H274,0)*0.02039),"")</f>
        <v/>
      </c>
      <c r="AA274" s="56"/>
      <c r="AB274" s="57"/>
      <c r="AC274" s="355" t="s">
        <v>470</v>
      </c>
      <c r="AG274" s="64"/>
      <c r="AJ274" s="68" t="s">
        <v>71</v>
      </c>
      <c r="AK274" s="68">
        <v>10.8</v>
      </c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471</v>
      </c>
      <c r="B275" s="54" t="s">
        <v>472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118</v>
      </c>
      <c r="L275" s="32" t="s">
        <v>67</v>
      </c>
      <c r="M275" s="33" t="s">
        <v>122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473</v>
      </c>
      <c r="AG275" s="64"/>
      <c r="AJ275" s="68" t="s">
        <v>71</v>
      </c>
      <c r="AK275" s="68">
        <v>10.8</v>
      </c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474</v>
      </c>
      <c r="B276" s="54" t="s">
        <v>475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77</v>
      </c>
      <c r="L276" s="32" t="s">
        <v>67</v>
      </c>
      <c r="M276" s="33" t="s">
        <v>122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464</v>
      </c>
      <c r="AG276" s="64"/>
      <c r="AJ276" s="68" t="s">
        <v>71</v>
      </c>
      <c r="AK276" s="68">
        <v>4</v>
      </c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476</v>
      </c>
      <c r="B277" s="54" t="s">
        <v>477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77</v>
      </c>
      <c r="L277" s="32" t="s">
        <v>67</v>
      </c>
      <c r="M277" s="33" t="s">
        <v>122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467</v>
      </c>
      <c r="AG277" s="64"/>
      <c r="AJ277" s="68" t="s">
        <v>71</v>
      </c>
      <c r="AK277" s="68">
        <v>4</v>
      </c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19" t="s">
        <v>72</v>
      </c>
      <c r="Q278" s="720"/>
      <c r="R278" s="720"/>
      <c r="S278" s="720"/>
      <c r="T278" s="720"/>
      <c r="U278" s="720"/>
      <c r="V278" s="721"/>
      <c r="W278" s="37" t="s">
        <v>73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19" t="s">
        <v>72</v>
      </c>
      <c r="Q279" s="720"/>
      <c r="R279" s="720"/>
      <c r="S279" s="720"/>
      <c r="T279" s="720"/>
      <c r="U279" s="720"/>
      <c r="V279" s="721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22" t="s">
        <v>478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115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5"/>
      <c r="AB281" s="695"/>
      <c r="AC281" s="695"/>
    </row>
    <row r="282" spans="1:68" ht="27" customHeight="1" x14ac:dyDescent="0.25">
      <c r="A282" s="54" t="s">
        <v>479</v>
      </c>
      <c r="B282" s="54" t="s">
        <v>480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118</v>
      </c>
      <c r="L282" s="32" t="s">
        <v>67</v>
      </c>
      <c r="M282" s="33" t="s">
        <v>122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 t="s">
        <v>71</v>
      </c>
      <c r="AK282" s="68">
        <v>9</v>
      </c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19" t="s">
        <v>72</v>
      </c>
      <c r="Q283" s="720"/>
      <c r="R283" s="720"/>
      <c r="S283" s="720"/>
      <c r="T283" s="720"/>
      <c r="U283" s="720"/>
      <c r="V283" s="721"/>
      <c r="W283" s="37" t="s">
        <v>73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19" t="s">
        <v>72</v>
      </c>
      <c r="Q284" s="720"/>
      <c r="R284" s="720"/>
      <c r="S284" s="720"/>
      <c r="T284" s="720"/>
      <c r="U284" s="720"/>
      <c r="V284" s="721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22" t="s">
        <v>481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115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5"/>
      <c r="AB286" s="695"/>
      <c r="AC286" s="695"/>
    </row>
    <row r="287" spans="1:68" ht="27" customHeight="1" x14ac:dyDescent="0.25">
      <c r="A287" s="54" t="s">
        <v>482</v>
      </c>
      <c r="B287" s="54" t="s">
        <v>483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118</v>
      </c>
      <c r="L287" s="32" t="s">
        <v>67</v>
      </c>
      <c r="M287" s="33" t="s">
        <v>119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123</v>
      </c>
      <c r="AG287" s="64"/>
      <c r="AJ287" s="68" t="s">
        <v>71</v>
      </c>
      <c r="AK287" s="68">
        <v>10.8</v>
      </c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484</v>
      </c>
      <c r="B288" s="54" t="s">
        <v>485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118</v>
      </c>
      <c r="L288" s="32" t="s">
        <v>67</v>
      </c>
      <c r="M288" s="33" t="s">
        <v>68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486</v>
      </c>
      <c r="AG288" s="64"/>
      <c r="AJ288" s="68" t="s">
        <v>71</v>
      </c>
      <c r="AK288" s="68">
        <v>10.8</v>
      </c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118</v>
      </c>
      <c r="L289" s="32" t="s">
        <v>67</v>
      </c>
      <c r="M289" s="33" t="s">
        <v>68</v>
      </c>
      <c r="N289" s="33"/>
      <c r="O289" s="32">
        <v>35</v>
      </c>
      <c r="P289" s="8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489</v>
      </c>
      <c r="AG289" s="64"/>
      <c r="AJ289" s="68" t="s">
        <v>71</v>
      </c>
      <c r="AK289" s="68">
        <v>10.8</v>
      </c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19" t="s">
        <v>72</v>
      </c>
      <c r="Q290" s="720"/>
      <c r="R290" s="720"/>
      <c r="S290" s="720"/>
      <c r="T290" s="720"/>
      <c r="U290" s="720"/>
      <c r="V290" s="721"/>
      <c r="W290" s="37" t="s">
        <v>73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19" t="s">
        <v>72</v>
      </c>
      <c r="Q291" s="720"/>
      <c r="R291" s="720"/>
      <c r="S291" s="720"/>
      <c r="T291" s="720"/>
      <c r="U291" s="720"/>
      <c r="V291" s="721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22" t="s">
        <v>490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74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5"/>
      <c r="AB293" s="695"/>
      <c r="AC293" s="695"/>
    </row>
    <row r="294" spans="1:68" ht="27" customHeight="1" x14ac:dyDescent="0.25">
      <c r="A294" s="54" t="s">
        <v>491</v>
      </c>
      <c r="B294" s="54" t="s">
        <v>492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118</v>
      </c>
      <c r="L294" s="32" t="s">
        <v>67</v>
      </c>
      <c r="M294" s="33" t="s">
        <v>119</v>
      </c>
      <c r="N294" s="33"/>
      <c r="O294" s="32">
        <v>45</v>
      </c>
      <c r="P294" s="10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493</v>
      </c>
      <c r="AG294" s="64"/>
      <c r="AJ294" s="68" t="s">
        <v>71</v>
      </c>
      <c r="AK294" s="68">
        <v>4</v>
      </c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494</v>
      </c>
      <c r="B295" s="54" t="s">
        <v>495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77</v>
      </c>
      <c r="L295" s="32" t="s">
        <v>67</v>
      </c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496</v>
      </c>
      <c r="AG295" s="64"/>
      <c r="AJ295" s="68" t="s">
        <v>71</v>
      </c>
      <c r="AK295" s="68">
        <v>3.36</v>
      </c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497</v>
      </c>
      <c r="B296" s="54" t="s">
        <v>498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77</v>
      </c>
      <c r="L296" s="32" t="s">
        <v>67</v>
      </c>
      <c r="M296" s="33" t="s">
        <v>68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27</v>
      </c>
      <c r="Y296" s="702">
        <f>IFERROR(IF(X296="",0,CEILING((X296/$H296),1)*$H296),"")</f>
        <v>28.799999999999997</v>
      </c>
      <c r="Z296" s="36">
        <f>IFERROR(IF(Y296=0,"",ROUNDUP(Y296/H296,0)*0.00753),"")</f>
        <v>9.0359999999999996E-2</v>
      </c>
      <c r="AA296" s="56"/>
      <c r="AB296" s="57"/>
      <c r="AC296" s="375" t="s">
        <v>496</v>
      </c>
      <c r="AG296" s="64"/>
      <c r="AJ296" s="68" t="s">
        <v>71</v>
      </c>
      <c r="AK296" s="68">
        <v>2.4</v>
      </c>
      <c r="BB296" s="376" t="s">
        <v>1</v>
      </c>
      <c r="BM296" s="64">
        <f>IFERROR(X296*I296/H296,"0")</f>
        <v>30.060000000000002</v>
      </c>
      <c r="BN296" s="64">
        <f>IFERROR(Y296*I296/H296,"0")</f>
        <v>32.064</v>
      </c>
      <c r="BO296" s="64">
        <f>IFERROR(1/J296*(X296/H296),"0")</f>
        <v>7.2115384615384609E-2</v>
      </c>
      <c r="BP296" s="64">
        <f>IFERROR(1/J296*(Y296/H296),"0")</f>
        <v>7.6923076923076927E-2</v>
      </c>
    </row>
    <row r="297" spans="1:68" ht="27" customHeight="1" x14ac:dyDescent="0.25">
      <c r="A297" s="54" t="s">
        <v>499</v>
      </c>
      <c r="B297" s="54" t="s">
        <v>500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77</v>
      </c>
      <c r="L297" s="32" t="s">
        <v>67</v>
      </c>
      <c r="M297" s="33" t="s">
        <v>68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493</v>
      </c>
      <c r="AG297" s="64"/>
      <c r="AJ297" s="68" t="s">
        <v>71</v>
      </c>
      <c r="AK297" s="68">
        <v>2.4</v>
      </c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501</v>
      </c>
      <c r="B298" s="54" t="s">
        <v>502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77</v>
      </c>
      <c r="L298" s="32" t="s">
        <v>67</v>
      </c>
      <c r="M298" s="33" t="s">
        <v>68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503</v>
      </c>
      <c r="AG298" s="64"/>
      <c r="AJ298" s="68" t="s">
        <v>71</v>
      </c>
      <c r="AK298" s="68">
        <v>3.36</v>
      </c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19" t="s">
        <v>72</v>
      </c>
      <c r="Q299" s="720"/>
      <c r="R299" s="720"/>
      <c r="S299" s="720"/>
      <c r="T299" s="720"/>
      <c r="U299" s="720"/>
      <c r="V299" s="721"/>
      <c r="W299" s="37" t="s">
        <v>73</v>
      </c>
      <c r="X299" s="703">
        <f>IFERROR(X294/H294,"0")+IFERROR(X295/H295,"0")+IFERROR(X296/H296,"0")+IFERROR(X297/H297,"0")+IFERROR(X298/H298,"0")</f>
        <v>11.25</v>
      </c>
      <c r="Y299" s="703">
        <f>IFERROR(Y294/H294,"0")+IFERROR(Y295/H295,"0")+IFERROR(Y296/H296,"0")+IFERROR(Y297/H297,"0")+IFERROR(Y298/H298,"0")</f>
        <v>12</v>
      </c>
      <c r="Z299" s="703">
        <f>IFERROR(IF(Z294="",0,Z294),"0")+IFERROR(IF(Z295="",0,Z295),"0")+IFERROR(IF(Z296="",0,Z296),"0")+IFERROR(IF(Z297="",0,Z297),"0")+IFERROR(IF(Z298="",0,Z298),"0")</f>
        <v>9.0359999999999996E-2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19" t="s">
        <v>72</v>
      </c>
      <c r="Q300" s="720"/>
      <c r="R300" s="720"/>
      <c r="S300" s="720"/>
      <c r="T300" s="720"/>
      <c r="U300" s="720"/>
      <c r="V300" s="721"/>
      <c r="W300" s="37" t="s">
        <v>69</v>
      </c>
      <c r="X300" s="703">
        <f>IFERROR(SUM(X294:X298),"0")</f>
        <v>27</v>
      </c>
      <c r="Y300" s="703">
        <f>IFERROR(SUM(Y294:Y298),"0")</f>
        <v>28.799999999999997</v>
      </c>
      <c r="Z300" s="37"/>
      <c r="AA300" s="704"/>
      <c r="AB300" s="704"/>
      <c r="AC300" s="704"/>
    </row>
    <row r="301" spans="1:68" ht="16.5" customHeight="1" x14ac:dyDescent="0.25">
      <c r="A301" s="722" t="s">
        <v>504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74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5"/>
      <c r="AB302" s="695"/>
      <c r="AC302" s="695"/>
    </row>
    <row r="303" spans="1:68" ht="27" customHeight="1" x14ac:dyDescent="0.25">
      <c r="A303" s="54" t="s">
        <v>505</v>
      </c>
      <c r="B303" s="54" t="s">
        <v>506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77</v>
      </c>
      <c r="L303" s="32" t="s">
        <v>67</v>
      </c>
      <c r="M303" s="33" t="s">
        <v>68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507</v>
      </c>
      <c r="AG303" s="64"/>
      <c r="AJ303" s="68" t="s">
        <v>71</v>
      </c>
      <c r="AK303" s="68">
        <v>3.6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19" t="s">
        <v>72</v>
      </c>
      <c r="Q304" s="720"/>
      <c r="R304" s="720"/>
      <c r="S304" s="720"/>
      <c r="T304" s="720"/>
      <c r="U304" s="720"/>
      <c r="V304" s="721"/>
      <c r="W304" s="37" t="s">
        <v>73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19" t="s">
        <v>72</v>
      </c>
      <c r="Q305" s="720"/>
      <c r="R305" s="720"/>
      <c r="S305" s="720"/>
      <c r="T305" s="720"/>
      <c r="U305" s="720"/>
      <c r="V305" s="721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22" t="s">
        <v>508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115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5"/>
      <c r="AB307" s="695"/>
      <c r="AC307" s="695"/>
    </row>
    <row r="308" spans="1:68" ht="27" customHeight="1" x14ac:dyDescent="0.25">
      <c r="A308" s="54" t="s">
        <v>509</v>
      </c>
      <c r="B308" s="54" t="s">
        <v>510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118</v>
      </c>
      <c r="L308" s="32" t="s">
        <v>67</v>
      </c>
      <c r="M308" s="33" t="s">
        <v>122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439</v>
      </c>
      <c r="AG308" s="64"/>
      <c r="AJ308" s="68" t="s">
        <v>71</v>
      </c>
      <c r="AK308" s="68">
        <v>4.2</v>
      </c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19" t="s">
        <v>72</v>
      </c>
      <c r="Q309" s="720"/>
      <c r="R309" s="720"/>
      <c r="S309" s="720"/>
      <c r="T309" s="720"/>
      <c r="U309" s="720"/>
      <c r="V309" s="721"/>
      <c r="W309" s="37" t="s">
        <v>73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19" t="s">
        <v>72</v>
      </c>
      <c r="Q310" s="720"/>
      <c r="R310" s="720"/>
      <c r="S310" s="720"/>
      <c r="T310" s="720"/>
      <c r="U310" s="720"/>
      <c r="V310" s="721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5"/>
      <c r="AB311" s="695"/>
      <c r="AC311" s="695"/>
    </row>
    <row r="312" spans="1:68" ht="27" customHeight="1" x14ac:dyDescent="0.25">
      <c r="A312" s="54" t="s">
        <v>511</v>
      </c>
      <c r="B312" s="54" t="s">
        <v>512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 t="s">
        <v>67</v>
      </c>
      <c r="M312" s="33" t="s">
        <v>68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513</v>
      </c>
      <c r="AG312" s="64"/>
      <c r="AJ312" s="68" t="s">
        <v>71</v>
      </c>
      <c r="AK312" s="68">
        <v>2.1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514</v>
      </c>
      <c r="B313" s="54" t="s">
        <v>515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 t="s">
        <v>67</v>
      </c>
      <c r="M313" s="33" t="s">
        <v>68</v>
      </c>
      <c r="N313" s="33"/>
      <c r="O313" s="32">
        <v>40</v>
      </c>
      <c r="P313" s="11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513</v>
      </c>
      <c r="AG313" s="64"/>
      <c r="AJ313" s="68" t="s">
        <v>71</v>
      </c>
      <c r="AK313" s="68">
        <v>1.68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19" t="s">
        <v>72</v>
      </c>
      <c r="Q314" s="720"/>
      <c r="R314" s="720"/>
      <c r="S314" s="720"/>
      <c r="T314" s="720"/>
      <c r="U314" s="720"/>
      <c r="V314" s="721"/>
      <c r="W314" s="37" t="s">
        <v>73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19" t="s">
        <v>72</v>
      </c>
      <c r="Q315" s="720"/>
      <c r="R315" s="720"/>
      <c r="S315" s="720"/>
      <c r="T315" s="720"/>
      <c r="U315" s="720"/>
      <c r="V315" s="721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22" t="s">
        <v>516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115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5"/>
      <c r="AB317" s="695"/>
      <c r="AC317" s="695"/>
    </row>
    <row r="318" spans="1:68" ht="27" customHeight="1" x14ac:dyDescent="0.25">
      <c r="A318" s="54" t="s">
        <v>517</v>
      </c>
      <c r="B318" s="54" t="s">
        <v>518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118</v>
      </c>
      <c r="L318" s="32" t="s">
        <v>67</v>
      </c>
      <c r="M318" s="33" t="s">
        <v>119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53</v>
      </c>
      <c r="Y318" s="702">
        <f t="shared" ref="Y318:Y325" si="57">IFERROR(IF(X318="",0,CEILING((X318/$H318),1)*$H318),"")</f>
        <v>54</v>
      </c>
      <c r="Z318" s="36">
        <f>IFERROR(IF(Y318=0,"",ROUNDUP(Y318/H318,0)*0.02175),"")</f>
        <v>0.10874999999999999</v>
      </c>
      <c r="AA318" s="56"/>
      <c r="AB318" s="57"/>
      <c r="AC318" s="389" t="s">
        <v>519</v>
      </c>
      <c r="AG318" s="64"/>
      <c r="AJ318" s="68" t="s">
        <v>71</v>
      </c>
      <c r="AK318" s="68">
        <v>10.8</v>
      </c>
      <c r="BB318" s="390" t="s">
        <v>1</v>
      </c>
      <c r="BM318" s="64">
        <f t="shared" ref="BM318:BM325" si="58">IFERROR(X318*I318/H318,"0")</f>
        <v>55.355555555555547</v>
      </c>
      <c r="BN318" s="64">
        <f t="shared" ref="BN318:BN325" si="59">IFERROR(Y318*I318/H318,"0")</f>
        <v>56.4</v>
      </c>
      <c r="BO318" s="64">
        <f t="shared" ref="BO318:BO325" si="60">IFERROR(1/J318*(X318/H318),"0")</f>
        <v>8.7632275132275131E-2</v>
      </c>
      <c r="BP318" s="64">
        <f t="shared" ref="BP318:BP325" si="61">IFERROR(1/J318*(Y318/H318),"0")</f>
        <v>8.9285714285714274E-2</v>
      </c>
    </row>
    <row r="319" spans="1:68" ht="37.5" customHeight="1" x14ac:dyDescent="0.25">
      <c r="A319" s="54" t="s">
        <v>520</v>
      </c>
      <c r="B319" s="54" t="s">
        <v>521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118</v>
      </c>
      <c r="L319" s="32" t="s">
        <v>67</v>
      </c>
      <c r="M319" s="33" t="s">
        <v>122</v>
      </c>
      <c r="N319" s="33"/>
      <c r="O319" s="32">
        <v>55</v>
      </c>
      <c r="P319" s="10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522</v>
      </c>
      <c r="AG319" s="64"/>
      <c r="AJ319" s="68" t="s">
        <v>71</v>
      </c>
      <c r="AK319" s="68">
        <v>10.8</v>
      </c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523</v>
      </c>
      <c r="B320" s="54" t="s">
        <v>524</v>
      </c>
      <c r="C320" s="31">
        <v>4301012016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56</v>
      </c>
      <c r="K320" s="32" t="s">
        <v>118</v>
      </c>
      <c r="L320" s="32" t="s">
        <v>67</v>
      </c>
      <c r="M320" s="33" t="s">
        <v>119</v>
      </c>
      <c r="N320" s="33"/>
      <c r="O320" s="32">
        <v>55</v>
      </c>
      <c r="P320" s="9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9</v>
      </c>
      <c r="Y320" s="702">
        <f t="shared" si="57"/>
        <v>10.8</v>
      </c>
      <c r="Z320" s="36">
        <f>IFERROR(IF(Y320=0,"",ROUNDUP(Y320/H320,0)*0.02175),"")</f>
        <v>2.1749999999999999E-2</v>
      </c>
      <c r="AA320" s="56"/>
      <c r="AB320" s="57"/>
      <c r="AC320" s="393" t="s">
        <v>525</v>
      </c>
      <c r="AG320" s="64"/>
      <c r="AJ320" s="68" t="s">
        <v>71</v>
      </c>
      <c r="AK320" s="68">
        <v>10.8</v>
      </c>
      <c r="BB320" s="394" t="s">
        <v>1</v>
      </c>
      <c r="BM320" s="64">
        <f t="shared" si="58"/>
        <v>9.3999999999999986</v>
      </c>
      <c r="BN320" s="64">
        <f t="shared" si="59"/>
        <v>11.28</v>
      </c>
      <c r="BO320" s="64">
        <f t="shared" si="60"/>
        <v>1.4880952380952378E-2</v>
      </c>
      <c r="BP320" s="64">
        <f t="shared" si="61"/>
        <v>1.7857142857142856E-2</v>
      </c>
    </row>
    <row r="321" spans="1:68" ht="27" customHeight="1" x14ac:dyDescent="0.25">
      <c r="A321" s="54" t="s">
        <v>523</v>
      </c>
      <c r="B321" s="54" t="s">
        <v>526</v>
      </c>
      <c r="C321" s="31">
        <v>4301011911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48</v>
      </c>
      <c r="K321" s="32" t="s">
        <v>118</v>
      </c>
      <c r="L321" s="32" t="s">
        <v>67</v>
      </c>
      <c r="M321" s="33" t="s">
        <v>145</v>
      </c>
      <c r="N321" s="33"/>
      <c r="O321" s="32">
        <v>55</v>
      </c>
      <c r="P321" s="1011" t="s">
        <v>527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IFERROR(IF(Y321=0,"",ROUNDUP(Y321/H321,0)*0.02039),"")</f>
        <v/>
      </c>
      <c r="AA321" s="56"/>
      <c r="AB321" s="57"/>
      <c r="AC321" s="395" t="s">
        <v>528</v>
      </c>
      <c r="AG321" s="64"/>
      <c r="AJ321" s="68" t="s">
        <v>71</v>
      </c>
      <c r="AK321" s="68">
        <v>10.8</v>
      </c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529</v>
      </c>
      <c r="B322" s="54" t="s">
        <v>530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77</v>
      </c>
      <c r="L322" s="32" t="s">
        <v>67</v>
      </c>
      <c r="M322" s="33" t="s">
        <v>122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519</v>
      </c>
      <c r="AG322" s="64"/>
      <c r="AJ322" s="68" t="s">
        <v>71</v>
      </c>
      <c r="AK322" s="68">
        <v>4</v>
      </c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531</v>
      </c>
      <c r="B323" s="54" t="s">
        <v>532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77</v>
      </c>
      <c r="L323" s="32" t="s">
        <v>67</v>
      </c>
      <c r="M323" s="33" t="s">
        <v>122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533</v>
      </c>
      <c r="AG323" s="64"/>
      <c r="AJ323" s="68" t="s">
        <v>71</v>
      </c>
      <c r="AK323" s="68">
        <v>4</v>
      </c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534</v>
      </c>
      <c r="B324" s="54" t="s">
        <v>535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77</v>
      </c>
      <c r="L324" s="32" t="s">
        <v>67</v>
      </c>
      <c r="M324" s="33" t="s">
        <v>122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536</v>
      </c>
      <c r="AG324" s="64"/>
      <c r="AJ324" s="68" t="s">
        <v>71</v>
      </c>
      <c r="AK324" s="68">
        <v>4</v>
      </c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537</v>
      </c>
      <c r="B325" s="54" t="s">
        <v>538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77</v>
      </c>
      <c r="L325" s="32" t="s">
        <v>67</v>
      </c>
      <c r="M325" s="33" t="s">
        <v>122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525</v>
      </c>
      <c r="AG325" s="64"/>
      <c r="AJ325" s="68" t="s">
        <v>71</v>
      </c>
      <c r="AK325" s="68">
        <v>4</v>
      </c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19" t="s">
        <v>72</v>
      </c>
      <c r="Q326" s="720"/>
      <c r="R326" s="720"/>
      <c r="S326" s="720"/>
      <c r="T326" s="720"/>
      <c r="U326" s="720"/>
      <c r="V326" s="721"/>
      <c r="W326" s="37" t="s">
        <v>73</v>
      </c>
      <c r="X326" s="703">
        <f>IFERROR(X318/H318,"0")+IFERROR(X319/H319,"0")+IFERROR(X320/H320,"0")+IFERROR(X321/H321,"0")+IFERROR(X322/H322,"0")+IFERROR(X323/H323,"0")+IFERROR(X324/H324,"0")+IFERROR(X325/H325,"0")</f>
        <v>5.7407407407407405</v>
      </c>
      <c r="Y326" s="703">
        <f>IFERROR(Y318/H318,"0")+IFERROR(Y319/H319,"0")+IFERROR(Y320/H320,"0")+IFERROR(Y321/H321,"0")+IFERROR(Y322/H322,"0")+IFERROR(Y323/H323,"0")+IFERROR(Y324/H324,"0")+IFERROR(Y325/H325,"0")</f>
        <v>6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0.13049999999999998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19" t="s">
        <v>72</v>
      </c>
      <c r="Q327" s="720"/>
      <c r="R327" s="720"/>
      <c r="S327" s="720"/>
      <c r="T327" s="720"/>
      <c r="U327" s="720"/>
      <c r="V327" s="721"/>
      <c r="W327" s="37" t="s">
        <v>69</v>
      </c>
      <c r="X327" s="703">
        <f>IFERROR(SUM(X318:X325),"0")</f>
        <v>62</v>
      </c>
      <c r="Y327" s="703">
        <f>IFERROR(SUM(Y318:Y325),"0")</f>
        <v>64.8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5"/>
      <c r="AB328" s="695"/>
      <c r="AC328" s="695"/>
    </row>
    <row r="329" spans="1:68" ht="27" customHeight="1" x14ac:dyDescent="0.25">
      <c r="A329" s="54" t="s">
        <v>539</v>
      </c>
      <c r="B329" s="54" t="s">
        <v>540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77</v>
      </c>
      <c r="L329" s="32" t="s">
        <v>67</v>
      </c>
      <c r="M329" s="33" t="s">
        <v>68</v>
      </c>
      <c r="N329" s="33"/>
      <c r="O329" s="32">
        <v>35</v>
      </c>
      <c r="P329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6</v>
      </c>
      <c r="Y329" s="702">
        <f>IFERROR(IF(X329="",0,CEILING((X329/$H329),1)*$H329),"")</f>
        <v>8.4</v>
      </c>
      <c r="Z329" s="36">
        <f>IFERROR(IF(Y329=0,"",ROUNDUP(Y329/H329,0)*0.00753),"")</f>
        <v>1.506E-2</v>
      </c>
      <c r="AA329" s="56"/>
      <c r="AB329" s="57"/>
      <c r="AC329" s="405" t="s">
        <v>541</v>
      </c>
      <c r="AG329" s="64"/>
      <c r="AJ329" s="68" t="s">
        <v>71</v>
      </c>
      <c r="AK329" s="68">
        <v>4.2</v>
      </c>
      <c r="BB329" s="406" t="s">
        <v>1</v>
      </c>
      <c r="BM329" s="64">
        <f>IFERROR(X329*I329/H329,"0")</f>
        <v>6.371428571428571</v>
      </c>
      <c r="BN329" s="64">
        <f>IFERROR(Y329*I329/H329,"0")</f>
        <v>8.92</v>
      </c>
      <c r="BO329" s="64">
        <f>IFERROR(1/J329*(X329/H329),"0")</f>
        <v>9.1575091575091579E-3</v>
      </c>
      <c r="BP329" s="64">
        <f>IFERROR(1/J329*(Y329/H329),"0")</f>
        <v>1.282051282051282E-2</v>
      </c>
    </row>
    <row r="330" spans="1:68" ht="27" customHeight="1" x14ac:dyDescent="0.25">
      <c r="A330" s="54" t="s">
        <v>542</v>
      </c>
      <c r="B330" s="54" t="s">
        <v>543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77</v>
      </c>
      <c r="L330" s="32" t="s">
        <v>67</v>
      </c>
      <c r="M330" s="33" t="s">
        <v>68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544</v>
      </c>
      <c r="AG330" s="64"/>
      <c r="AJ330" s="68" t="s">
        <v>71</v>
      </c>
      <c r="AK330" s="68">
        <v>4.2</v>
      </c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545</v>
      </c>
      <c r="B331" s="54" t="s">
        <v>546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77</v>
      </c>
      <c r="L331" s="32" t="s">
        <v>67</v>
      </c>
      <c r="M331" s="33" t="s">
        <v>68</v>
      </c>
      <c r="N331" s="33"/>
      <c r="O331" s="32">
        <v>45</v>
      </c>
      <c r="P331" s="7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547</v>
      </c>
      <c r="AG331" s="64"/>
      <c r="AJ331" s="68" t="s">
        <v>71</v>
      </c>
      <c r="AK331" s="68">
        <v>4.38</v>
      </c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548</v>
      </c>
      <c r="B332" s="54" t="s">
        <v>549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 t="s">
        <v>67</v>
      </c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544</v>
      </c>
      <c r="AG332" s="64"/>
      <c r="AJ332" s="68" t="s">
        <v>71</v>
      </c>
      <c r="AK332" s="68">
        <v>2.1</v>
      </c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19" t="s">
        <v>72</v>
      </c>
      <c r="Q333" s="720"/>
      <c r="R333" s="720"/>
      <c r="S333" s="720"/>
      <c r="T333" s="720"/>
      <c r="U333" s="720"/>
      <c r="V333" s="721"/>
      <c r="W333" s="37" t="s">
        <v>73</v>
      </c>
      <c r="X333" s="703">
        <f>IFERROR(X329/H329,"0")+IFERROR(X330/H330,"0")+IFERROR(X331/H331,"0")+IFERROR(X332/H332,"0")</f>
        <v>1.4285714285714286</v>
      </c>
      <c r="Y333" s="703">
        <f>IFERROR(Y329/H329,"0")+IFERROR(Y330/H330,"0")+IFERROR(Y331/H331,"0")+IFERROR(Y332/H332,"0")</f>
        <v>2</v>
      </c>
      <c r="Z333" s="703">
        <f>IFERROR(IF(Z329="",0,Z329),"0")+IFERROR(IF(Z330="",0,Z330),"0")+IFERROR(IF(Z331="",0,Z331),"0")+IFERROR(IF(Z332="",0,Z332),"0")</f>
        <v>1.506E-2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19" t="s">
        <v>72</v>
      </c>
      <c r="Q334" s="720"/>
      <c r="R334" s="720"/>
      <c r="S334" s="720"/>
      <c r="T334" s="720"/>
      <c r="U334" s="720"/>
      <c r="V334" s="721"/>
      <c r="W334" s="37" t="s">
        <v>69</v>
      </c>
      <c r="X334" s="703">
        <f>IFERROR(SUM(X329:X332),"0")</f>
        <v>6</v>
      </c>
      <c r="Y334" s="703">
        <f>IFERROR(SUM(Y329:Y332),"0")</f>
        <v>8.4</v>
      </c>
      <c r="Z334" s="37"/>
      <c r="AA334" s="704"/>
      <c r="AB334" s="704"/>
      <c r="AC334" s="704"/>
    </row>
    <row r="335" spans="1:68" ht="14.25" customHeight="1" x14ac:dyDescent="0.25">
      <c r="A335" s="723" t="s">
        <v>74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5"/>
      <c r="AB335" s="695"/>
      <c r="AC335" s="695"/>
    </row>
    <row r="336" spans="1:68" ht="37.5" customHeight="1" x14ac:dyDescent="0.25">
      <c r="A336" s="54" t="s">
        <v>550</v>
      </c>
      <c r="B336" s="54" t="s">
        <v>551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118</v>
      </c>
      <c r="L336" s="32" t="s">
        <v>67</v>
      </c>
      <c r="M336" s="33" t="s">
        <v>119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552</v>
      </c>
      <c r="AG336" s="64"/>
      <c r="AJ336" s="68" t="s">
        <v>71</v>
      </c>
      <c r="AK336" s="68">
        <v>7.8</v>
      </c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553</v>
      </c>
      <c r="B337" s="54" t="s">
        <v>554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118</v>
      </c>
      <c r="L337" s="32" t="s">
        <v>67</v>
      </c>
      <c r="M337" s="33" t="s">
        <v>68</v>
      </c>
      <c r="N337" s="33"/>
      <c r="O337" s="32">
        <v>40</v>
      </c>
      <c r="P337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555</v>
      </c>
      <c r="AG337" s="64"/>
      <c r="AJ337" s="68" t="s">
        <v>71</v>
      </c>
      <c r="AK337" s="68">
        <v>7.8</v>
      </c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556</v>
      </c>
      <c r="B338" s="54" t="s">
        <v>557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118</v>
      </c>
      <c r="L338" s="32" t="s">
        <v>67</v>
      </c>
      <c r="M338" s="33" t="s">
        <v>68</v>
      </c>
      <c r="N338" s="33"/>
      <c r="O338" s="32">
        <v>40</v>
      </c>
      <c r="P338" s="11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558</v>
      </c>
      <c r="AG338" s="64"/>
      <c r="AJ338" s="68" t="s">
        <v>71</v>
      </c>
      <c r="AK338" s="68">
        <v>8.1</v>
      </c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559</v>
      </c>
      <c r="B339" s="54" t="s">
        <v>560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77</v>
      </c>
      <c r="L339" s="32" t="s">
        <v>67</v>
      </c>
      <c r="M339" s="33" t="s">
        <v>68</v>
      </c>
      <c r="N339" s="33"/>
      <c r="O339" s="32">
        <v>40</v>
      </c>
      <c r="P339" s="8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561</v>
      </c>
      <c r="AG339" s="64"/>
      <c r="AJ339" s="68" t="s">
        <v>71</v>
      </c>
      <c r="AK339" s="68">
        <v>3</v>
      </c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562</v>
      </c>
      <c r="B340" s="54" t="s">
        <v>563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77</v>
      </c>
      <c r="L340" s="32" t="s">
        <v>67</v>
      </c>
      <c r="M340" s="33" t="s">
        <v>68</v>
      </c>
      <c r="N340" s="33"/>
      <c r="O340" s="32">
        <v>40</v>
      </c>
      <c r="P340" s="8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564</v>
      </c>
      <c r="AG340" s="64"/>
      <c r="AJ340" s="68" t="s">
        <v>71</v>
      </c>
      <c r="AK340" s="68">
        <v>2.7</v>
      </c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565</v>
      </c>
      <c r="B341" s="54" t="s">
        <v>566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77</v>
      </c>
      <c r="L341" s="32" t="s">
        <v>67</v>
      </c>
      <c r="M341" s="33" t="s">
        <v>68</v>
      </c>
      <c r="N341" s="33"/>
      <c r="O341" s="32">
        <v>40</v>
      </c>
      <c r="P341" s="10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567</v>
      </c>
      <c r="AG341" s="64"/>
      <c r="AJ341" s="68" t="s">
        <v>71</v>
      </c>
      <c r="AK341" s="68">
        <v>2.7</v>
      </c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19" t="s">
        <v>72</v>
      </c>
      <c r="Q342" s="720"/>
      <c r="R342" s="720"/>
      <c r="S342" s="720"/>
      <c r="T342" s="720"/>
      <c r="U342" s="720"/>
      <c r="V342" s="721"/>
      <c r="W342" s="37" t="s">
        <v>73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19" t="s">
        <v>72</v>
      </c>
      <c r="Q343" s="720"/>
      <c r="R343" s="720"/>
      <c r="S343" s="720"/>
      <c r="T343" s="720"/>
      <c r="U343" s="720"/>
      <c r="V343" s="721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203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5"/>
      <c r="AB344" s="695"/>
      <c r="AC344" s="695"/>
    </row>
    <row r="345" spans="1:68" ht="27" customHeight="1" x14ac:dyDescent="0.25">
      <c r="A345" s="54" t="s">
        <v>568</v>
      </c>
      <c r="B345" s="54" t="s">
        <v>569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118</v>
      </c>
      <c r="L345" s="32" t="s">
        <v>67</v>
      </c>
      <c r="M345" s="33" t="s">
        <v>68</v>
      </c>
      <c r="N345" s="33"/>
      <c r="O345" s="32">
        <v>30</v>
      </c>
      <c r="P345" s="98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570</v>
      </c>
      <c r="AG345" s="64"/>
      <c r="AJ345" s="68" t="s">
        <v>71</v>
      </c>
      <c r="AK345" s="68">
        <v>8.4</v>
      </c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571</v>
      </c>
      <c r="B346" s="54" t="s">
        <v>572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118</v>
      </c>
      <c r="L346" s="32" t="s">
        <v>67</v>
      </c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142</v>
      </c>
      <c r="Y346" s="702">
        <f>IFERROR(IF(X346="",0,CEILING((X346/$H346),1)*$H346),"")</f>
        <v>148.19999999999999</v>
      </c>
      <c r="Z346" s="36">
        <f>IFERROR(IF(Y346=0,"",ROUNDUP(Y346/H346,0)*0.02175),"")</f>
        <v>0.41324999999999995</v>
      </c>
      <c r="AA346" s="56"/>
      <c r="AB346" s="57"/>
      <c r="AC346" s="427" t="s">
        <v>573</v>
      </c>
      <c r="AG346" s="64"/>
      <c r="AJ346" s="68" t="s">
        <v>71</v>
      </c>
      <c r="AK346" s="68">
        <v>7.8</v>
      </c>
      <c r="BB346" s="428" t="s">
        <v>1</v>
      </c>
      <c r="BM346" s="64">
        <f>IFERROR(X346*I346/H346,"0")</f>
        <v>152.26769230769233</v>
      </c>
      <c r="BN346" s="64">
        <f>IFERROR(Y346*I346/H346,"0")</f>
        <v>158.91600000000003</v>
      </c>
      <c r="BO346" s="64">
        <f>IFERROR(1/J346*(X346/H346),"0")</f>
        <v>0.32509157509157505</v>
      </c>
      <c r="BP346" s="64">
        <f>IFERROR(1/J346*(Y346/H346),"0")</f>
        <v>0.33928571428571425</v>
      </c>
    </row>
    <row r="347" spans="1:68" ht="16.5" customHeight="1" x14ac:dyDescent="0.25">
      <c r="A347" s="54" t="s">
        <v>574</v>
      </c>
      <c r="B347" s="54" t="s">
        <v>575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118</v>
      </c>
      <c r="L347" s="32" t="s">
        <v>67</v>
      </c>
      <c r="M347" s="33" t="s">
        <v>68</v>
      </c>
      <c r="N347" s="33"/>
      <c r="O347" s="32">
        <v>30</v>
      </c>
      <c r="P347" s="10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576</v>
      </c>
      <c r="AG347" s="64"/>
      <c r="AJ347" s="68" t="s">
        <v>71</v>
      </c>
      <c r="AK347" s="68">
        <v>8.4</v>
      </c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19" t="s">
        <v>72</v>
      </c>
      <c r="Q348" s="720"/>
      <c r="R348" s="720"/>
      <c r="S348" s="720"/>
      <c r="T348" s="720"/>
      <c r="U348" s="720"/>
      <c r="V348" s="721"/>
      <c r="W348" s="37" t="s">
        <v>73</v>
      </c>
      <c r="X348" s="703">
        <f>IFERROR(X345/H345,"0")+IFERROR(X346/H346,"0")+IFERROR(X347/H347,"0")</f>
        <v>18.205128205128204</v>
      </c>
      <c r="Y348" s="703">
        <f>IFERROR(Y345/H345,"0")+IFERROR(Y346/H346,"0")+IFERROR(Y347/H347,"0")</f>
        <v>19</v>
      </c>
      <c r="Z348" s="703">
        <f>IFERROR(IF(Z345="",0,Z345),"0")+IFERROR(IF(Z346="",0,Z346),"0")+IFERROR(IF(Z347="",0,Z347),"0")</f>
        <v>0.41324999999999995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19" t="s">
        <v>72</v>
      </c>
      <c r="Q349" s="720"/>
      <c r="R349" s="720"/>
      <c r="S349" s="720"/>
      <c r="T349" s="720"/>
      <c r="U349" s="720"/>
      <c r="V349" s="721"/>
      <c r="W349" s="37" t="s">
        <v>69</v>
      </c>
      <c r="X349" s="703">
        <f>IFERROR(SUM(X345:X347),"0")</f>
        <v>142</v>
      </c>
      <c r="Y349" s="703">
        <f>IFERROR(SUM(Y345:Y347),"0")</f>
        <v>148.19999999999999</v>
      </c>
      <c r="Z349" s="37"/>
      <c r="AA349" s="704"/>
      <c r="AB349" s="704"/>
      <c r="AC349" s="704"/>
    </row>
    <row r="350" spans="1:68" ht="14.25" customHeight="1" x14ac:dyDescent="0.25">
      <c r="A350" s="723" t="s">
        <v>104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5"/>
      <c r="AB350" s="695"/>
      <c r="AC350" s="695"/>
    </row>
    <row r="351" spans="1:68" ht="16.5" customHeight="1" x14ac:dyDescent="0.25">
      <c r="A351" s="54" t="s">
        <v>577</v>
      </c>
      <c r="B351" s="54" t="s">
        <v>578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77</v>
      </c>
      <c r="L351" s="32" t="s">
        <v>67</v>
      </c>
      <c r="M351" s="33" t="s">
        <v>107</v>
      </c>
      <c r="N351" s="33"/>
      <c r="O351" s="32">
        <v>180</v>
      </c>
      <c r="P351" s="884" t="s">
        <v>579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580</v>
      </c>
      <c r="AG351" s="64"/>
      <c r="AJ351" s="68" t="s">
        <v>71</v>
      </c>
      <c r="AK351" s="68">
        <v>3.04</v>
      </c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581</v>
      </c>
      <c r="B352" s="54" t="s">
        <v>582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77</v>
      </c>
      <c r="L352" s="32" t="s">
        <v>67</v>
      </c>
      <c r="M352" s="33" t="s">
        <v>107</v>
      </c>
      <c r="N352" s="33"/>
      <c r="O352" s="32">
        <v>180</v>
      </c>
      <c r="P352" s="846" t="s">
        <v>583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580</v>
      </c>
      <c r="AG352" s="64"/>
      <c r="AJ352" s="68" t="s">
        <v>71</v>
      </c>
      <c r="AK352" s="68">
        <v>3.04</v>
      </c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584</v>
      </c>
      <c r="B353" s="54" t="s">
        <v>585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77</v>
      </c>
      <c r="L353" s="32" t="s">
        <v>67</v>
      </c>
      <c r="M353" s="33" t="s">
        <v>107</v>
      </c>
      <c r="N353" s="33"/>
      <c r="O353" s="32">
        <v>180</v>
      </c>
      <c r="P353" s="8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586</v>
      </c>
      <c r="AG353" s="64"/>
      <c r="AJ353" s="68" t="s">
        <v>71</v>
      </c>
      <c r="AK353" s="68">
        <v>2.5499999999999998</v>
      </c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587</v>
      </c>
      <c r="B354" s="54" t="s">
        <v>588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77</v>
      </c>
      <c r="L354" s="32" t="s">
        <v>67</v>
      </c>
      <c r="M354" s="33" t="s">
        <v>107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580</v>
      </c>
      <c r="AG354" s="64"/>
      <c r="AJ354" s="68" t="s">
        <v>71</v>
      </c>
      <c r="AK354" s="68">
        <v>2.5499999999999998</v>
      </c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19" t="s">
        <v>72</v>
      </c>
      <c r="Q355" s="720"/>
      <c r="R355" s="720"/>
      <c r="S355" s="720"/>
      <c r="T355" s="720"/>
      <c r="U355" s="720"/>
      <c r="V355" s="721"/>
      <c r="W355" s="37" t="s">
        <v>73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19" t="s">
        <v>72</v>
      </c>
      <c r="Q356" s="720"/>
      <c r="R356" s="720"/>
      <c r="S356" s="720"/>
      <c r="T356" s="720"/>
      <c r="U356" s="720"/>
      <c r="V356" s="721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23" t="s">
        <v>589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5"/>
      <c r="AB357" s="695"/>
      <c r="AC357" s="695"/>
    </row>
    <row r="358" spans="1:68" ht="16.5" customHeight="1" x14ac:dyDescent="0.25">
      <c r="A358" s="54" t="s">
        <v>590</v>
      </c>
      <c r="B358" s="54" t="s">
        <v>591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592</v>
      </c>
      <c r="L358" s="32" t="s">
        <v>67</v>
      </c>
      <c r="M358" s="33" t="s">
        <v>593</v>
      </c>
      <c r="N358" s="33"/>
      <c r="O358" s="32">
        <v>730</v>
      </c>
      <c r="P358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594</v>
      </c>
      <c r="AG358" s="64"/>
      <c r="AJ358" s="68" t="s">
        <v>71</v>
      </c>
      <c r="AK358" s="68">
        <v>2</v>
      </c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595</v>
      </c>
      <c r="B359" s="54" t="s">
        <v>596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592</v>
      </c>
      <c r="L359" s="32" t="s">
        <v>67</v>
      </c>
      <c r="M359" s="33" t="s">
        <v>593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594</v>
      </c>
      <c r="AG359" s="64"/>
      <c r="AJ359" s="68" t="s">
        <v>71</v>
      </c>
      <c r="AK359" s="68">
        <v>2</v>
      </c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597</v>
      </c>
      <c r="B360" s="54" t="s">
        <v>598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592</v>
      </c>
      <c r="L360" s="32" t="s">
        <v>67</v>
      </c>
      <c r="M360" s="33" t="s">
        <v>593</v>
      </c>
      <c r="N360" s="33"/>
      <c r="O360" s="32">
        <v>730</v>
      </c>
      <c r="P360" s="10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594</v>
      </c>
      <c r="AG360" s="64"/>
      <c r="AJ360" s="68" t="s">
        <v>71</v>
      </c>
      <c r="AK360" s="68">
        <v>2</v>
      </c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19" t="s">
        <v>72</v>
      </c>
      <c r="Q361" s="720"/>
      <c r="R361" s="720"/>
      <c r="S361" s="720"/>
      <c r="T361" s="720"/>
      <c r="U361" s="720"/>
      <c r="V361" s="721"/>
      <c r="W361" s="37" t="s">
        <v>73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19" t="s">
        <v>72</v>
      </c>
      <c r="Q362" s="720"/>
      <c r="R362" s="720"/>
      <c r="S362" s="720"/>
      <c r="T362" s="720"/>
      <c r="U362" s="720"/>
      <c r="V362" s="721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22" t="s">
        <v>599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5"/>
      <c r="AB364" s="695"/>
      <c r="AC364" s="695"/>
    </row>
    <row r="365" spans="1:68" ht="27" customHeight="1" x14ac:dyDescent="0.25">
      <c r="A365" s="54" t="s">
        <v>600</v>
      </c>
      <c r="B365" s="54" t="s">
        <v>601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77</v>
      </c>
      <c r="L365" s="32" t="s">
        <v>67</v>
      </c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602</v>
      </c>
      <c r="AG365" s="64"/>
      <c r="AJ365" s="68" t="s">
        <v>71</v>
      </c>
      <c r="AK365" s="68">
        <v>1.8</v>
      </c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19" t="s">
        <v>72</v>
      </c>
      <c r="Q366" s="720"/>
      <c r="R366" s="720"/>
      <c r="S366" s="720"/>
      <c r="T366" s="720"/>
      <c r="U366" s="720"/>
      <c r="V366" s="721"/>
      <c r="W366" s="37" t="s">
        <v>73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19" t="s">
        <v>72</v>
      </c>
      <c r="Q367" s="720"/>
      <c r="R367" s="720"/>
      <c r="S367" s="720"/>
      <c r="T367" s="720"/>
      <c r="U367" s="720"/>
      <c r="V367" s="721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74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5"/>
      <c r="AB368" s="695"/>
      <c r="AC368" s="695"/>
    </row>
    <row r="369" spans="1:68" ht="27" customHeight="1" x14ac:dyDescent="0.25">
      <c r="A369" s="54" t="s">
        <v>603</v>
      </c>
      <c r="B369" s="54" t="s">
        <v>604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118</v>
      </c>
      <c r="L369" s="32" t="s">
        <v>67</v>
      </c>
      <c r="M369" s="33" t="s">
        <v>68</v>
      </c>
      <c r="N369" s="33"/>
      <c r="O369" s="32">
        <v>45</v>
      </c>
      <c r="P369" s="10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605</v>
      </c>
      <c r="AG369" s="64"/>
      <c r="AJ369" s="68" t="s">
        <v>71</v>
      </c>
      <c r="AK369" s="68">
        <v>8.1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606</v>
      </c>
      <c r="B370" s="54" t="s">
        <v>607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77</v>
      </c>
      <c r="L370" s="32" t="s">
        <v>67</v>
      </c>
      <c r="M370" s="33" t="s">
        <v>119</v>
      </c>
      <c r="N370" s="33"/>
      <c r="O370" s="32">
        <v>45</v>
      </c>
      <c r="P370" s="10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608</v>
      </c>
      <c r="AG370" s="64"/>
      <c r="AJ370" s="68" t="s">
        <v>71</v>
      </c>
      <c r="AK370" s="68">
        <v>2.1</v>
      </c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609</v>
      </c>
      <c r="B371" s="54" t="s">
        <v>610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77</v>
      </c>
      <c r="L371" s="32" t="s">
        <v>67</v>
      </c>
      <c r="M371" s="33" t="s">
        <v>68</v>
      </c>
      <c r="N371" s="33"/>
      <c r="O371" s="32">
        <v>40</v>
      </c>
      <c r="P371" s="8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611</v>
      </c>
      <c r="AG371" s="64"/>
      <c r="AJ371" s="68" t="s">
        <v>71</v>
      </c>
      <c r="AK371" s="68">
        <v>2.1</v>
      </c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19" t="s">
        <v>72</v>
      </c>
      <c r="Q372" s="720"/>
      <c r="R372" s="720"/>
      <c r="S372" s="720"/>
      <c r="T372" s="720"/>
      <c r="U372" s="720"/>
      <c r="V372" s="721"/>
      <c r="W372" s="37" t="s">
        <v>73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19" t="s">
        <v>72</v>
      </c>
      <c r="Q373" s="720"/>
      <c r="R373" s="720"/>
      <c r="S373" s="720"/>
      <c r="T373" s="720"/>
      <c r="U373" s="720"/>
      <c r="V373" s="721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4" t="s">
        <v>612</v>
      </c>
      <c r="B374" s="765"/>
      <c r="C374" s="765"/>
      <c r="D374" s="765"/>
      <c r="E374" s="765"/>
      <c r="F374" s="765"/>
      <c r="G374" s="765"/>
      <c r="H374" s="765"/>
      <c r="I374" s="765"/>
      <c r="J374" s="765"/>
      <c r="K374" s="765"/>
      <c r="L374" s="765"/>
      <c r="M374" s="765"/>
      <c r="N374" s="765"/>
      <c r="O374" s="765"/>
      <c r="P374" s="765"/>
      <c r="Q374" s="765"/>
      <c r="R374" s="765"/>
      <c r="S374" s="765"/>
      <c r="T374" s="765"/>
      <c r="U374" s="765"/>
      <c r="V374" s="765"/>
      <c r="W374" s="765"/>
      <c r="X374" s="765"/>
      <c r="Y374" s="765"/>
      <c r="Z374" s="765"/>
      <c r="AA374" s="48"/>
      <c r="AB374" s="48"/>
      <c r="AC374" s="48"/>
    </row>
    <row r="375" spans="1:68" ht="16.5" customHeight="1" x14ac:dyDescent="0.25">
      <c r="A375" s="722" t="s">
        <v>613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115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5"/>
      <c r="AB376" s="695"/>
      <c r="AC376" s="695"/>
    </row>
    <row r="377" spans="1:68" ht="27" customHeight="1" x14ac:dyDescent="0.25">
      <c r="A377" s="54" t="s">
        <v>614</v>
      </c>
      <c r="B377" s="54" t="s">
        <v>615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118</v>
      </c>
      <c r="L377" s="32" t="s">
        <v>67</v>
      </c>
      <c r="M377" s="33" t="s">
        <v>145</v>
      </c>
      <c r="N377" s="33"/>
      <c r="O377" s="32">
        <v>60</v>
      </c>
      <c r="P377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616</v>
      </c>
      <c r="AG377" s="64"/>
      <c r="AJ377" s="68" t="s">
        <v>71</v>
      </c>
      <c r="AK377" s="68">
        <v>15</v>
      </c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614</v>
      </c>
      <c r="B378" s="54" t="s">
        <v>617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118</v>
      </c>
      <c r="L378" s="32" t="s">
        <v>67</v>
      </c>
      <c r="M378" s="33" t="s">
        <v>68</v>
      </c>
      <c r="N378" s="33"/>
      <c r="O378" s="32">
        <v>60</v>
      </c>
      <c r="P378" s="86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1592</v>
      </c>
      <c r="Y378" s="702">
        <f t="shared" si="67"/>
        <v>1605</v>
      </c>
      <c r="Z378" s="36">
        <f>IFERROR(IF(Y378=0,"",ROUNDUP(Y378/H378,0)*0.02175),"")</f>
        <v>2.3272499999999998</v>
      </c>
      <c r="AA378" s="56"/>
      <c r="AB378" s="57"/>
      <c r="AC378" s="455" t="s">
        <v>618</v>
      </c>
      <c r="AG378" s="64"/>
      <c r="AJ378" s="68" t="s">
        <v>71</v>
      </c>
      <c r="AK378" s="68">
        <v>15</v>
      </c>
      <c r="BB378" s="456" t="s">
        <v>1</v>
      </c>
      <c r="BM378" s="64">
        <f t="shared" si="68"/>
        <v>1642.944</v>
      </c>
      <c r="BN378" s="64">
        <f t="shared" si="69"/>
        <v>1656.3600000000001</v>
      </c>
      <c r="BO378" s="64">
        <f t="shared" si="70"/>
        <v>2.2111111111111112</v>
      </c>
      <c r="BP378" s="64">
        <f t="shared" si="71"/>
        <v>2.2291666666666665</v>
      </c>
    </row>
    <row r="379" spans="1:68" ht="27" customHeight="1" x14ac:dyDescent="0.25">
      <c r="A379" s="54" t="s">
        <v>619</v>
      </c>
      <c r="B379" s="54" t="s">
        <v>620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118</v>
      </c>
      <c r="L379" s="32" t="s">
        <v>67</v>
      </c>
      <c r="M379" s="33" t="s">
        <v>145</v>
      </c>
      <c r="N379" s="33"/>
      <c r="O379" s="32">
        <v>60</v>
      </c>
      <c r="P379" s="7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616</v>
      </c>
      <c r="AG379" s="64"/>
      <c r="AJ379" s="68" t="s">
        <v>71</v>
      </c>
      <c r="AK379" s="68">
        <v>15</v>
      </c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619</v>
      </c>
      <c r="B380" s="54" t="s">
        <v>621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118</v>
      </c>
      <c r="L380" s="32" t="s">
        <v>67</v>
      </c>
      <c r="M380" s="33" t="s">
        <v>68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814</v>
      </c>
      <c r="Y380" s="702">
        <f t="shared" si="67"/>
        <v>825</v>
      </c>
      <c r="Z380" s="36">
        <f>IFERROR(IF(Y380=0,"",ROUNDUP(Y380/H380,0)*0.02175),"")</f>
        <v>1.1962499999999998</v>
      </c>
      <c r="AA380" s="56"/>
      <c r="AB380" s="57"/>
      <c r="AC380" s="459" t="s">
        <v>622</v>
      </c>
      <c r="AG380" s="64"/>
      <c r="AJ380" s="68" t="s">
        <v>71</v>
      </c>
      <c r="AK380" s="68">
        <v>15</v>
      </c>
      <c r="BB380" s="460" t="s">
        <v>1</v>
      </c>
      <c r="BM380" s="64">
        <f t="shared" si="68"/>
        <v>840.04800000000012</v>
      </c>
      <c r="BN380" s="64">
        <f t="shared" si="69"/>
        <v>851.4</v>
      </c>
      <c r="BO380" s="64">
        <f t="shared" si="70"/>
        <v>1.1305555555555555</v>
      </c>
      <c r="BP380" s="64">
        <f t="shared" si="71"/>
        <v>1.1458333333333333</v>
      </c>
    </row>
    <row r="381" spans="1:68" ht="27" customHeight="1" x14ac:dyDescent="0.25">
      <c r="A381" s="54" t="s">
        <v>623</v>
      </c>
      <c r="B381" s="54" t="s">
        <v>624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118</v>
      </c>
      <c r="L381" s="32" t="s">
        <v>67</v>
      </c>
      <c r="M381" s="33" t="s">
        <v>68</v>
      </c>
      <c r="N381" s="33"/>
      <c r="O381" s="32">
        <v>60</v>
      </c>
      <c r="P381" s="7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625</v>
      </c>
      <c r="AG381" s="64"/>
      <c r="AJ381" s="68" t="s">
        <v>71</v>
      </c>
      <c r="AK381" s="68">
        <v>15</v>
      </c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118</v>
      </c>
      <c r="L382" s="32" t="s">
        <v>67</v>
      </c>
      <c r="M382" s="33" t="s">
        <v>145</v>
      </c>
      <c r="N382" s="33"/>
      <c r="O382" s="32">
        <v>60</v>
      </c>
      <c r="P382" s="7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 t="s">
        <v>71</v>
      </c>
      <c r="AK382" s="68">
        <v>15</v>
      </c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628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118</v>
      </c>
      <c r="L383" s="32" t="s">
        <v>67</v>
      </c>
      <c r="M383" s="33" t="s">
        <v>68</v>
      </c>
      <c r="N383" s="33"/>
      <c r="O383" s="32">
        <v>60</v>
      </c>
      <c r="P383" s="10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1477</v>
      </c>
      <c r="Y383" s="702">
        <f t="shared" si="67"/>
        <v>1485</v>
      </c>
      <c r="Z383" s="36">
        <f>IFERROR(IF(Y383=0,"",ROUNDUP(Y383/H383,0)*0.02175),"")</f>
        <v>2.1532499999999999</v>
      </c>
      <c r="AA383" s="56"/>
      <c r="AB383" s="57"/>
      <c r="AC383" s="465" t="s">
        <v>629</v>
      </c>
      <c r="AG383" s="64"/>
      <c r="AJ383" s="68" t="s">
        <v>71</v>
      </c>
      <c r="AK383" s="68">
        <v>15</v>
      </c>
      <c r="BB383" s="466" t="s">
        <v>1</v>
      </c>
      <c r="BM383" s="64">
        <f t="shared" si="68"/>
        <v>1524.2639999999999</v>
      </c>
      <c r="BN383" s="64">
        <f t="shared" si="69"/>
        <v>1532.52</v>
      </c>
      <c r="BO383" s="64">
        <f t="shared" si="70"/>
        <v>2.0513888888888889</v>
      </c>
      <c r="BP383" s="64">
        <f t="shared" si="71"/>
        <v>2.0625</v>
      </c>
    </row>
    <row r="384" spans="1:68" ht="27" customHeight="1" x14ac:dyDescent="0.25">
      <c r="A384" s="54" t="s">
        <v>630</v>
      </c>
      <c r="B384" s="54" t="s">
        <v>631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77</v>
      </c>
      <c r="L384" s="32" t="s">
        <v>67</v>
      </c>
      <c r="M384" s="33" t="s">
        <v>122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632</v>
      </c>
      <c r="AG384" s="64"/>
      <c r="AJ384" s="68" t="s">
        <v>71</v>
      </c>
      <c r="AK384" s="68">
        <v>4</v>
      </c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633</v>
      </c>
      <c r="B385" s="54" t="s">
        <v>634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77</v>
      </c>
      <c r="L385" s="32" t="s">
        <v>67</v>
      </c>
      <c r="M385" s="33" t="s">
        <v>68</v>
      </c>
      <c r="N385" s="33"/>
      <c r="O385" s="32">
        <v>60</v>
      </c>
      <c r="P385" s="10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622</v>
      </c>
      <c r="AG385" s="64"/>
      <c r="AJ385" s="68" t="s">
        <v>71</v>
      </c>
      <c r="AK385" s="68">
        <v>5</v>
      </c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635</v>
      </c>
      <c r="B386" s="54" t="s">
        <v>636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77</v>
      </c>
      <c r="L386" s="32" t="s">
        <v>67</v>
      </c>
      <c r="M386" s="33" t="s">
        <v>68</v>
      </c>
      <c r="N386" s="33"/>
      <c r="O386" s="32">
        <v>60</v>
      </c>
      <c r="P386" s="7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637</v>
      </c>
      <c r="AG386" s="64"/>
      <c r="AJ386" s="68" t="s">
        <v>71</v>
      </c>
      <c r="AK386" s="68">
        <v>5</v>
      </c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638</v>
      </c>
      <c r="B387" s="54" t="s">
        <v>639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77</v>
      </c>
      <c r="L387" s="32" t="s">
        <v>67</v>
      </c>
      <c r="M387" s="33" t="s">
        <v>68</v>
      </c>
      <c r="N387" s="33"/>
      <c r="O387" s="32">
        <v>60</v>
      </c>
      <c r="P387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629</v>
      </c>
      <c r="AG387" s="64"/>
      <c r="AJ387" s="68" t="s">
        <v>71</v>
      </c>
      <c r="AK387" s="68">
        <v>5</v>
      </c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19" t="s">
        <v>72</v>
      </c>
      <c r="Q388" s="720"/>
      <c r="R388" s="720"/>
      <c r="S388" s="720"/>
      <c r="T388" s="720"/>
      <c r="U388" s="720"/>
      <c r="V388" s="721"/>
      <c r="W388" s="37" t="s">
        <v>73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258.86666666666667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261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5.6767499999999993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19" t="s">
        <v>72</v>
      </c>
      <c r="Q389" s="720"/>
      <c r="R389" s="720"/>
      <c r="S389" s="720"/>
      <c r="T389" s="720"/>
      <c r="U389" s="720"/>
      <c r="V389" s="721"/>
      <c r="W389" s="37" t="s">
        <v>69</v>
      </c>
      <c r="X389" s="703">
        <f>IFERROR(SUM(X377:X387),"0")</f>
        <v>3883</v>
      </c>
      <c r="Y389" s="703">
        <f>IFERROR(SUM(Y377:Y387),"0")</f>
        <v>3915</v>
      </c>
      <c r="Z389" s="37"/>
      <c r="AA389" s="704"/>
      <c r="AB389" s="704"/>
      <c r="AC389" s="704"/>
    </row>
    <row r="390" spans="1:68" ht="14.25" customHeight="1" x14ac:dyDescent="0.25">
      <c r="A390" s="723" t="s">
        <v>163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5"/>
      <c r="AB390" s="695"/>
      <c r="AC390" s="695"/>
    </row>
    <row r="391" spans="1:68" ht="27" customHeight="1" x14ac:dyDescent="0.25">
      <c r="A391" s="54" t="s">
        <v>640</v>
      </c>
      <c r="B391" s="54" t="s">
        <v>641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118</v>
      </c>
      <c r="L391" s="32" t="s">
        <v>67</v>
      </c>
      <c r="M391" s="33" t="s">
        <v>122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1011</v>
      </c>
      <c r="Y391" s="702">
        <f>IFERROR(IF(X391="",0,CEILING((X391/$H391),1)*$H391),"")</f>
        <v>1020</v>
      </c>
      <c r="Z391" s="36">
        <f>IFERROR(IF(Y391=0,"",ROUNDUP(Y391/H391,0)*0.02175),"")</f>
        <v>1.4789999999999999</v>
      </c>
      <c r="AA391" s="56"/>
      <c r="AB391" s="57"/>
      <c r="AC391" s="475" t="s">
        <v>642</v>
      </c>
      <c r="AG391" s="64"/>
      <c r="AJ391" s="68" t="s">
        <v>71</v>
      </c>
      <c r="AK391" s="68">
        <v>15</v>
      </c>
      <c r="BB391" s="476" t="s">
        <v>1</v>
      </c>
      <c r="BM391" s="64">
        <f>IFERROR(X391*I391/H391,"0")</f>
        <v>1043.3520000000001</v>
      </c>
      <c r="BN391" s="64">
        <f>IFERROR(Y391*I391/H391,"0")</f>
        <v>1052.6400000000001</v>
      </c>
      <c r="BO391" s="64">
        <f>IFERROR(1/J391*(X391/H391),"0")</f>
        <v>1.4041666666666668</v>
      </c>
      <c r="BP391" s="64">
        <f>IFERROR(1/J391*(Y391/H391),"0")</f>
        <v>1.4166666666666665</v>
      </c>
    </row>
    <row r="392" spans="1:68" ht="27" customHeight="1" x14ac:dyDescent="0.25">
      <c r="A392" s="54" t="s">
        <v>643</v>
      </c>
      <c r="B392" s="54" t="s">
        <v>644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77</v>
      </c>
      <c r="L392" s="32" t="s">
        <v>67</v>
      </c>
      <c r="M392" s="33" t="s">
        <v>122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642</v>
      </c>
      <c r="AG392" s="64"/>
      <c r="AJ392" s="68" t="s">
        <v>71</v>
      </c>
      <c r="AK392" s="68">
        <v>4</v>
      </c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19" t="s">
        <v>72</v>
      </c>
      <c r="Q393" s="720"/>
      <c r="R393" s="720"/>
      <c r="S393" s="720"/>
      <c r="T393" s="720"/>
      <c r="U393" s="720"/>
      <c r="V393" s="721"/>
      <c r="W393" s="37" t="s">
        <v>73</v>
      </c>
      <c r="X393" s="703">
        <f>IFERROR(X391/H391,"0")+IFERROR(X392/H392,"0")</f>
        <v>67.400000000000006</v>
      </c>
      <c r="Y393" s="703">
        <f>IFERROR(Y391/H391,"0")+IFERROR(Y392/H392,"0")</f>
        <v>68</v>
      </c>
      <c r="Z393" s="703">
        <f>IFERROR(IF(Z391="",0,Z391),"0")+IFERROR(IF(Z392="",0,Z392),"0")</f>
        <v>1.4789999999999999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19" t="s">
        <v>72</v>
      </c>
      <c r="Q394" s="720"/>
      <c r="R394" s="720"/>
      <c r="S394" s="720"/>
      <c r="T394" s="720"/>
      <c r="U394" s="720"/>
      <c r="V394" s="721"/>
      <c r="W394" s="37" t="s">
        <v>69</v>
      </c>
      <c r="X394" s="703">
        <f>IFERROR(SUM(X391:X392),"0")</f>
        <v>1011</v>
      </c>
      <c r="Y394" s="703">
        <f>IFERROR(SUM(Y391:Y392),"0")</f>
        <v>1020</v>
      </c>
      <c r="Z394" s="37"/>
      <c r="AA394" s="704"/>
      <c r="AB394" s="704"/>
      <c r="AC394" s="704"/>
    </row>
    <row r="395" spans="1:68" ht="14.25" customHeight="1" x14ac:dyDescent="0.25">
      <c r="A395" s="723" t="s">
        <v>74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5"/>
      <c r="AB395" s="695"/>
      <c r="AC395" s="695"/>
    </row>
    <row r="396" spans="1:68" ht="27" customHeight="1" x14ac:dyDescent="0.25">
      <c r="A396" s="54" t="s">
        <v>645</v>
      </c>
      <c r="B396" s="54" t="s">
        <v>646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118</v>
      </c>
      <c r="L396" s="32" t="s">
        <v>67</v>
      </c>
      <c r="M396" s="33" t="s">
        <v>119</v>
      </c>
      <c r="N396" s="33"/>
      <c r="O396" s="32">
        <v>40</v>
      </c>
      <c r="P396" s="99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647</v>
      </c>
      <c r="AG396" s="64"/>
      <c r="AJ396" s="68" t="s">
        <v>71</v>
      </c>
      <c r="AK396" s="68">
        <v>7.8</v>
      </c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645</v>
      </c>
      <c r="B397" s="54" t="s">
        <v>648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118</v>
      </c>
      <c r="L397" s="32" t="s">
        <v>67</v>
      </c>
      <c r="M397" s="33" t="s">
        <v>68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649</v>
      </c>
      <c r="AG397" s="64"/>
      <c r="AJ397" s="68" t="s">
        <v>71</v>
      </c>
      <c r="AK397" s="68">
        <v>7.8</v>
      </c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650</v>
      </c>
      <c r="B398" s="54" t="s">
        <v>651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118</v>
      </c>
      <c r="L398" s="32" t="s">
        <v>67</v>
      </c>
      <c r="M398" s="33" t="s">
        <v>68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82</v>
      </c>
      <c r="Y398" s="702">
        <f>IFERROR(IF(X398="",0,CEILING((X398/$H398),1)*$H398),"")</f>
        <v>85.8</v>
      </c>
      <c r="Z398" s="36">
        <f>IFERROR(IF(Y398=0,"",ROUNDUP(Y398/H398,0)*0.02175),"")</f>
        <v>0.23924999999999999</v>
      </c>
      <c r="AA398" s="56"/>
      <c r="AB398" s="57"/>
      <c r="AC398" s="483" t="s">
        <v>652</v>
      </c>
      <c r="AG398" s="64"/>
      <c r="AJ398" s="68" t="s">
        <v>71</v>
      </c>
      <c r="AK398" s="68">
        <v>7.8</v>
      </c>
      <c r="BB398" s="484" t="s">
        <v>1</v>
      </c>
      <c r="BM398" s="64">
        <f>IFERROR(X398*I398/H398,"0")</f>
        <v>87.929230769230784</v>
      </c>
      <c r="BN398" s="64">
        <f>IFERROR(Y398*I398/H398,"0")</f>
        <v>92.004000000000005</v>
      </c>
      <c r="BO398" s="64">
        <f>IFERROR(1/J398*(X398/H398),"0")</f>
        <v>0.18772893772893773</v>
      </c>
      <c r="BP398" s="64">
        <f>IFERROR(1/J398*(Y398/H398),"0")</f>
        <v>0.19642857142857142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19" t="s">
        <v>72</v>
      </c>
      <c r="Q399" s="720"/>
      <c r="R399" s="720"/>
      <c r="S399" s="720"/>
      <c r="T399" s="720"/>
      <c r="U399" s="720"/>
      <c r="V399" s="721"/>
      <c r="W399" s="37" t="s">
        <v>73</v>
      </c>
      <c r="X399" s="703">
        <f>IFERROR(X396/H396,"0")+IFERROR(X397/H397,"0")+IFERROR(X398/H398,"0")</f>
        <v>10.512820512820513</v>
      </c>
      <c r="Y399" s="703">
        <f>IFERROR(Y396/H396,"0")+IFERROR(Y397/H397,"0")+IFERROR(Y398/H398,"0")</f>
        <v>11</v>
      </c>
      <c r="Z399" s="703">
        <f>IFERROR(IF(Z396="",0,Z396),"0")+IFERROR(IF(Z397="",0,Z397),"0")+IFERROR(IF(Z398="",0,Z398),"0")</f>
        <v>0.23924999999999999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19" t="s">
        <v>72</v>
      </c>
      <c r="Q400" s="720"/>
      <c r="R400" s="720"/>
      <c r="S400" s="720"/>
      <c r="T400" s="720"/>
      <c r="U400" s="720"/>
      <c r="V400" s="721"/>
      <c r="W400" s="37" t="s">
        <v>69</v>
      </c>
      <c r="X400" s="703">
        <f>IFERROR(SUM(X396:X398),"0")</f>
        <v>82</v>
      </c>
      <c r="Y400" s="703">
        <f>IFERROR(SUM(Y396:Y398),"0")</f>
        <v>85.8</v>
      </c>
      <c r="Z400" s="37"/>
      <c r="AA400" s="704"/>
      <c r="AB400" s="704"/>
      <c r="AC400" s="704"/>
    </row>
    <row r="401" spans="1:68" ht="14.25" customHeight="1" x14ac:dyDescent="0.25">
      <c r="A401" s="723" t="s">
        <v>203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5"/>
      <c r="AB401" s="695"/>
      <c r="AC401" s="695"/>
    </row>
    <row r="402" spans="1:68" ht="27" customHeight="1" x14ac:dyDescent="0.25">
      <c r="A402" s="54" t="s">
        <v>653</v>
      </c>
      <c r="B402" s="54" t="s">
        <v>654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118</v>
      </c>
      <c r="L402" s="32" t="s">
        <v>67</v>
      </c>
      <c r="M402" s="33" t="s">
        <v>68</v>
      </c>
      <c r="N402" s="33"/>
      <c r="O402" s="32">
        <v>30</v>
      </c>
      <c r="P402" s="8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655</v>
      </c>
      <c r="AG402" s="64"/>
      <c r="AJ402" s="68" t="s">
        <v>71</v>
      </c>
      <c r="AK402" s="68">
        <v>7.8</v>
      </c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653</v>
      </c>
      <c r="B403" s="54" t="s">
        <v>656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118</v>
      </c>
      <c r="L403" s="32" t="s">
        <v>67</v>
      </c>
      <c r="M403" s="33" t="s">
        <v>68</v>
      </c>
      <c r="N403" s="33"/>
      <c r="O403" s="32">
        <v>30</v>
      </c>
      <c r="P403" s="8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657</v>
      </c>
      <c r="AG403" s="64"/>
      <c r="AJ403" s="68" t="s">
        <v>71</v>
      </c>
      <c r="AK403" s="68">
        <v>7.8</v>
      </c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19" t="s">
        <v>72</v>
      </c>
      <c r="Q404" s="720"/>
      <c r="R404" s="720"/>
      <c r="S404" s="720"/>
      <c r="T404" s="720"/>
      <c r="U404" s="720"/>
      <c r="V404" s="721"/>
      <c r="W404" s="37" t="s">
        <v>73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19" t="s">
        <v>72</v>
      </c>
      <c r="Q405" s="720"/>
      <c r="R405" s="720"/>
      <c r="S405" s="720"/>
      <c r="T405" s="720"/>
      <c r="U405" s="720"/>
      <c r="V405" s="721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22" t="s">
        <v>658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115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5"/>
      <c r="AB407" s="695"/>
      <c r="AC407" s="695"/>
    </row>
    <row r="408" spans="1:68" ht="27" customHeight="1" x14ac:dyDescent="0.25">
      <c r="A408" s="54" t="s">
        <v>659</v>
      </c>
      <c r="B408" s="54" t="s">
        <v>660</v>
      </c>
      <c r="C408" s="31">
        <v>4301011483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118</v>
      </c>
      <c r="L408" s="32" t="s">
        <v>67</v>
      </c>
      <c r="M408" s="33" t="s">
        <v>68</v>
      </c>
      <c r="N408" s="33"/>
      <c r="O408" s="32">
        <v>60</v>
      </c>
      <c r="P408" s="10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 t="s">
        <v>71</v>
      </c>
      <c r="AK408" s="68">
        <v>10.8</v>
      </c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659</v>
      </c>
      <c r="B409" s="54" t="s">
        <v>662</v>
      </c>
      <c r="C409" s="31">
        <v>4301011873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118</v>
      </c>
      <c r="L409" s="32" t="s">
        <v>67</v>
      </c>
      <c r="M409" s="33" t="s">
        <v>68</v>
      </c>
      <c r="N409" s="33"/>
      <c r="O409" s="32">
        <v>60</v>
      </c>
      <c r="P409" s="1006" t="s">
        <v>663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664</v>
      </c>
      <c r="AG409" s="64"/>
      <c r="AJ409" s="68" t="s">
        <v>71</v>
      </c>
      <c r="AK409" s="68">
        <v>10.8</v>
      </c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665</v>
      </c>
      <c r="B410" s="54" t="s">
        <v>666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118</v>
      </c>
      <c r="L410" s="32" t="s">
        <v>67</v>
      </c>
      <c r="M410" s="33" t="s">
        <v>68</v>
      </c>
      <c r="N410" s="33"/>
      <c r="O410" s="32">
        <v>60</v>
      </c>
      <c r="P410" s="10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661</v>
      </c>
      <c r="AG410" s="64"/>
      <c r="AJ410" s="68" t="s">
        <v>71</v>
      </c>
      <c r="AK410" s="68">
        <v>15</v>
      </c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667</v>
      </c>
      <c r="B411" s="54" t="s">
        <v>668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118</v>
      </c>
      <c r="L411" s="32" t="s">
        <v>67</v>
      </c>
      <c r="M411" s="33" t="s">
        <v>122</v>
      </c>
      <c r="N411" s="33"/>
      <c r="O411" s="32">
        <v>60</v>
      </c>
      <c r="P411" s="8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669</v>
      </c>
      <c r="AG411" s="64"/>
      <c r="AJ411" s="68" t="s">
        <v>71</v>
      </c>
      <c r="AK411" s="68">
        <v>10.8</v>
      </c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670</v>
      </c>
      <c r="B412" s="54" t="s">
        <v>671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118</v>
      </c>
      <c r="L412" s="32" t="s">
        <v>67</v>
      </c>
      <c r="M412" s="33" t="s">
        <v>68</v>
      </c>
      <c r="N412" s="33"/>
      <c r="O412" s="32">
        <v>60</v>
      </c>
      <c r="P412" s="104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672</v>
      </c>
      <c r="AG412" s="64"/>
      <c r="AJ412" s="68" t="s">
        <v>71</v>
      </c>
      <c r="AK412" s="68">
        <v>10.8</v>
      </c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673</v>
      </c>
      <c r="B413" s="54" t="s">
        <v>674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118</v>
      </c>
      <c r="L413" s="32" t="s">
        <v>67</v>
      </c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672</v>
      </c>
      <c r="AG413" s="64"/>
      <c r="AJ413" s="68" t="s">
        <v>71</v>
      </c>
      <c r="AK413" s="68">
        <v>12</v>
      </c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675</v>
      </c>
      <c r="B414" s="54" t="s">
        <v>676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77</v>
      </c>
      <c r="L414" s="32" t="s">
        <v>67</v>
      </c>
      <c r="M414" s="33" t="s">
        <v>68</v>
      </c>
      <c r="N414" s="33"/>
      <c r="O414" s="32">
        <v>60</v>
      </c>
      <c r="P414" s="84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672</v>
      </c>
      <c r="AG414" s="64"/>
      <c r="AJ414" s="68" t="s">
        <v>71</v>
      </c>
      <c r="AK414" s="68">
        <v>4</v>
      </c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19" t="s">
        <v>72</v>
      </c>
      <c r="Q415" s="720"/>
      <c r="R415" s="720"/>
      <c r="S415" s="720"/>
      <c r="T415" s="720"/>
      <c r="U415" s="720"/>
      <c r="V415" s="721"/>
      <c r="W415" s="37" t="s">
        <v>73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19" t="s">
        <v>72</v>
      </c>
      <c r="Q416" s="720"/>
      <c r="R416" s="720"/>
      <c r="S416" s="720"/>
      <c r="T416" s="720"/>
      <c r="U416" s="720"/>
      <c r="V416" s="721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5"/>
      <c r="AB417" s="695"/>
      <c r="AC417" s="695"/>
    </row>
    <row r="418" spans="1:68" ht="27" customHeight="1" x14ac:dyDescent="0.25">
      <c r="A418" s="54" t="s">
        <v>677</v>
      </c>
      <c r="B418" s="54" t="s">
        <v>678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77</v>
      </c>
      <c r="L418" s="32" t="s">
        <v>67</v>
      </c>
      <c r="M418" s="33" t="s">
        <v>68</v>
      </c>
      <c r="N418" s="33"/>
      <c r="O418" s="32">
        <v>35</v>
      </c>
      <c r="P418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679</v>
      </c>
      <c r="AG418" s="64"/>
      <c r="AJ418" s="68" t="s">
        <v>71</v>
      </c>
      <c r="AK418" s="68">
        <v>4.38</v>
      </c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680</v>
      </c>
      <c r="B419" s="54" t="s">
        <v>681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 t="s">
        <v>67</v>
      </c>
      <c r="M419" s="33" t="s">
        <v>68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679</v>
      </c>
      <c r="AG419" s="64"/>
      <c r="AJ419" s="68" t="s">
        <v>71</v>
      </c>
      <c r="AK419" s="68">
        <v>2.8</v>
      </c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19" t="s">
        <v>72</v>
      </c>
      <c r="Q420" s="720"/>
      <c r="R420" s="720"/>
      <c r="S420" s="720"/>
      <c r="T420" s="720"/>
      <c r="U420" s="720"/>
      <c r="V420" s="721"/>
      <c r="W420" s="37" t="s">
        <v>73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19" t="s">
        <v>72</v>
      </c>
      <c r="Q421" s="720"/>
      <c r="R421" s="720"/>
      <c r="S421" s="720"/>
      <c r="T421" s="720"/>
      <c r="U421" s="720"/>
      <c r="V421" s="721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74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5"/>
      <c r="AB422" s="695"/>
      <c r="AC422" s="695"/>
    </row>
    <row r="423" spans="1:68" ht="37.5" customHeight="1" x14ac:dyDescent="0.25">
      <c r="A423" s="54" t="s">
        <v>682</v>
      </c>
      <c r="B423" s="54" t="s">
        <v>683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118</v>
      </c>
      <c r="L423" s="32" t="s">
        <v>67</v>
      </c>
      <c r="M423" s="33" t="s">
        <v>68</v>
      </c>
      <c r="N423" s="33"/>
      <c r="O423" s="32">
        <v>40</v>
      </c>
      <c r="P423" s="83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347</v>
      </c>
      <c r="Y423" s="702">
        <f>IFERROR(IF(X423="",0,CEILING((X423/$H423),1)*$H423),"")</f>
        <v>351</v>
      </c>
      <c r="Z423" s="36">
        <f>IFERROR(IF(Y423=0,"",ROUNDUP(Y423/H423,0)*0.02175),"")</f>
        <v>0.9787499999999999</v>
      </c>
      <c r="AA423" s="56"/>
      <c r="AB423" s="57"/>
      <c r="AC423" s="507" t="s">
        <v>684</v>
      </c>
      <c r="AG423" s="64"/>
      <c r="AJ423" s="68" t="s">
        <v>71</v>
      </c>
      <c r="AK423" s="68">
        <v>7.8</v>
      </c>
      <c r="BB423" s="508" t="s">
        <v>1</v>
      </c>
      <c r="BM423" s="64">
        <f>IFERROR(X423*I423/H423,"0")</f>
        <v>372.0907692307693</v>
      </c>
      <c r="BN423" s="64">
        <f>IFERROR(Y423*I423/H423,"0")</f>
        <v>376.38000000000005</v>
      </c>
      <c r="BO423" s="64">
        <f>IFERROR(1/J423*(X423/H423),"0")</f>
        <v>0.79441391941391937</v>
      </c>
      <c r="BP423" s="64">
        <f>IFERROR(1/J423*(Y423/H423),"0")</f>
        <v>0.80357142857142849</v>
      </c>
    </row>
    <row r="424" spans="1:68" ht="27" customHeight="1" x14ac:dyDescent="0.25">
      <c r="A424" s="54" t="s">
        <v>685</v>
      </c>
      <c r="B424" s="54" t="s">
        <v>686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118</v>
      </c>
      <c r="L424" s="32" t="s">
        <v>67</v>
      </c>
      <c r="M424" s="33" t="s">
        <v>68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687</v>
      </c>
      <c r="AG424" s="64"/>
      <c r="AJ424" s="68" t="s">
        <v>71</v>
      </c>
      <c r="AK424" s="68">
        <v>7.8</v>
      </c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37.5" customHeight="1" x14ac:dyDescent="0.25">
      <c r="A425" s="54" t="s">
        <v>688</v>
      </c>
      <c r="B425" s="54" t="s">
        <v>689</v>
      </c>
      <c r="C425" s="31">
        <v>4301051634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77</v>
      </c>
      <c r="L425" s="32" t="s">
        <v>67</v>
      </c>
      <c r="M425" s="33" t="s">
        <v>68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684</v>
      </c>
      <c r="AG425" s="64"/>
      <c r="AJ425" s="68" t="s">
        <v>71</v>
      </c>
      <c r="AK425" s="68">
        <v>2.4</v>
      </c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688</v>
      </c>
      <c r="B426" s="54" t="s">
        <v>690</v>
      </c>
      <c r="C426" s="31">
        <v>4301051297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77</v>
      </c>
      <c r="L426" s="32" t="s">
        <v>67</v>
      </c>
      <c r="M426" s="33" t="s">
        <v>68</v>
      </c>
      <c r="N426" s="33"/>
      <c r="O426" s="32">
        <v>40</v>
      </c>
      <c r="P426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691</v>
      </c>
      <c r="AG426" s="64"/>
      <c r="AJ426" s="68" t="s">
        <v>71</v>
      </c>
      <c r="AK426" s="68">
        <v>2.4</v>
      </c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77</v>
      </c>
      <c r="L427" s="32" t="s">
        <v>67</v>
      </c>
      <c r="M427" s="33" t="s">
        <v>68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687</v>
      </c>
      <c r="AG427" s="64"/>
      <c r="AJ427" s="68" t="s">
        <v>71</v>
      </c>
      <c r="AK427" s="68">
        <v>2.4</v>
      </c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19" t="s">
        <v>72</v>
      </c>
      <c r="Q428" s="720"/>
      <c r="R428" s="720"/>
      <c r="S428" s="720"/>
      <c r="T428" s="720"/>
      <c r="U428" s="720"/>
      <c r="V428" s="721"/>
      <c r="W428" s="37" t="s">
        <v>73</v>
      </c>
      <c r="X428" s="703">
        <f>IFERROR(X423/H423,"0")+IFERROR(X424/H424,"0")+IFERROR(X425/H425,"0")+IFERROR(X426/H426,"0")+IFERROR(X427/H427,"0")</f>
        <v>44.487179487179489</v>
      </c>
      <c r="Y428" s="703">
        <f>IFERROR(Y423/H423,"0")+IFERROR(Y424/H424,"0")+IFERROR(Y425/H425,"0")+IFERROR(Y426/H426,"0")+IFERROR(Y427/H427,"0")</f>
        <v>45</v>
      </c>
      <c r="Z428" s="703">
        <f>IFERROR(IF(Z423="",0,Z423),"0")+IFERROR(IF(Z424="",0,Z424),"0")+IFERROR(IF(Z425="",0,Z425),"0")+IFERROR(IF(Z426="",0,Z426),"0")+IFERROR(IF(Z427="",0,Z427),"0")</f>
        <v>0.9787499999999999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19" t="s">
        <v>72</v>
      </c>
      <c r="Q429" s="720"/>
      <c r="R429" s="720"/>
      <c r="S429" s="720"/>
      <c r="T429" s="720"/>
      <c r="U429" s="720"/>
      <c r="V429" s="721"/>
      <c r="W429" s="37" t="s">
        <v>69</v>
      </c>
      <c r="X429" s="703">
        <f>IFERROR(SUM(X423:X427),"0")</f>
        <v>347</v>
      </c>
      <c r="Y429" s="703">
        <f>IFERROR(SUM(Y423:Y427),"0")</f>
        <v>351</v>
      </c>
      <c r="Z429" s="37"/>
      <c r="AA429" s="704"/>
      <c r="AB429" s="704"/>
      <c r="AC429" s="704"/>
    </row>
    <row r="430" spans="1:68" ht="14.25" customHeight="1" x14ac:dyDescent="0.25">
      <c r="A430" s="723" t="s">
        <v>203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5"/>
      <c r="AB430" s="695"/>
      <c r="AC430" s="695"/>
    </row>
    <row r="431" spans="1:68" ht="27" customHeight="1" x14ac:dyDescent="0.25">
      <c r="A431" s="54" t="s">
        <v>694</v>
      </c>
      <c r="B431" s="54" t="s">
        <v>695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118</v>
      </c>
      <c r="L431" s="32" t="s">
        <v>67</v>
      </c>
      <c r="M431" s="33" t="s">
        <v>68</v>
      </c>
      <c r="N431" s="33"/>
      <c r="O431" s="32">
        <v>40</v>
      </c>
      <c r="P431" s="8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696</v>
      </c>
      <c r="AG431" s="64"/>
      <c r="AJ431" s="68" t="s">
        <v>71</v>
      </c>
      <c r="AK431" s="68">
        <v>7.8</v>
      </c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19" t="s">
        <v>72</v>
      </c>
      <c r="Q432" s="720"/>
      <c r="R432" s="720"/>
      <c r="S432" s="720"/>
      <c r="T432" s="720"/>
      <c r="U432" s="720"/>
      <c r="V432" s="721"/>
      <c r="W432" s="37" t="s">
        <v>73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19" t="s">
        <v>72</v>
      </c>
      <c r="Q433" s="720"/>
      <c r="R433" s="720"/>
      <c r="S433" s="720"/>
      <c r="T433" s="720"/>
      <c r="U433" s="720"/>
      <c r="V433" s="721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4" t="s">
        <v>697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48"/>
      <c r="AB434" s="48"/>
      <c r="AC434" s="48"/>
    </row>
    <row r="435" spans="1:68" ht="16.5" customHeight="1" x14ac:dyDescent="0.25">
      <c r="A435" s="722" t="s">
        <v>698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115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5"/>
      <c r="AB436" s="695"/>
      <c r="AC436" s="695"/>
    </row>
    <row r="437" spans="1:68" ht="27" customHeight="1" x14ac:dyDescent="0.25">
      <c r="A437" s="54" t="s">
        <v>699</v>
      </c>
      <c r="B437" s="54" t="s">
        <v>700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77</v>
      </c>
      <c r="L437" s="32" t="s">
        <v>67</v>
      </c>
      <c r="M437" s="33" t="s">
        <v>122</v>
      </c>
      <c r="N437" s="33"/>
      <c r="O437" s="32">
        <v>50</v>
      </c>
      <c r="P437" s="7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701</v>
      </c>
      <c r="AG437" s="64"/>
      <c r="AJ437" s="68" t="s">
        <v>71</v>
      </c>
      <c r="AK437" s="68">
        <v>2.7</v>
      </c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19" t="s">
        <v>72</v>
      </c>
      <c r="Q438" s="720"/>
      <c r="R438" s="720"/>
      <c r="S438" s="720"/>
      <c r="T438" s="720"/>
      <c r="U438" s="720"/>
      <c r="V438" s="721"/>
      <c r="W438" s="37" t="s">
        <v>73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19" t="s">
        <v>72</v>
      </c>
      <c r="Q439" s="720"/>
      <c r="R439" s="720"/>
      <c r="S439" s="720"/>
      <c r="T439" s="720"/>
      <c r="U439" s="720"/>
      <c r="V439" s="721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5"/>
      <c r="AB440" s="695"/>
      <c r="AC440" s="695"/>
    </row>
    <row r="441" spans="1:68" ht="27" customHeight="1" x14ac:dyDescent="0.25">
      <c r="A441" s="54" t="s">
        <v>702</v>
      </c>
      <c r="B441" s="54" t="s">
        <v>703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77</v>
      </c>
      <c r="L441" s="32" t="s">
        <v>67</v>
      </c>
      <c r="M441" s="33" t="s">
        <v>68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704</v>
      </c>
      <c r="AG441" s="64"/>
      <c r="AJ441" s="68" t="s">
        <v>71</v>
      </c>
      <c r="AK441" s="68">
        <v>4.2</v>
      </c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702</v>
      </c>
      <c r="B442" s="54" t="s">
        <v>705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77</v>
      </c>
      <c r="L442" s="32" t="s">
        <v>67</v>
      </c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704</v>
      </c>
      <c r="AG442" s="64"/>
      <c r="AJ442" s="68" t="s">
        <v>71</v>
      </c>
      <c r="AK442" s="68">
        <v>4.2</v>
      </c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706</v>
      </c>
      <c r="B443" s="54" t="s">
        <v>707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77</v>
      </c>
      <c r="L443" s="32" t="s">
        <v>67</v>
      </c>
      <c r="M443" s="33" t="s">
        <v>68</v>
      </c>
      <c r="N443" s="33"/>
      <c r="O443" s="32">
        <v>50</v>
      </c>
      <c r="P443" s="7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708</v>
      </c>
      <c r="AG443" s="64"/>
      <c r="AJ443" s="68" t="s">
        <v>71</v>
      </c>
      <c r="AK443" s="68">
        <v>4.2</v>
      </c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709</v>
      </c>
      <c r="B444" s="54" t="s">
        <v>710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77</v>
      </c>
      <c r="L444" s="32" t="s">
        <v>67</v>
      </c>
      <c r="M444" s="33" t="s">
        <v>68</v>
      </c>
      <c r="N444" s="33"/>
      <c r="O444" s="32">
        <v>50</v>
      </c>
      <c r="P444" s="11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120</v>
      </c>
      <c r="Y444" s="702">
        <f t="shared" si="78"/>
        <v>121.80000000000001</v>
      </c>
      <c r="Z444" s="36">
        <f>IFERROR(IF(Y444=0,"",ROUNDUP(Y444/H444,0)*0.00753),"")</f>
        <v>0.21837000000000001</v>
      </c>
      <c r="AA444" s="56"/>
      <c r="AB444" s="57"/>
      <c r="AC444" s="527" t="s">
        <v>711</v>
      </c>
      <c r="AG444" s="64"/>
      <c r="AJ444" s="68" t="s">
        <v>71</v>
      </c>
      <c r="AK444" s="68">
        <v>4.2</v>
      </c>
      <c r="BB444" s="528" t="s">
        <v>1</v>
      </c>
      <c r="BM444" s="64">
        <f t="shared" si="79"/>
        <v>126.57142857142854</v>
      </c>
      <c r="BN444" s="64">
        <f t="shared" si="80"/>
        <v>128.47</v>
      </c>
      <c r="BO444" s="64">
        <f t="shared" si="81"/>
        <v>0.18315018315018314</v>
      </c>
      <c r="BP444" s="64">
        <f t="shared" si="82"/>
        <v>0.1858974358974359</v>
      </c>
    </row>
    <row r="445" spans="1:68" ht="27" customHeight="1" x14ac:dyDescent="0.25">
      <c r="A445" s="54" t="s">
        <v>709</v>
      </c>
      <c r="B445" s="54" t="s">
        <v>712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77</v>
      </c>
      <c r="L445" s="32" t="s">
        <v>67</v>
      </c>
      <c r="M445" s="33" t="s">
        <v>68</v>
      </c>
      <c r="N445" s="33"/>
      <c r="O445" s="32">
        <v>50</v>
      </c>
      <c r="P445" s="7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711</v>
      </c>
      <c r="AG445" s="64"/>
      <c r="AJ445" s="68" t="s">
        <v>71</v>
      </c>
      <c r="AK445" s="68">
        <v>4.2</v>
      </c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713</v>
      </c>
      <c r="B446" s="54" t="s">
        <v>714</v>
      </c>
      <c r="C446" s="31">
        <v>4301031257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 t="s">
        <v>67</v>
      </c>
      <c r="M446" s="33" t="s">
        <v>68</v>
      </c>
      <c r="N446" s="33"/>
      <c r="O446" s="32">
        <v>45</v>
      </c>
      <c r="P446" s="9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715</v>
      </c>
      <c r="AG446" s="64"/>
      <c r="AJ446" s="68" t="s">
        <v>71</v>
      </c>
      <c r="AK446" s="68">
        <v>1.68</v>
      </c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4301031335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 t="s">
        <v>67</v>
      </c>
      <c r="M447" s="33" t="s">
        <v>68</v>
      </c>
      <c r="N447" s="33"/>
      <c r="O447" s="32">
        <v>50</v>
      </c>
      <c r="P447" s="10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704</v>
      </c>
      <c r="AG447" s="64"/>
      <c r="AJ447" s="68" t="s">
        <v>71</v>
      </c>
      <c r="AK447" s="68">
        <v>1.68</v>
      </c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 t="s">
        <v>67</v>
      </c>
      <c r="M448" s="33" t="s">
        <v>68</v>
      </c>
      <c r="N448" s="33"/>
      <c r="O448" s="32">
        <v>45</v>
      </c>
      <c r="P448" s="9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715</v>
      </c>
      <c r="AG448" s="64"/>
      <c r="AJ448" s="68" t="s">
        <v>71</v>
      </c>
      <c r="AK448" s="68">
        <v>2.1</v>
      </c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717</v>
      </c>
      <c r="B449" s="54" t="s">
        <v>719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 t="s">
        <v>67</v>
      </c>
      <c r="M449" s="33" t="s">
        <v>68</v>
      </c>
      <c r="N449" s="33"/>
      <c r="O449" s="32">
        <v>50</v>
      </c>
      <c r="P449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704</v>
      </c>
      <c r="AG449" s="64"/>
      <c r="AJ449" s="68" t="s">
        <v>71</v>
      </c>
      <c r="AK449" s="68">
        <v>2.1</v>
      </c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720</v>
      </c>
      <c r="B450" s="54" t="s">
        <v>721</v>
      </c>
      <c r="C450" s="31">
        <v>4301031254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 t="s">
        <v>67</v>
      </c>
      <c r="M450" s="33" t="s">
        <v>68</v>
      </c>
      <c r="N450" s="33"/>
      <c r="O450" s="32">
        <v>45</v>
      </c>
      <c r="P450" s="8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722</v>
      </c>
      <c r="AG450" s="64"/>
      <c r="AJ450" s="68" t="s">
        <v>71</v>
      </c>
      <c r="AK450" s="68">
        <v>1.68</v>
      </c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720</v>
      </c>
      <c r="B451" s="54" t="s">
        <v>723</v>
      </c>
      <c r="C451" s="31">
        <v>4301031336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 t="s">
        <v>67</v>
      </c>
      <c r="M451" s="33" t="s">
        <v>68</v>
      </c>
      <c r="N451" s="33"/>
      <c r="O451" s="32">
        <v>50</v>
      </c>
      <c r="P451" s="9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724</v>
      </c>
      <c r="AG451" s="64"/>
      <c r="AJ451" s="68" t="s">
        <v>71</v>
      </c>
      <c r="AK451" s="68">
        <v>1.68</v>
      </c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 t="s">
        <v>67</v>
      </c>
      <c r="M452" s="33" t="s">
        <v>68</v>
      </c>
      <c r="N452" s="33"/>
      <c r="O452" s="32">
        <v>50</v>
      </c>
      <c r="P452" s="7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724</v>
      </c>
      <c r="AG452" s="64"/>
      <c r="AJ452" s="68" t="s">
        <v>71</v>
      </c>
      <c r="AK452" s="68">
        <v>2.1</v>
      </c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725</v>
      </c>
      <c r="B453" s="54" t="s">
        <v>727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 t="s">
        <v>67</v>
      </c>
      <c r="M453" s="33" t="s">
        <v>68</v>
      </c>
      <c r="N453" s="33"/>
      <c r="O453" s="32">
        <v>50</v>
      </c>
      <c r="P453" s="799" t="s">
        <v>728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724</v>
      </c>
      <c r="AG453" s="64"/>
      <c r="AJ453" s="68" t="s">
        <v>71</v>
      </c>
      <c r="AK453" s="68">
        <v>2.1</v>
      </c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729</v>
      </c>
      <c r="B454" s="54" t="s">
        <v>730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 t="s">
        <v>67</v>
      </c>
      <c r="M454" s="33" t="s">
        <v>68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731</v>
      </c>
      <c r="AG454" s="64"/>
      <c r="AJ454" s="68" t="s">
        <v>71</v>
      </c>
      <c r="AK454" s="68">
        <v>1.68</v>
      </c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732</v>
      </c>
      <c r="B455" s="54" t="s">
        <v>733</v>
      </c>
      <c r="C455" s="31">
        <v>4301031358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 t="s">
        <v>67</v>
      </c>
      <c r="M455" s="33" t="s">
        <v>68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9</v>
      </c>
      <c r="Y455" s="702">
        <f t="shared" si="78"/>
        <v>10.5</v>
      </c>
      <c r="Z455" s="36">
        <f t="shared" si="83"/>
        <v>2.5100000000000001E-2</v>
      </c>
      <c r="AA455" s="56"/>
      <c r="AB455" s="57"/>
      <c r="AC455" s="549" t="s">
        <v>734</v>
      </c>
      <c r="AG455" s="64"/>
      <c r="AJ455" s="68" t="s">
        <v>71</v>
      </c>
      <c r="AK455" s="68">
        <v>2.1</v>
      </c>
      <c r="BB455" s="550" t="s">
        <v>1</v>
      </c>
      <c r="BM455" s="64">
        <f t="shared" si="79"/>
        <v>9.5571428571428569</v>
      </c>
      <c r="BN455" s="64">
        <f t="shared" si="80"/>
        <v>11.149999999999999</v>
      </c>
      <c r="BO455" s="64">
        <f t="shared" si="81"/>
        <v>1.8315018315018316E-2</v>
      </c>
      <c r="BP455" s="64">
        <f t="shared" si="82"/>
        <v>2.1367521367521368E-2</v>
      </c>
    </row>
    <row r="456" spans="1:68" ht="27" customHeight="1" x14ac:dyDescent="0.25">
      <c r="A456" s="54" t="s">
        <v>732</v>
      </c>
      <c r="B456" s="54" t="s">
        <v>735</v>
      </c>
      <c r="C456" s="31">
        <v>4301031333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 t="s">
        <v>67</v>
      </c>
      <c r="M456" s="33" t="s">
        <v>68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734</v>
      </c>
      <c r="AG456" s="64"/>
      <c r="AJ456" s="68" t="s">
        <v>71</v>
      </c>
      <c r="AK456" s="68">
        <v>2.1</v>
      </c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 t="s">
        <v>67</v>
      </c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731</v>
      </c>
      <c r="AG457" s="64"/>
      <c r="AJ457" s="68" t="s">
        <v>71</v>
      </c>
      <c r="AK457" s="68">
        <v>2.1</v>
      </c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738</v>
      </c>
      <c r="B458" s="54" t="s">
        <v>739</v>
      </c>
      <c r="C458" s="31">
        <v>4301031255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 t="s">
        <v>67</v>
      </c>
      <c r="M458" s="33" t="s">
        <v>68</v>
      </c>
      <c r="N458" s="33"/>
      <c r="O458" s="32">
        <v>45</v>
      </c>
      <c r="P458" s="7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740</v>
      </c>
      <c r="AG458" s="64"/>
      <c r="AJ458" s="68" t="s">
        <v>71</v>
      </c>
      <c r="AK458" s="68">
        <v>1.68</v>
      </c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738</v>
      </c>
      <c r="B459" s="54" t="s">
        <v>741</v>
      </c>
      <c r="C459" s="31">
        <v>4301031338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 t="s">
        <v>67</v>
      </c>
      <c r="M459" s="33" t="s">
        <v>68</v>
      </c>
      <c r="N459" s="33"/>
      <c r="O459" s="32">
        <v>50</v>
      </c>
      <c r="P459" s="9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708</v>
      </c>
      <c r="AG459" s="64"/>
      <c r="AJ459" s="68" t="s">
        <v>71</v>
      </c>
      <c r="AK459" s="68">
        <v>1.68</v>
      </c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742</v>
      </c>
      <c r="B460" s="54" t="s">
        <v>743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77</v>
      </c>
      <c r="L460" s="32" t="s">
        <v>67</v>
      </c>
      <c r="M460" s="33" t="s">
        <v>68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744</v>
      </c>
      <c r="AG460" s="64"/>
      <c r="AJ460" s="68" t="s">
        <v>71</v>
      </c>
      <c r="AK460" s="68">
        <v>1.68</v>
      </c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19" t="s">
        <v>72</v>
      </c>
      <c r="Q461" s="720"/>
      <c r="R461" s="720"/>
      <c r="S461" s="720"/>
      <c r="T461" s="720"/>
      <c r="U461" s="720"/>
      <c r="V461" s="721"/>
      <c r="W461" s="37" t="s">
        <v>73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32.857142857142854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34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0.24347000000000002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19" t="s">
        <v>72</v>
      </c>
      <c r="Q462" s="720"/>
      <c r="R462" s="720"/>
      <c r="S462" s="720"/>
      <c r="T462" s="720"/>
      <c r="U462" s="720"/>
      <c r="V462" s="721"/>
      <c r="W462" s="37" t="s">
        <v>69</v>
      </c>
      <c r="X462" s="703">
        <f>IFERROR(SUM(X441:X460),"0")</f>
        <v>129</v>
      </c>
      <c r="Y462" s="703">
        <f>IFERROR(SUM(Y441:Y460),"0")</f>
        <v>132.30000000000001</v>
      </c>
      <c r="Z462" s="37"/>
      <c r="AA462" s="704"/>
      <c r="AB462" s="704"/>
      <c r="AC462" s="704"/>
    </row>
    <row r="463" spans="1:68" ht="14.25" customHeight="1" x14ac:dyDescent="0.25">
      <c r="A463" s="723" t="s">
        <v>74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5"/>
      <c r="AB463" s="695"/>
      <c r="AC463" s="695"/>
    </row>
    <row r="464" spans="1:68" ht="27" customHeight="1" x14ac:dyDescent="0.25">
      <c r="A464" s="54" t="s">
        <v>745</v>
      </c>
      <c r="B464" s="54" t="s">
        <v>746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77</v>
      </c>
      <c r="L464" s="32" t="s">
        <v>67</v>
      </c>
      <c r="M464" s="33" t="s">
        <v>119</v>
      </c>
      <c r="N464" s="33"/>
      <c r="O464" s="32">
        <v>45</v>
      </c>
      <c r="P464" s="8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747</v>
      </c>
      <c r="AG464" s="64"/>
      <c r="AJ464" s="68" t="s">
        <v>71</v>
      </c>
      <c r="AK464" s="68">
        <v>2.4</v>
      </c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748</v>
      </c>
      <c r="B465" s="54" t="s">
        <v>749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77</v>
      </c>
      <c r="L465" s="32" t="s">
        <v>67</v>
      </c>
      <c r="M465" s="33" t="s">
        <v>119</v>
      </c>
      <c r="N465" s="33"/>
      <c r="O465" s="32">
        <v>45</v>
      </c>
      <c r="P465" s="10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750</v>
      </c>
      <c r="AG465" s="64"/>
      <c r="AJ465" s="68" t="s">
        <v>71</v>
      </c>
      <c r="AK465" s="68">
        <v>1.98</v>
      </c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19" t="s">
        <v>72</v>
      </c>
      <c r="Q466" s="720"/>
      <c r="R466" s="720"/>
      <c r="S466" s="720"/>
      <c r="T466" s="720"/>
      <c r="U466" s="720"/>
      <c r="V466" s="721"/>
      <c r="W466" s="37" t="s">
        <v>73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19" t="s">
        <v>72</v>
      </c>
      <c r="Q467" s="720"/>
      <c r="R467" s="720"/>
      <c r="S467" s="720"/>
      <c r="T467" s="720"/>
      <c r="U467" s="720"/>
      <c r="V467" s="721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104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5"/>
      <c r="AB468" s="695"/>
      <c r="AC468" s="695"/>
    </row>
    <row r="469" spans="1:68" ht="27" customHeight="1" x14ac:dyDescent="0.25">
      <c r="A469" s="54" t="s">
        <v>751</v>
      </c>
      <c r="B469" s="54" t="s">
        <v>752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753</v>
      </c>
      <c r="L469" s="32" t="s">
        <v>67</v>
      </c>
      <c r="M469" s="33" t="s">
        <v>754</v>
      </c>
      <c r="N469" s="33"/>
      <c r="O469" s="32">
        <v>60</v>
      </c>
      <c r="P46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755</v>
      </c>
      <c r="AG469" s="64"/>
      <c r="AJ469" s="68" t="s">
        <v>71</v>
      </c>
      <c r="AK469" s="68">
        <v>1.2</v>
      </c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19" t="s">
        <v>72</v>
      </c>
      <c r="Q470" s="720"/>
      <c r="R470" s="720"/>
      <c r="S470" s="720"/>
      <c r="T470" s="720"/>
      <c r="U470" s="720"/>
      <c r="V470" s="721"/>
      <c r="W470" s="37" t="s">
        <v>73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19" t="s">
        <v>72</v>
      </c>
      <c r="Q471" s="720"/>
      <c r="R471" s="720"/>
      <c r="S471" s="720"/>
      <c r="T471" s="720"/>
      <c r="U471" s="720"/>
      <c r="V471" s="721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22" t="s">
        <v>756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163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5"/>
      <c r="AB473" s="695"/>
      <c r="AC473" s="695"/>
    </row>
    <row r="474" spans="1:68" ht="27" customHeight="1" x14ac:dyDescent="0.25">
      <c r="A474" s="54" t="s">
        <v>757</v>
      </c>
      <c r="B474" s="54" t="s">
        <v>758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77</v>
      </c>
      <c r="L474" s="32" t="s">
        <v>67</v>
      </c>
      <c r="M474" s="33" t="s">
        <v>68</v>
      </c>
      <c r="N474" s="33"/>
      <c r="O474" s="32">
        <v>40</v>
      </c>
      <c r="P474" s="8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759</v>
      </c>
      <c r="AG474" s="64"/>
      <c r="AJ474" s="68" t="s">
        <v>71</v>
      </c>
      <c r="AK474" s="68">
        <v>2.52</v>
      </c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19" t="s">
        <v>72</v>
      </c>
      <c r="Q475" s="720"/>
      <c r="R475" s="720"/>
      <c r="S475" s="720"/>
      <c r="T475" s="720"/>
      <c r="U475" s="720"/>
      <c r="V475" s="721"/>
      <c r="W475" s="37" t="s">
        <v>73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19" t="s">
        <v>72</v>
      </c>
      <c r="Q476" s="720"/>
      <c r="R476" s="720"/>
      <c r="S476" s="720"/>
      <c r="T476" s="720"/>
      <c r="U476" s="720"/>
      <c r="V476" s="721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5"/>
      <c r="AB477" s="695"/>
      <c r="AC477" s="695"/>
    </row>
    <row r="478" spans="1:68" ht="27" customHeight="1" x14ac:dyDescent="0.25">
      <c r="A478" s="54" t="s">
        <v>760</v>
      </c>
      <c r="B478" s="54" t="s">
        <v>761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77</v>
      </c>
      <c r="L478" s="32" t="s">
        <v>67</v>
      </c>
      <c r="M478" s="33" t="s">
        <v>68</v>
      </c>
      <c r="N478" s="33"/>
      <c r="O478" s="32">
        <v>50</v>
      </c>
      <c r="P478" s="102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762</v>
      </c>
      <c r="AG478" s="64"/>
      <c r="AJ478" s="68" t="s">
        <v>71</v>
      </c>
      <c r="AK478" s="68">
        <v>4.2</v>
      </c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763</v>
      </c>
      <c r="B479" s="54" t="s">
        <v>764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 t="s">
        <v>67</v>
      </c>
      <c r="M479" s="33" t="s">
        <v>68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765</v>
      </c>
      <c r="AG479" s="64"/>
      <c r="AJ479" s="68" t="s">
        <v>71</v>
      </c>
      <c r="AK479" s="68">
        <v>2.1</v>
      </c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766</v>
      </c>
      <c r="B480" s="54" t="s">
        <v>767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 t="s">
        <v>67</v>
      </c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768</v>
      </c>
      <c r="AG480" s="64"/>
      <c r="AJ480" s="68" t="s">
        <v>71</v>
      </c>
      <c r="AK480" s="68">
        <v>1.68</v>
      </c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769</v>
      </c>
      <c r="B481" s="54" t="s">
        <v>770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 t="s">
        <v>67</v>
      </c>
      <c r="M481" s="33" t="s">
        <v>68</v>
      </c>
      <c r="N481" s="33"/>
      <c r="O481" s="32">
        <v>50</v>
      </c>
      <c r="P481" s="841" t="s">
        <v>771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768</v>
      </c>
      <c r="AG481" s="64"/>
      <c r="AJ481" s="68" t="s">
        <v>71</v>
      </c>
      <c r="AK481" s="68">
        <v>2.1</v>
      </c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769</v>
      </c>
      <c r="B482" s="54" t="s">
        <v>772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 t="s">
        <v>67</v>
      </c>
      <c r="M482" s="33" t="s">
        <v>68</v>
      </c>
      <c r="N482" s="33"/>
      <c r="O482" s="32">
        <v>50</v>
      </c>
      <c r="P482" s="8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768</v>
      </c>
      <c r="AG482" s="64"/>
      <c r="AJ482" s="68" t="s">
        <v>71</v>
      </c>
      <c r="AK482" s="68">
        <v>2.1</v>
      </c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19" t="s">
        <v>72</v>
      </c>
      <c r="Q483" s="720"/>
      <c r="R483" s="720"/>
      <c r="S483" s="720"/>
      <c r="T483" s="720"/>
      <c r="U483" s="720"/>
      <c r="V483" s="721"/>
      <c r="W483" s="37" t="s">
        <v>73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19" t="s">
        <v>72</v>
      </c>
      <c r="Q484" s="720"/>
      <c r="R484" s="720"/>
      <c r="S484" s="720"/>
      <c r="T484" s="720"/>
      <c r="U484" s="720"/>
      <c r="V484" s="721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104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5"/>
      <c r="AB485" s="695"/>
      <c r="AC485" s="695"/>
    </row>
    <row r="486" spans="1:68" ht="27" customHeight="1" x14ac:dyDescent="0.25">
      <c r="A486" s="54" t="s">
        <v>773</v>
      </c>
      <c r="B486" s="54" t="s">
        <v>774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753</v>
      </c>
      <c r="L486" s="32" t="s">
        <v>67</v>
      </c>
      <c r="M486" s="33" t="s">
        <v>754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775</v>
      </c>
      <c r="AG486" s="64"/>
      <c r="AJ486" s="68" t="s">
        <v>71</v>
      </c>
      <c r="AK486" s="68">
        <v>1.2</v>
      </c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19" t="s">
        <v>72</v>
      </c>
      <c r="Q487" s="720"/>
      <c r="R487" s="720"/>
      <c r="S487" s="720"/>
      <c r="T487" s="720"/>
      <c r="U487" s="720"/>
      <c r="V487" s="721"/>
      <c r="W487" s="37" t="s">
        <v>73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19" t="s">
        <v>72</v>
      </c>
      <c r="Q488" s="720"/>
      <c r="R488" s="720"/>
      <c r="S488" s="720"/>
      <c r="T488" s="720"/>
      <c r="U488" s="720"/>
      <c r="V488" s="721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22" t="s">
        <v>776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5"/>
      <c r="AB490" s="695"/>
      <c r="AC490" s="695"/>
    </row>
    <row r="491" spans="1:68" ht="27" customHeight="1" x14ac:dyDescent="0.25">
      <c r="A491" s="54" t="s">
        <v>777</v>
      </c>
      <c r="B491" s="54" t="s">
        <v>778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 t="s">
        <v>67</v>
      </c>
      <c r="M491" s="33" t="s">
        <v>68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779</v>
      </c>
      <c r="AG491" s="64"/>
      <c r="AJ491" s="68" t="s">
        <v>71</v>
      </c>
      <c r="AK491" s="68">
        <v>1.2</v>
      </c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 t="s">
        <v>67</v>
      </c>
      <c r="M492" s="33" t="s">
        <v>68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779</v>
      </c>
      <c r="AG492" s="64"/>
      <c r="AJ492" s="68" t="s">
        <v>71</v>
      </c>
      <c r="AK492" s="68">
        <v>1.2</v>
      </c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782</v>
      </c>
      <c r="B493" s="54" t="s">
        <v>783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 t="s">
        <v>67</v>
      </c>
      <c r="M493" s="33" t="s">
        <v>68</v>
      </c>
      <c r="N493" s="33"/>
      <c r="O493" s="32">
        <v>35</v>
      </c>
      <c r="P493" s="8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784</v>
      </c>
      <c r="AG493" s="64"/>
      <c r="AJ493" s="68" t="s">
        <v>71</v>
      </c>
      <c r="AK493" s="68">
        <v>1.2</v>
      </c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19" t="s">
        <v>72</v>
      </c>
      <c r="Q494" s="720"/>
      <c r="R494" s="720"/>
      <c r="S494" s="720"/>
      <c r="T494" s="720"/>
      <c r="U494" s="720"/>
      <c r="V494" s="721"/>
      <c r="W494" s="37" t="s">
        <v>73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19" t="s">
        <v>72</v>
      </c>
      <c r="Q495" s="720"/>
      <c r="R495" s="720"/>
      <c r="S495" s="720"/>
      <c r="T495" s="720"/>
      <c r="U495" s="720"/>
      <c r="V495" s="721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22" t="s">
        <v>785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5"/>
      <c r="AB497" s="695"/>
      <c r="AC497" s="695"/>
    </row>
    <row r="498" spans="1:68" ht="27" customHeight="1" x14ac:dyDescent="0.25">
      <c r="A498" s="54" t="s">
        <v>786</v>
      </c>
      <c r="B498" s="54" t="s">
        <v>787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77</v>
      </c>
      <c r="L498" s="32" t="s">
        <v>67</v>
      </c>
      <c r="M498" s="33" t="s">
        <v>68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788</v>
      </c>
      <c r="AG498" s="64"/>
      <c r="AJ498" s="68" t="s">
        <v>71</v>
      </c>
      <c r="AK498" s="68">
        <v>1.62</v>
      </c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19" t="s">
        <v>72</v>
      </c>
      <c r="Q499" s="720"/>
      <c r="R499" s="720"/>
      <c r="S499" s="720"/>
      <c r="T499" s="720"/>
      <c r="U499" s="720"/>
      <c r="V499" s="721"/>
      <c r="W499" s="37" t="s">
        <v>73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19" t="s">
        <v>72</v>
      </c>
      <c r="Q500" s="720"/>
      <c r="R500" s="720"/>
      <c r="S500" s="720"/>
      <c r="T500" s="720"/>
      <c r="U500" s="720"/>
      <c r="V500" s="721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4" t="s">
        <v>789</v>
      </c>
      <c r="B501" s="765"/>
      <c r="C501" s="765"/>
      <c r="D501" s="765"/>
      <c r="E501" s="765"/>
      <c r="F501" s="765"/>
      <c r="G501" s="765"/>
      <c r="H501" s="765"/>
      <c r="I501" s="765"/>
      <c r="J501" s="765"/>
      <c r="K501" s="765"/>
      <c r="L501" s="765"/>
      <c r="M501" s="765"/>
      <c r="N501" s="765"/>
      <c r="O501" s="765"/>
      <c r="P501" s="765"/>
      <c r="Q501" s="765"/>
      <c r="R501" s="765"/>
      <c r="S501" s="765"/>
      <c r="T501" s="765"/>
      <c r="U501" s="765"/>
      <c r="V501" s="765"/>
      <c r="W501" s="765"/>
      <c r="X501" s="765"/>
      <c r="Y501" s="765"/>
      <c r="Z501" s="765"/>
      <c r="AA501" s="48"/>
      <c r="AB501" s="48"/>
      <c r="AC501" s="48"/>
    </row>
    <row r="502" spans="1:68" ht="16.5" customHeight="1" x14ac:dyDescent="0.25">
      <c r="A502" s="722" t="s">
        <v>789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115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5"/>
      <c r="AB503" s="695"/>
      <c r="AC503" s="695"/>
    </row>
    <row r="504" spans="1:68" ht="27" customHeight="1" x14ac:dyDescent="0.25">
      <c r="A504" s="54" t="s">
        <v>790</v>
      </c>
      <c r="B504" s="54" t="s">
        <v>791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118</v>
      </c>
      <c r="L504" s="32" t="s">
        <v>67</v>
      </c>
      <c r="M504" s="33" t="s">
        <v>122</v>
      </c>
      <c r="N504" s="33"/>
      <c r="O504" s="32">
        <v>60</v>
      </c>
      <c r="P50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52</v>
      </c>
      <c r="Y504" s="702">
        <f t="shared" ref="Y504:Y511" si="84">IFERROR(IF(X504="",0,CEILING((X504/$H504),1)*$H504),"")</f>
        <v>52.800000000000004</v>
      </c>
      <c r="Z504" s="36">
        <f t="shared" ref="Z504:Z509" si="85">IFERROR(IF(Y504=0,"",ROUNDUP(Y504/H504,0)*0.01196),"")</f>
        <v>0.1196</v>
      </c>
      <c r="AA504" s="56"/>
      <c r="AB504" s="57"/>
      <c r="AC504" s="589" t="s">
        <v>120</v>
      </c>
      <c r="AG504" s="64"/>
      <c r="AJ504" s="68" t="s">
        <v>71</v>
      </c>
      <c r="AK504" s="68">
        <v>5.28</v>
      </c>
      <c r="BB504" s="590" t="s">
        <v>1</v>
      </c>
      <c r="BM504" s="64">
        <f t="shared" ref="BM504:BM511" si="86">IFERROR(X504*I504/H504,"0")</f>
        <v>55.54545454545454</v>
      </c>
      <c r="BN504" s="64">
        <f t="shared" ref="BN504:BN511" si="87">IFERROR(Y504*I504/H504,"0")</f>
        <v>56.400000000000006</v>
      </c>
      <c r="BO504" s="64">
        <f t="shared" ref="BO504:BO511" si="88">IFERROR(1/J504*(X504/H504),"0")</f>
        <v>9.4696969696969696E-2</v>
      </c>
      <c r="BP504" s="64">
        <f t="shared" ref="BP504:BP511" si="89">IFERROR(1/J504*(Y504/H504),"0")</f>
        <v>9.6153846153846159E-2</v>
      </c>
    </row>
    <row r="505" spans="1:68" ht="27" customHeight="1" x14ac:dyDescent="0.25">
      <c r="A505" s="54" t="s">
        <v>792</v>
      </c>
      <c r="B505" s="54" t="s">
        <v>793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118</v>
      </c>
      <c r="L505" s="32" t="s">
        <v>67</v>
      </c>
      <c r="M505" s="33" t="s">
        <v>122</v>
      </c>
      <c r="N505" s="33"/>
      <c r="O505" s="32">
        <v>60</v>
      </c>
      <c r="P50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5</v>
      </c>
      <c r="Y505" s="702">
        <f t="shared" si="84"/>
        <v>5.28</v>
      </c>
      <c r="Z505" s="36">
        <f t="shared" si="85"/>
        <v>1.196E-2</v>
      </c>
      <c r="AA505" s="56"/>
      <c r="AB505" s="57"/>
      <c r="AC505" s="591" t="s">
        <v>794</v>
      </c>
      <c r="AG505" s="64"/>
      <c r="AJ505" s="68" t="s">
        <v>71</v>
      </c>
      <c r="AK505" s="68">
        <v>5.28</v>
      </c>
      <c r="BB505" s="592" t="s">
        <v>1</v>
      </c>
      <c r="BM505" s="64">
        <f t="shared" si="86"/>
        <v>5.3409090909090908</v>
      </c>
      <c r="BN505" s="64">
        <f t="shared" si="87"/>
        <v>5.64</v>
      </c>
      <c r="BO505" s="64">
        <f t="shared" si="88"/>
        <v>9.1054778554778559E-3</v>
      </c>
      <c r="BP505" s="64">
        <f t="shared" si="89"/>
        <v>9.6153846153846159E-3</v>
      </c>
    </row>
    <row r="506" spans="1:68" ht="16.5" customHeight="1" x14ac:dyDescent="0.25">
      <c r="A506" s="54" t="s">
        <v>795</v>
      </c>
      <c r="B506" s="54" t="s">
        <v>796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118</v>
      </c>
      <c r="L506" s="32" t="s">
        <v>67</v>
      </c>
      <c r="M506" s="33" t="s">
        <v>122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797</v>
      </c>
      <c r="AG506" s="64"/>
      <c r="AJ506" s="68" t="s">
        <v>71</v>
      </c>
      <c r="AK506" s="68">
        <v>5.28</v>
      </c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798</v>
      </c>
      <c r="B507" s="54" t="s">
        <v>799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118</v>
      </c>
      <c r="L507" s="32" t="s">
        <v>67</v>
      </c>
      <c r="M507" s="33" t="s">
        <v>122</v>
      </c>
      <c r="N507" s="33"/>
      <c r="O507" s="32">
        <v>60</v>
      </c>
      <c r="P507" s="110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149</v>
      </c>
      <c r="Y507" s="702">
        <f t="shared" si="84"/>
        <v>153.12</v>
      </c>
      <c r="Z507" s="36">
        <f t="shared" si="85"/>
        <v>0.34683999999999998</v>
      </c>
      <c r="AA507" s="56"/>
      <c r="AB507" s="57"/>
      <c r="AC507" s="595" t="s">
        <v>800</v>
      </c>
      <c r="AG507" s="64"/>
      <c r="AJ507" s="68" t="s">
        <v>71</v>
      </c>
      <c r="AK507" s="68">
        <v>5.28</v>
      </c>
      <c r="BB507" s="596" t="s">
        <v>1</v>
      </c>
      <c r="BM507" s="64">
        <f t="shared" si="86"/>
        <v>159.15909090909088</v>
      </c>
      <c r="BN507" s="64">
        <f t="shared" si="87"/>
        <v>163.56</v>
      </c>
      <c r="BO507" s="64">
        <f t="shared" si="88"/>
        <v>0.27134324009324012</v>
      </c>
      <c r="BP507" s="64">
        <f t="shared" si="89"/>
        <v>0.27884615384615385</v>
      </c>
    </row>
    <row r="508" spans="1:68" ht="16.5" customHeight="1" x14ac:dyDescent="0.25">
      <c r="A508" s="54" t="s">
        <v>801</v>
      </c>
      <c r="B508" s="54" t="s">
        <v>802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118</v>
      </c>
      <c r="L508" s="32" t="s">
        <v>67</v>
      </c>
      <c r="M508" s="33" t="s">
        <v>119</v>
      </c>
      <c r="N508" s="33"/>
      <c r="O508" s="32">
        <v>60</v>
      </c>
      <c r="P508" s="8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803</v>
      </c>
      <c r="AG508" s="64"/>
      <c r="AJ508" s="68" t="s">
        <v>71</v>
      </c>
      <c r="AK508" s="68">
        <v>5.28</v>
      </c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804</v>
      </c>
      <c r="B509" s="54" t="s">
        <v>805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118</v>
      </c>
      <c r="L509" s="32" t="s">
        <v>67</v>
      </c>
      <c r="M509" s="33" t="s">
        <v>119</v>
      </c>
      <c r="N509" s="33"/>
      <c r="O509" s="32">
        <v>60</v>
      </c>
      <c r="P509" s="10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51</v>
      </c>
      <c r="Y509" s="702">
        <f t="shared" si="84"/>
        <v>52.800000000000004</v>
      </c>
      <c r="Z509" s="36">
        <f t="shared" si="85"/>
        <v>0.1196</v>
      </c>
      <c r="AA509" s="56"/>
      <c r="AB509" s="57"/>
      <c r="AC509" s="599" t="s">
        <v>806</v>
      </c>
      <c r="AG509" s="64"/>
      <c r="AJ509" s="68" t="s">
        <v>71</v>
      </c>
      <c r="AK509" s="68">
        <v>5.28</v>
      </c>
      <c r="BB509" s="600" t="s">
        <v>1</v>
      </c>
      <c r="BM509" s="64">
        <f t="shared" si="86"/>
        <v>54.47727272727272</v>
      </c>
      <c r="BN509" s="64">
        <f t="shared" si="87"/>
        <v>56.400000000000006</v>
      </c>
      <c r="BO509" s="64">
        <f t="shared" si="88"/>
        <v>9.2875874125874128E-2</v>
      </c>
      <c r="BP509" s="64">
        <f t="shared" si="89"/>
        <v>9.6153846153846159E-2</v>
      </c>
    </row>
    <row r="510" spans="1:68" ht="27" customHeight="1" x14ac:dyDescent="0.25">
      <c r="A510" s="54" t="s">
        <v>807</v>
      </c>
      <c r="B510" s="54" t="s">
        <v>808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77</v>
      </c>
      <c r="L510" s="32" t="s">
        <v>67</v>
      </c>
      <c r="M510" s="33" t="s">
        <v>122</v>
      </c>
      <c r="N510" s="33"/>
      <c r="O510" s="32">
        <v>60</v>
      </c>
      <c r="P510" s="10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120</v>
      </c>
      <c r="AG510" s="64"/>
      <c r="AJ510" s="68" t="s">
        <v>71</v>
      </c>
      <c r="AK510" s="68">
        <v>3.6</v>
      </c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809</v>
      </c>
      <c r="B511" s="54" t="s">
        <v>810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77</v>
      </c>
      <c r="L511" s="32" t="s">
        <v>67</v>
      </c>
      <c r="M511" s="33" t="s">
        <v>122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800</v>
      </c>
      <c r="AG511" s="64"/>
      <c r="AJ511" s="68" t="s">
        <v>71</v>
      </c>
      <c r="AK511" s="68">
        <v>3.6</v>
      </c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19" t="s">
        <v>72</v>
      </c>
      <c r="Q512" s="720"/>
      <c r="R512" s="720"/>
      <c r="S512" s="720"/>
      <c r="T512" s="720"/>
      <c r="U512" s="720"/>
      <c r="V512" s="721"/>
      <c r="W512" s="37" t="s">
        <v>73</v>
      </c>
      <c r="X512" s="703">
        <f>IFERROR(X504/H504,"0")+IFERROR(X505/H505,"0")+IFERROR(X506/H506,"0")+IFERROR(X507/H507,"0")+IFERROR(X508/H508,"0")+IFERROR(X509/H509,"0")+IFERROR(X510/H510,"0")+IFERROR(X511/H511,"0")</f>
        <v>48.674242424242422</v>
      </c>
      <c r="Y512" s="703">
        <f>IFERROR(Y504/H504,"0")+IFERROR(Y505/H505,"0")+IFERROR(Y506/H506,"0")+IFERROR(Y507/H507,"0")+IFERROR(Y508/H508,"0")+IFERROR(Y509/H509,"0")+IFERROR(Y510/H510,"0")+IFERROR(Y511/H511,"0")</f>
        <v>50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0.59799999999999998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19" t="s">
        <v>72</v>
      </c>
      <c r="Q513" s="720"/>
      <c r="R513" s="720"/>
      <c r="S513" s="720"/>
      <c r="T513" s="720"/>
      <c r="U513" s="720"/>
      <c r="V513" s="721"/>
      <c r="W513" s="37" t="s">
        <v>69</v>
      </c>
      <c r="X513" s="703">
        <f>IFERROR(SUM(X504:X511),"0")</f>
        <v>257</v>
      </c>
      <c r="Y513" s="703">
        <f>IFERROR(SUM(Y504:Y511),"0")</f>
        <v>264</v>
      </c>
      <c r="Z513" s="37"/>
      <c r="AA513" s="704"/>
      <c r="AB513" s="704"/>
      <c r="AC513" s="704"/>
    </row>
    <row r="514" spans="1:68" ht="14.25" customHeight="1" x14ac:dyDescent="0.25">
      <c r="A514" s="723" t="s">
        <v>163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5"/>
      <c r="AB514" s="695"/>
      <c r="AC514" s="695"/>
    </row>
    <row r="515" spans="1:68" ht="16.5" customHeight="1" x14ac:dyDescent="0.25">
      <c r="A515" s="54" t="s">
        <v>811</v>
      </c>
      <c r="B515" s="54" t="s">
        <v>812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118</v>
      </c>
      <c r="L515" s="32" t="s">
        <v>67</v>
      </c>
      <c r="M515" s="33" t="s">
        <v>122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145</v>
      </c>
      <c r="Y515" s="702">
        <f>IFERROR(IF(X515="",0,CEILING((X515/$H515),1)*$H515),"")</f>
        <v>147.84</v>
      </c>
      <c r="Z515" s="36">
        <f>IFERROR(IF(Y515=0,"",ROUNDUP(Y515/H515,0)*0.01196),"")</f>
        <v>0.33488000000000001</v>
      </c>
      <c r="AA515" s="56"/>
      <c r="AB515" s="57"/>
      <c r="AC515" s="605" t="s">
        <v>813</v>
      </c>
      <c r="AG515" s="64"/>
      <c r="AJ515" s="68" t="s">
        <v>71</v>
      </c>
      <c r="AK515" s="68">
        <v>5.28</v>
      </c>
      <c r="BB515" s="606" t="s">
        <v>1</v>
      </c>
      <c r="BM515" s="64">
        <f>IFERROR(X515*I515/H515,"0")</f>
        <v>154.88636363636363</v>
      </c>
      <c r="BN515" s="64">
        <f>IFERROR(Y515*I515/H515,"0")</f>
        <v>157.91999999999999</v>
      </c>
      <c r="BO515" s="64">
        <f>IFERROR(1/J515*(X515/H515),"0")</f>
        <v>0.26405885780885779</v>
      </c>
      <c r="BP515" s="64">
        <f>IFERROR(1/J515*(Y515/H515),"0")</f>
        <v>0.26923076923076927</v>
      </c>
    </row>
    <row r="516" spans="1:68" ht="16.5" customHeight="1" x14ac:dyDescent="0.25">
      <c r="A516" s="54" t="s">
        <v>814</v>
      </c>
      <c r="B516" s="54" t="s">
        <v>815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77</v>
      </c>
      <c r="L516" s="32" t="s">
        <v>67</v>
      </c>
      <c r="M516" s="33" t="s">
        <v>122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813</v>
      </c>
      <c r="AG516" s="64"/>
      <c r="AJ516" s="68" t="s">
        <v>71</v>
      </c>
      <c r="AK516" s="68">
        <v>3.6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19" t="s">
        <v>72</v>
      </c>
      <c r="Q517" s="720"/>
      <c r="R517" s="720"/>
      <c r="S517" s="720"/>
      <c r="T517" s="720"/>
      <c r="U517" s="720"/>
      <c r="V517" s="721"/>
      <c r="W517" s="37" t="s">
        <v>73</v>
      </c>
      <c r="X517" s="703">
        <f>IFERROR(X515/H515,"0")+IFERROR(X516/H516,"0")</f>
        <v>27.462121212121211</v>
      </c>
      <c r="Y517" s="703">
        <f>IFERROR(Y515/H515,"0")+IFERROR(Y516/H516,"0")</f>
        <v>28</v>
      </c>
      <c r="Z517" s="703">
        <f>IFERROR(IF(Z515="",0,Z515),"0")+IFERROR(IF(Z516="",0,Z516),"0")</f>
        <v>0.33488000000000001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19" t="s">
        <v>72</v>
      </c>
      <c r="Q518" s="720"/>
      <c r="R518" s="720"/>
      <c r="S518" s="720"/>
      <c r="T518" s="720"/>
      <c r="U518" s="720"/>
      <c r="V518" s="721"/>
      <c r="W518" s="37" t="s">
        <v>69</v>
      </c>
      <c r="X518" s="703">
        <f>IFERROR(SUM(X515:X516),"0")</f>
        <v>145</v>
      </c>
      <c r="Y518" s="703">
        <f>IFERROR(SUM(Y515:Y516),"0")</f>
        <v>147.84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5"/>
      <c r="AB519" s="695"/>
      <c r="AC519" s="695"/>
    </row>
    <row r="520" spans="1:68" ht="27" customHeight="1" x14ac:dyDescent="0.25">
      <c r="A520" s="54" t="s">
        <v>816</v>
      </c>
      <c r="B520" s="54" t="s">
        <v>817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118</v>
      </c>
      <c r="L520" s="32" t="s">
        <v>67</v>
      </c>
      <c r="M520" s="33" t="s">
        <v>122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85</v>
      </c>
      <c r="Y520" s="702">
        <f t="shared" ref="Y520:Y525" si="90">IFERROR(IF(X520="",0,CEILING((X520/$H520),1)*$H520),"")</f>
        <v>89.76</v>
      </c>
      <c r="Z520" s="36">
        <f>IFERROR(IF(Y520=0,"",ROUNDUP(Y520/H520,0)*0.01196),"")</f>
        <v>0.20332</v>
      </c>
      <c r="AA520" s="56"/>
      <c r="AB520" s="57"/>
      <c r="AC520" s="609" t="s">
        <v>818</v>
      </c>
      <c r="AG520" s="64"/>
      <c r="AJ520" s="68" t="s">
        <v>71</v>
      </c>
      <c r="AK520" s="68">
        <v>5.28</v>
      </c>
      <c r="BB520" s="610" t="s">
        <v>1</v>
      </c>
      <c r="BM520" s="64">
        <f t="shared" ref="BM520:BM525" si="91">IFERROR(X520*I520/H520,"0")</f>
        <v>90.795454545454533</v>
      </c>
      <c r="BN520" s="64">
        <f t="shared" ref="BN520:BN525" si="92">IFERROR(Y520*I520/H520,"0")</f>
        <v>95.88</v>
      </c>
      <c r="BO520" s="64">
        <f t="shared" ref="BO520:BO525" si="93">IFERROR(1/J520*(X520/H520),"0")</f>
        <v>0.15479312354312355</v>
      </c>
      <c r="BP520" s="64">
        <f t="shared" ref="BP520:BP525" si="94">IFERROR(1/J520*(Y520/H520),"0")</f>
        <v>0.16346153846153846</v>
      </c>
    </row>
    <row r="521" spans="1:68" ht="27" customHeight="1" x14ac:dyDescent="0.25">
      <c r="A521" s="54" t="s">
        <v>819</v>
      </c>
      <c r="B521" s="54" t="s">
        <v>820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118</v>
      </c>
      <c r="L521" s="32" t="s">
        <v>67</v>
      </c>
      <c r="M521" s="33" t="s">
        <v>68</v>
      </c>
      <c r="N521" s="33"/>
      <c r="O521" s="32">
        <v>60</v>
      </c>
      <c r="P521" s="7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70</v>
      </c>
      <c r="Y521" s="702">
        <f t="shared" si="90"/>
        <v>73.92</v>
      </c>
      <c r="Z521" s="36">
        <f>IFERROR(IF(Y521=0,"",ROUNDUP(Y521/H521,0)*0.01196),"")</f>
        <v>0.16744000000000001</v>
      </c>
      <c r="AA521" s="56"/>
      <c r="AB521" s="57"/>
      <c r="AC521" s="611" t="s">
        <v>821</v>
      </c>
      <c r="AG521" s="64"/>
      <c r="AJ521" s="68" t="s">
        <v>71</v>
      </c>
      <c r="AK521" s="68">
        <v>5.28</v>
      </c>
      <c r="BB521" s="612" t="s">
        <v>1</v>
      </c>
      <c r="BM521" s="64">
        <f t="shared" si="91"/>
        <v>74.772727272727266</v>
      </c>
      <c r="BN521" s="64">
        <f t="shared" si="92"/>
        <v>78.959999999999994</v>
      </c>
      <c r="BO521" s="64">
        <f t="shared" si="93"/>
        <v>0.12747668997668998</v>
      </c>
      <c r="BP521" s="64">
        <f t="shared" si="94"/>
        <v>0.13461538461538464</v>
      </c>
    </row>
    <row r="522" spans="1:68" ht="27" customHeight="1" x14ac:dyDescent="0.25">
      <c r="A522" s="54" t="s">
        <v>822</v>
      </c>
      <c r="B522" s="54" t="s">
        <v>823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118</v>
      </c>
      <c r="L522" s="32" t="s">
        <v>67</v>
      </c>
      <c r="M522" s="33" t="s">
        <v>68</v>
      </c>
      <c r="N522" s="33"/>
      <c r="O522" s="32">
        <v>60</v>
      </c>
      <c r="P522" s="7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50</v>
      </c>
      <c r="Y522" s="702">
        <f t="shared" si="90"/>
        <v>52.800000000000004</v>
      </c>
      <c r="Z522" s="36">
        <f>IFERROR(IF(Y522=0,"",ROUNDUP(Y522/H522,0)*0.01196),"")</f>
        <v>0.1196</v>
      </c>
      <c r="AA522" s="56"/>
      <c r="AB522" s="57"/>
      <c r="AC522" s="613" t="s">
        <v>824</v>
      </c>
      <c r="AG522" s="64"/>
      <c r="AJ522" s="68" t="s">
        <v>71</v>
      </c>
      <c r="AK522" s="68">
        <v>5.28</v>
      </c>
      <c r="BB522" s="614" t="s">
        <v>1</v>
      </c>
      <c r="BM522" s="64">
        <f t="shared" si="91"/>
        <v>53.409090909090907</v>
      </c>
      <c r="BN522" s="64">
        <f t="shared" si="92"/>
        <v>56.400000000000006</v>
      </c>
      <c r="BO522" s="64">
        <f t="shared" si="93"/>
        <v>9.1054778554778545E-2</v>
      </c>
      <c r="BP522" s="64">
        <f t="shared" si="94"/>
        <v>9.6153846153846159E-2</v>
      </c>
    </row>
    <row r="523" spans="1:68" ht="27" customHeight="1" x14ac:dyDescent="0.25">
      <c r="A523" s="54" t="s">
        <v>825</v>
      </c>
      <c r="B523" s="54" t="s">
        <v>826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77</v>
      </c>
      <c r="L523" s="32" t="s">
        <v>67</v>
      </c>
      <c r="M523" s="33" t="s">
        <v>122</v>
      </c>
      <c r="N523" s="33"/>
      <c r="O523" s="32">
        <v>60</v>
      </c>
      <c r="P523" s="84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827</v>
      </c>
      <c r="AG523" s="64"/>
      <c r="AJ523" s="68" t="s">
        <v>71</v>
      </c>
      <c r="AK523" s="68">
        <v>3.6</v>
      </c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77</v>
      </c>
      <c r="L524" s="32" t="s">
        <v>67</v>
      </c>
      <c r="M524" s="33" t="s">
        <v>68</v>
      </c>
      <c r="N524" s="33"/>
      <c r="O524" s="32">
        <v>60</v>
      </c>
      <c r="P524" s="89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821</v>
      </c>
      <c r="AG524" s="64"/>
      <c r="AJ524" s="68" t="s">
        <v>71</v>
      </c>
      <c r="AK524" s="68">
        <v>3.6</v>
      </c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830</v>
      </c>
      <c r="B525" s="54" t="s">
        <v>831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77</v>
      </c>
      <c r="L525" s="32" t="s">
        <v>67</v>
      </c>
      <c r="M525" s="33" t="s">
        <v>68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824</v>
      </c>
      <c r="AG525" s="64"/>
      <c r="AJ525" s="68" t="s">
        <v>71</v>
      </c>
      <c r="AK525" s="68">
        <v>3.6</v>
      </c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19" t="s">
        <v>72</v>
      </c>
      <c r="Q526" s="720"/>
      <c r="R526" s="720"/>
      <c r="S526" s="720"/>
      <c r="T526" s="720"/>
      <c r="U526" s="720"/>
      <c r="V526" s="721"/>
      <c r="W526" s="37" t="s">
        <v>73</v>
      </c>
      <c r="X526" s="703">
        <f>IFERROR(X520/H520,"0")+IFERROR(X521/H521,"0")+IFERROR(X522/H522,"0")+IFERROR(X523/H523,"0")+IFERROR(X524/H524,"0")+IFERROR(X525/H525,"0")</f>
        <v>38.825757575757578</v>
      </c>
      <c r="Y526" s="703">
        <f>IFERROR(Y520/H520,"0")+IFERROR(Y521/H521,"0")+IFERROR(Y522/H522,"0")+IFERROR(Y523/H523,"0")+IFERROR(Y524/H524,"0")+IFERROR(Y525/H525,"0")</f>
        <v>41</v>
      </c>
      <c r="Z526" s="703">
        <f>IFERROR(IF(Z520="",0,Z520),"0")+IFERROR(IF(Z521="",0,Z521),"0")+IFERROR(IF(Z522="",0,Z522),"0")+IFERROR(IF(Z523="",0,Z523),"0")+IFERROR(IF(Z524="",0,Z524),"0")+IFERROR(IF(Z525="",0,Z525),"0")</f>
        <v>0.49035999999999996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19" t="s">
        <v>72</v>
      </c>
      <c r="Q527" s="720"/>
      <c r="R527" s="720"/>
      <c r="S527" s="720"/>
      <c r="T527" s="720"/>
      <c r="U527" s="720"/>
      <c r="V527" s="721"/>
      <c r="W527" s="37" t="s">
        <v>69</v>
      </c>
      <c r="X527" s="703">
        <f>IFERROR(SUM(X520:X525),"0")</f>
        <v>205</v>
      </c>
      <c r="Y527" s="703">
        <f>IFERROR(SUM(Y520:Y525),"0")</f>
        <v>216.48000000000002</v>
      </c>
      <c r="Z527" s="37"/>
      <c r="AA527" s="704"/>
      <c r="AB527" s="704"/>
      <c r="AC527" s="704"/>
    </row>
    <row r="528" spans="1:68" ht="14.25" customHeight="1" x14ac:dyDescent="0.25">
      <c r="A528" s="723" t="s">
        <v>74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5"/>
      <c r="AB528" s="695"/>
      <c r="AC528" s="695"/>
    </row>
    <row r="529" spans="1:68" ht="16.5" customHeight="1" x14ac:dyDescent="0.25">
      <c r="A529" s="54" t="s">
        <v>832</v>
      </c>
      <c r="B529" s="54" t="s">
        <v>833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118</v>
      </c>
      <c r="L529" s="32" t="s">
        <v>67</v>
      </c>
      <c r="M529" s="33" t="s">
        <v>68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834</v>
      </c>
      <c r="AG529" s="64"/>
      <c r="AJ529" s="68" t="s">
        <v>71</v>
      </c>
      <c r="AK529" s="68">
        <v>7.8</v>
      </c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835</v>
      </c>
      <c r="B530" s="54" t="s">
        <v>836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118</v>
      </c>
      <c r="L530" s="32" t="s">
        <v>67</v>
      </c>
      <c r="M530" s="33" t="s">
        <v>68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837</v>
      </c>
      <c r="AG530" s="64"/>
      <c r="AJ530" s="68" t="s">
        <v>71</v>
      </c>
      <c r="AK530" s="68">
        <v>7.8</v>
      </c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838</v>
      </c>
      <c r="B531" s="54" t="s">
        <v>839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77</v>
      </c>
      <c r="L531" s="32" t="s">
        <v>67</v>
      </c>
      <c r="M531" s="33" t="s">
        <v>68</v>
      </c>
      <c r="N531" s="33"/>
      <c r="O531" s="32">
        <v>45</v>
      </c>
      <c r="P531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840</v>
      </c>
      <c r="AG531" s="64"/>
      <c r="AJ531" s="68" t="s">
        <v>71</v>
      </c>
      <c r="AK531" s="68">
        <v>1.8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19" t="s">
        <v>72</v>
      </c>
      <c r="Q532" s="720"/>
      <c r="R532" s="720"/>
      <c r="S532" s="720"/>
      <c r="T532" s="720"/>
      <c r="U532" s="720"/>
      <c r="V532" s="721"/>
      <c r="W532" s="37" t="s">
        <v>73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19" t="s">
        <v>72</v>
      </c>
      <c r="Q533" s="720"/>
      <c r="R533" s="720"/>
      <c r="S533" s="720"/>
      <c r="T533" s="720"/>
      <c r="U533" s="720"/>
      <c r="V533" s="721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203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5"/>
      <c r="AB534" s="695"/>
      <c r="AC534" s="695"/>
    </row>
    <row r="535" spans="1:68" ht="16.5" customHeight="1" x14ac:dyDescent="0.25">
      <c r="A535" s="54" t="s">
        <v>841</v>
      </c>
      <c r="B535" s="54" t="s">
        <v>842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118</v>
      </c>
      <c r="L535" s="32" t="s">
        <v>67</v>
      </c>
      <c r="M535" s="33" t="s">
        <v>68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843</v>
      </c>
      <c r="AG535" s="64"/>
      <c r="AJ535" s="68" t="s">
        <v>71</v>
      </c>
      <c r="AK535" s="68">
        <v>4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844</v>
      </c>
      <c r="B536" s="54" t="s">
        <v>845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118</v>
      </c>
      <c r="L536" s="32" t="s">
        <v>67</v>
      </c>
      <c r="M536" s="33" t="s">
        <v>68</v>
      </c>
      <c r="N536" s="33"/>
      <c r="O536" s="32">
        <v>35</v>
      </c>
      <c r="P536" s="1064" t="s">
        <v>846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843</v>
      </c>
      <c r="AG536" s="64"/>
      <c r="AJ536" s="68" t="s">
        <v>71</v>
      </c>
      <c r="AK536" s="68">
        <v>7.8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19" t="s">
        <v>72</v>
      </c>
      <c r="Q537" s="720"/>
      <c r="R537" s="720"/>
      <c r="S537" s="720"/>
      <c r="T537" s="720"/>
      <c r="U537" s="720"/>
      <c r="V537" s="721"/>
      <c r="W537" s="37" t="s">
        <v>73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19" t="s">
        <v>72</v>
      </c>
      <c r="Q538" s="720"/>
      <c r="R538" s="720"/>
      <c r="S538" s="720"/>
      <c r="T538" s="720"/>
      <c r="U538" s="720"/>
      <c r="V538" s="721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4" t="s">
        <v>847</v>
      </c>
      <c r="B539" s="765"/>
      <c r="C539" s="765"/>
      <c r="D539" s="765"/>
      <c r="E539" s="765"/>
      <c r="F539" s="765"/>
      <c r="G539" s="765"/>
      <c r="H539" s="765"/>
      <c r="I539" s="765"/>
      <c r="J539" s="765"/>
      <c r="K539" s="765"/>
      <c r="L539" s="765"/>
      <c r="M539" s="765"/>
      <c r="N539" s="765"/>
      <c r="O539" s="765"/>
      <c r="P539" s="765"/>
      <c r="Q539" s="765"/>
      <c r="R539" s="765"/>
      <c r="S539" s="765"/>
      <c r="T539" s="765"/>
      <c r="U539" s="765"/>
      <c r="V539" s="765"/>
      <c r="W539" s="765"/>
      <c r="X539" s="765"/>
      <c r="Y539" s="765"/>
      <c r="Z539" s="765"/>
      <c r="AA539" s="48"/>
      <c r="AB539" s="48"/>
      <c r="AC539" s="48"/>
    </row>
    <row r="540" spans="1:68" ht="16.5" customHeight="1" x14ac:dyDescent="0.25">
      <c r="A540" s="722" t="s">
        <v>847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115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5"/>
      <c r="AB541" s="695"/>
      <c r="AC541" s="695"/>
    </row>
    <row r="542" spans="1:68" ht="27" customHeight="1" x14ac:dyDescent="0.25">
      <c r="A542" s="54" t="s">
        <v>848</v>
      </c>
      <c r="B542" s="54" t="s">
        <v>849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118</v>
      </c>
      <c r="L542" s="32" t="s">
        <v>67</v>
      </c>
      <c r="M542" s="33" t="s">
        <v>119</v>
      </c>
      <c r="N542" s="33"/>
      <c r="O542" s="32">
        <v>55</v>
      </c>
      <c r="P542" s="804" t="s">
        <v>850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851</v>
      </c>
      <c r="AG542" s="64"/>
      <c r="AJ542" s="68" t="s">
        <v>71</v>
      </c>
      <c r="AK542" s="68">
        <v>10.8</v>
      </c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118</v>
      </c>
      <c r="L543" s="32" t="s">
        <v>67</v>
      </c>
      <c r="M543" s="33" t="s">
        <v>122</v>
      </c>
      <c r="N543" s="33"/>
      <c r="O543" s="32">
        <v>50</v>
      </c>
      <c r="P543" s="923" t="s">
        <v>854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855</v>
      </c>
      <c r="AG543" s="64"/>
      <c r="AJ543" s="68" t="s">
        <v>71</v>
      </c>
      <c r="AK543" s="68">
        <v>12</v>
      </c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856</v>
      </c>
      <c r="B544" s="54" t="s">
        <v>857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118</v>
      </c>
      <c r="L544" s="32" t="s">
        <v>67</v>
      </c>
      <c r="M544" s="33" t="s">
        <v>122</v>
      </c>
      <c r="N544" s="33"/>
      <c r="O544" s="32">
        <v>50</v>
      </c>
      <c r="P544" s="900" t="s">
        <v>858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859</v>
      </c>
      <c r="AG544" s="64"/>
      <c r="AJ544" s="68" t="s">
        <v>71</v>
      </c>
      <c r="AK544" s="68">
        <v>12</v>
      </c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860</v>
      </c>
      <c r="B545" s="54" t="s">
        <v>861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118</v>
      </c>
      <c r="L545" s="32" t="s">
        <v>67</v>
      </c>
      <c r="M545" s="33" t="s">
        <v>122</v>
      </c>
      <c r="N545" s="33"/>
      <c r="O545" s="32">
        <v>55</v>
      </c>
      <c r="P545" s="928" t="s">
        <v>862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863</v>
      </c>
      <c r="AG545" s="64"/>
      <c r="AJ545" s="68" t="s">
        <v>71</v>
      </c>
      <c r="AK545" s="68">
        <v>10.8</v>
      </c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77</v>
      </c>
      <c r="L546" s="32" t="s">
        <v>67</v>
      </c>
      <c r="M546" s="33" t="s">
        <v>119</v>
      </c>
      <c r="N546" s="33"/>
      <c r="O546" s="32">
        <v>55</v>
      </c>
      <c r="P546" s="840" t="s">
        <v>866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851</v>
      </c>
      <c r="AG546" s="64"/>
      <c r="AJ546" s="68" t="s">
        <v>71</v>
      </c>
      <c r="AK546" s="68">
        <v>4</v>
      </c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867</v>
      </c>
      <c r="B547" s="54" t="s">
        <v>868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77</v>
      </c>
      <c r="L547" s="32" t="s">
        <v>67</v>
      </c>
      <c r="M547" s="33" t="s">
        <v>122</v>
      </c>
      <c r="N547" s="33"/>
      <c r="O547" s="32">
        <v>50</v>
      </c>
      <c r="P547" s="1024" t="s">
        <v>869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859</v>
      </c>
      <c r="AG547" s="64"/>
      <c r="AJ547" s="68" t="s">
        <v>71</v>
      </c>
      <c r="AK547" s="68">
        <v>4</v>
      </c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870</v>
      </c>
      <c r="B548" s="54" t="s">
        <v>871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77</v>
      </c>
      <c r="L548" s="32" t="s">
        <v>67</v>
      </c>
      <c r="M548" s="33" t="s">
        <v>122</v>
      </c>
      <c r="N548" s="33"/>
      <c r="O548" s="32">
        <v>55</v>
      </c>
      <c r="P548" s="845" t="s">
        <v>872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863</v>
      </c>
      <c r="AG548" s="64"/>
      <c r="AJ548" s="68" t="s">
        <v>71</v>
      </c>
      <c r="AK548" s="68">
        <v>4</v>
      </c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19" t="s">
        <v>72</v>
      </c>
      <c r="Q549" s="720"/>
      <c r="R549" s="720"/>
      <c r="S549" s="720"/>
      <c r="T549" s="720"/>
      <c r="U549" s="720"/>
      <c r="V549" s="721"/>
      <c r="W549" s="37" t="s">
        <v>73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19" t="s">
        <v>72</v>
      </c>
      <c r="Q550" s="720"/>
      <c r="R550" s="720"/>
      <c r="S550" s="720"/>
      <c r="T550" s="720"/>
      <c r="U550" s="720"/>
      <c r="V550" s="721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163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5"/>
      <c r="AB551" s="695"/>
      <c r="AC551" s="695"/>
    </row>
    <row r="552" spans="1:68" ht="16.5" customHeight="1" x14ac:dyDescent="0.25">
      <c r="A552" s="54" t="s">
        <v>873</v>
      </c>
      <c r="B552" s="54" t="s">
        <v>874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118</v>
      </c>
      <c r="L552" s="32" t="s">
        <v>67</v>
      </c>
      <c r="M552" s="33" t="s">
        <v>119</v>
      </c>
      <c r="N552" s="33"/>
      <c r="O552" s="32">
        <v>50</v>
      </c>
      <c r="P552" s="760" t="s">
        <v>875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837</v>
      </c>
      <c r="AG552" s="64"/>
      <c r="AJ552" s="68" t="s">
        <v>71</v>
      </c>
      <c r="AK552" s="68">
        <v>10.8</v>
      </c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876</v>
      </c>
      <c r="B553" s="54" t="s">
        <v>877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118</v>
      </c>
      <c r="L553" s="32" t="s">
        <v>67</v>
      </c>
      <c r="M553" s="33" t="s">
        <v>122</v>
      </c>
      <c r="N553" s="33"/>
      <c r="O553" s="32">
        <v>50</v>
      </c>
      <c r="P553" s="801" t="s">
        <v>878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837</v>
      </c>
      <c r="AG553" s="64"/>
      <c r="AJ553" s="68" t="s">
        <v>71</v>
      </c>
      <c r="AK553" s="68">
        <v>10.8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879</v>
      </c>
      <c r="B554" s="54" t="s">
        <v>880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118</v>
      </c>
      <c r="L554" s="32" t="s">
        <v>67</v>
      </c>
      <c r="M554" s="33" t="s">
        <v>122</v>
      </c>
      <c r="N554" s="33"/>
      <c r="O554" s="32">
        <v>50</v>
      </c>
      <c r="P554" s="976" t="s">
        <v>881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882</v>
      </c>
      <c r="AG554" s="64"/>
      <c r="AJ554" s="68" t="s">
        <v>71</v>
      </c>
      <c r="AK554" s="68">
        <v>10.8</v>
      </c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883</v>
      </c>
      <c r="B555" s="54" t="s">
        <v>884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77</v>
      </c>
      <c r="L555" s="32" t="s">
        <v>67</v>
      </c>
      <c r="M555" s="33" t="s">
        <v>122</v>
      </c>
      <c r="N555" s="33"/>
      <c r="O555" s="32">
        <v>50</v>
      </c>
      <c r="P555" s="1007" t="s">
        <v>885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882</v>
      </c>
      <c r="AG555" s="64"/>
      <c r="AJ555" s="68" t="s">
        <v>71</v>
      </c>
      <c r="AK555" s="68">
        <v>4</v>
      </c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19" t="s">
        <v>72</v>
      </c>
      <c r="Q556" s="720"/>
      <c r="R556" s="720"/>
      <c r="S556" s="720"/>
      <c r="T556" s="720"/>
      <c r="U556" s="720"/>
      <c r="V556" s="721"/>
      <c r="W556" s="37" t="s">
        <v>73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19" t="s">
        <v>72</v>
      </c>
      <c r="Q557" s="720"/>
      <c r="R557" s="720"/>
      <c r="S557" s="720"/>
      <c r="T557" s="720"/>
      <c r="U557" s="720"/>
      <c r="V557" s="721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5"/>
      <c r="AB558" s="695"/>
      <c r="AC558" s="695"/>
    </row>
    <row r="559" spans="1:68" ht="27" customHeight="1" x14ac:dyDescent="0.25">
      <c r="A559" s="54" t="s">
        <v>886</v>
      </c>
      <c r="B559" s="54" t="s">
        <v>887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77</v>
      </c>
      <c r="L559" s="32" t="s">
        <v>67</v>
      </c>
      <c r="M559" s="33" t="s">
        <v>68</v>
      </c>
      <c r="N559" s="33"/>
      <c r="O559" s="32">
        <v>40</v>
      </c>
      <c r="P559" s="957" t="s">
        <v>888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889</v>
      </c>
      <c r="AG559" s="64"/>
      <c r="AJ559" s="68" t="s">
        <v>71</v>
      </c>
      <c r="AK559" s="68">
        <v>4.2</v>
      </c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890</v>
      </c>
      <c r="B560" s="54" t="s">
        <v>891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77</v>
      </c>
      <c r="L560" s="32" t="s">
        <v>67</v>
      </c>
      <c r="M560" s="33" t="s">
        <v>68</v>
      </c>
      <c r="N560" s="33"/>
      <c r="O560" s="32">
        <v>40</v>
      </c>
      <c r="P560" s="1017" t="s">
        <v>892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893</v>
      </c>
      <c r="AG560" s="64"/>
      <c r="AJ560" s="68" t="s">
        <v>71</v>
      </c>
      <c r="AK560" s="68">
        <v>4.2</v>
      </c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894</v>
      </c>
      <c r="B561" s="54" t="s">
        <v>895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77</v>
      </c>
      <c r="L561" s="32" t="s">
        <v>67</v>
      </c>
      <c r="M561" s="33" t="s">
        <v>68</v>
      </c>
      <c r="N561" s="33"/>
      <c r="O561" s="32">
        <v>45</v>
      </c>
      <c r="P561" s="960" t="s">
        <v>896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897</v>
      </c>
      <c r="AG561" s="64"/>
      <c r="AJ561" s="68" t="s">
        <v>71</v>
      </c>
      <c r="AK561" s="68">
        <v>4.2</v>
      </c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898</v>
      </c>
      <c r="B562" s="54" t="s">
        <v>899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77</v>
      </c>
      <c r="L562" s="32" t="s">
        <v>67</v>
      </c>
      <c r="M562" s="33" t="s">
        <v>68</v>
      </c>
      <c r="N562" s="33"/>
      <c r="O562" s="32">
        <v>45</v>
      </c>
      <c r="P562" s="730" t="s">
        <v>900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901</v>
      </c>
      <c r="AG562" s="64"/>
      <c r="AJ562" s="68" t="s">
        <v>71</v>
      </c>
      <c r="AK562" s="68">
        <v>4.2</v>
      </c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902</v>
      </c>
      <c r="B563" s="54" t="s">
        <v>903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77</v>
      </c>
      <c r="L563" s="32" t="s">
        <v>67</v>
      </c>
      <c r="M563" s="33" t="s">
        <v>68</v>
      </c>
      <c r="N563" s="33"/>
      <c r="O563" s="32">
        <v>45</v>
      </c>
      <c r="P563" s="780" t="s">
        <v>904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905</v>
      </c>
      <c r="AG563" s="64"/>
      <c r="AJ563" s="68" t="s">
        <v>71</v>
      </c>
      <c r="AK563" s="68">
        <v>4.2</v>
      </c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906</v>
      </c>
      <c r="B564" s="54" t="s">
        <v>907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 t="s">
        <v>67</v>
      </c>
      <c r="M564" s="33" t="s">
        <v>68</v>
      </c>
      <c r="N564" s="33"/>
      <c r="O564" s="32">
        <v>40</v>
      </c>
      <c r="P564" s="947" t="s">
        <v>908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889</v>
      </c>
      <c r="AG564" s="64"/>
      <c r="AJ564" s="68" t="s">
        <v>71</v>
      </c>
      <c r="AK564" s="68">
        <v>1.68</v>
      </c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909</v>
      </c>
      <c r="B565" s="54" t="s">
        <v>910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 t="s">
        <v>67</v>
      </c>
      <c r="M565" s="33" t="s">
        <v>68</v>
      </c>
      <c r="N565" s="33"/>
      <c r="O565" s="32">
        <v>40</v>
      </c>
      <c r="P565" s="784" t="s">
        <v>911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893</v>
      </c>
      <c r="AG565" s="64"/>
      <c r="AJ565" s="68" t="s">
        <v>71</v>
      </c>
      <c r="AK565" s="68">
        <v>1.68</v>
      </c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19" t="s">
        <v>72</v>
      </c>
      <c r="Q566" s="720"/>
      <c r="R566" s="720"/>
      <c r="S566" s="720"/>
      <c r="T566" s="720"/>
      <c r="U566" s="720"/>
      <c r="V566" s="721"/>
      <c r="W566" s="37" t="s">
        <v>73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19" t="s">
        <v>72</v>
      </c>
      <c r="Q567" s="720"/>
      <c r="R567" s="720"/>
      <c r="S567" s="720"/>
      <c r="T567" s="720"/>
      <c r="U567" s="720"/>
      <c r="V567" s="721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74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5"/>
      <c r="AB568" s="695"/>
      <c r="AC568" s="695"/>
    </row>
    <row r="569" spans="1:68" ht="27" customHeight="1" x14ac:dyDescent="0.25">
      <c r="A569" s="54" t="s">
        <v>912</v>
      </c>
      <c r="B569" s="54" t="s">
        <v>913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118</v>
      </c>
      <c r="L569" s="32" t="s">
        <v>67</v>
      </c>
      <c r="M569" s="33" t="s">
        <v>119</v>
      </c>
      <c r="N569" s="33"/>
      <c r="O569" s="32">
        <v>40</v>
      </c>
      <c r="P569" s="999" t="s">
        <v>914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173</v>
      </c>
      <c r="Y569" s="702">
        <f>IFERROR(IF(X569="",0,CEILING((X569/$H569),1)*$H569),"")</f>
        <v>179.4</v>
      </c>
      <c r="Z569" s="36">
        <f>IFERROR(IF(Y569=0,"",ROUNDUP(Y569/H569,0)*0.02175),"")</f>
        <v>0.50024999999999997</v>
      </c>
      <c r="AA569" s="56"/>
      <c r="AB569" s="57"/>
      <c r="AC569" s="667" t="s">
        <v>915</v>
      </c>
      <c r="AG569" s="64"/>
      <c r="AJ569" s="68" t="s">
        <v>71</v>
      </c>
      <c r="AK569" s="68">
        <v>7.8</v>
      </c>
      <c r="BB569" s="668" t="s">
        <v>1</v>
      </c>
      <c r="BM569" s="64">
        <f>IFERROR(X569*I569/H569,"0")</f>
        <v>185.50923076923081</v>
      </c>
      <c r="BN569" s="64">
        <f>IFERROR(Y569*I569/H569,"0")</f>
        <v>192.37200000000004</v>
      </c>
      <c r="BO569" s="64">
        <f>IFERROR(1/J569*(X569/H569),"0")</f>
        <v>0.39606227106227104</v>
      </c>
      <c r="BP569" s="64">
        <f>IFERROR(1/J569*(Y569/H569),"0")</f>
        <v>0.4107142857142857</v>
      </c>
    </row>
    <row r="570" spans="1:68" ht="27" customHeight="1" x14ac:dyDescent="0.25">
      <c r="A570" s="54" t="s">
        <v>916</v>
      </c>
      <c r="B570" s="54" t="s">
        <v>917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118</v>
      </c>
      <c r="L570" s="32" t="s">
        <v>67</v>
      </c>
      <c r="M570" s="33" t="s">
        <v>68</v>
      </c>
      <c r="N570" s="33"/>
      <c r="O570" s="32">
        <v>30</v>
      </c>
      <c r="P570" s="772" t="s">
        <v>918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919</v>
      </c>
      <c r="AG570" s="64"/>
      <c r="AJ570" s="68" t="s">
        <v>71</v>
      </c>
      <c r="AK570" s="68">
        <v>7.8</v>
      </c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920</v>
      </c>
      <c r="B571" s="54" t="s">
        <v>921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 t="s">
        <v>67</v>
      </c>
      <c r="M571" s="33" t="s">
        <v>68</v>
      </c>
      <c r="N571" s="33"/>
      <c r="O571" s="32">
        <v>40</v>
      </c>
      <c r="P571" s="806" t="s">
        <v>922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915</v>
      </c>
      <c r="AG571" s="64"/>
      <c r="AJ571" s="68" t="s">
        <v>71</v>
      </c>
      <c r="AK571" s="68">
        <v>1.8</v>
      </c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923</v>
      </c>
      <c r="B572" s="54" t="s">
        <v>924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 t="s">
        <v>67</v>
      </c>
      <c r="M572" s="33" t="s">
        <v>68</v>
      </c>
      <c r="N572" s="33"/>
      <c r="O572" s="32">
        <v>30</v>
      </c>
      <c r="P572" s="1031" t="s">
        <v>925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919</v>
      </c>
      <c r="AG572" s="64"/>
      <c r="AJ572" s="68" t="s">
        <v>71</v>
      </c>
      <c r="AK572" s="68">
        <v>1.8</v>
      </c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19" t="s">
        <v>72</v>
      </c>
      <c r="Q573" s="720"/>
      <c r="R573" s="720"/>
      <c r="S573" s="720"/>
      <c r="T573" s="720"/>
      <c r="U573" s="720"/>
      <c r="V573" s="721"/>
      <c r="W573" s="37" t="s">
        <v>73</v>
      </c>
      <c r="X573" s="703">
        <f>IFERROR(X569/H569,"0")+IFERROR(X570/H570,"0")+IFERROR(X571/H571,"0")+IFERROR(X572/H572,"0")</f>
        <v>22.179487179487179</v>
      </c>
      <c r="Y573" s="703">
        <f>IFERROR(Y569/H569,"0")+IFERROR(Y570/H570,"0")+IFERROR(Y571/H571,"0")+IFERROR(Y572/H572,"0")</f>
        <v>23</v>
      </c>
      <c r="Z573" s="703">
        <f>IFERROR(IF(Z569="",0,Z569),"0")+IFERROR(IF(Z570="",0,Z570),"0")+IFERROR(IF(Z571="",0,Z571),"0")+IFERROR(IF(Z572="",0,Z572),"0")</f>
        <v>0.50024999999999997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19" t="s">
        <v>72</v>
      </c>
      <c r="Q574" s="720"/>
      <c r="R574" s="720"/>
      <c r="S574" s="720"/>
      <c r="T574" s="720"/>
      <c r="U574" s="720"/>
      <c r="V574" s="721"/>
      <c r="W574" s="37" t="s">
        <v>69</v>
      </c>
      <c r="X574" s="703">
        <f>IFERROR(SUM(X569:X572),"0")</f>
        <v>173</v>
      </c>
      <c r="Y574" s="703">
        <f>IFERROR(SUM(Y569:Y572),"0")</f>
        <v>179.4</v>
      </c>
      <c r="Z574" s="37"/>
      <c r="AA574" s="704"/>
      <c r="AB574" s="704"/>
      <c r="AC574" s="704"/>
    </row>
    <row r="575" spans="1:68" ht="14.25" customHeight="1" x14ac:dyDescent="0.25">
      <c r="A575" s="723" t="s">
        <v>203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5"/>
      <c r="AB575" s="695"/>
      <c r="AC575" s="695"/>
    </row>
    <row r="576" spans="1:68" ht="27" customHeight="1" x14ac:dyDescent="0.25">
      <c r="A576" s="54" t="s">
        <v>926</v>
      </c>
      <c r="B576" s="54" t="s">
        <v>927</v>
      </c>
      <c r="C576" s="31">
        <v>4301060354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118</v>
      </c>
      <c r="L576" s="32" t="s">
        <v>67</v>
      </c>
      <c r="M576" s="33" t="s">
        <v>68</v>
      </c>
      <c r="N576" s="33"/>
      <c r="O576" s="32">
        <v>40</v>
      </c>
      <c r="P576" s="1029" t="s">
        <v>928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929</v>
      </c>
      <c r="AG576" s="64"/>
      <c r="AJ576" s="68" t="s">
        <v>71</v>
      </c>
      <c r="AK576" s="68">
        <v>7.8</v>
      </c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4301060408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118</v>
      </c>
      <c r="L577" s="32" t="s">
        <v>67</v>
      </c>
      <c r="M577" s="33" t="s">
        <v>68</v>
      </c>
      <c r="N577" s="33"/>
      <c r="O577" s="32">
        <v>40</v>
      </c>
      <c r="P577" s="1026" t="s">
        <v>931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929</v>
      </c>
      <c r="AG577" s="64"/>
      <c r="AJ577" s="68" t="s">
        <v>71</v>
      </c>
      <c r="AK577" s="68">
        <v>7.8</v>
      </c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932</v>
      </c>
      <c r="B578" s="54" t="s">
        <v>933</v>
      </c>
      <c r="C578" s="31">
        <v>4301060355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118</v>
      </c>
      <c r="L578" s="32" t="s">
        <v>67</v>
      </c>
      <c r="M578" s="33" t="s">
        <v>68</v>
      </c>
      <c r="N578" s="33"/>
      <c r="O578" s="32">
        <v>40</v>
      </c>
      <c r="P578" s="1060" t="s">
        <v>934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935</v>
      </c>
      <c r="AG578" s="64"/>
      <c r="AJ578" s="68" t="s">
        <v>71</v>
      </c>
      <c r="AK578" s="68">
        <v>7.8</v>
      </c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932</v>
      </c>
      <c r="B579" s="54" t="s">
        <v>936</v>
      </c>
      <c r="C579" s="31">
        <v>4301060407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118</v>
      </c>
      <c r="L579" s="32" t="s">
        <v>67</v>
      </c>
      <c r="M579" s="33" t="s">
        <v>68</v>
      </c>
      <c r="N579" s="33"/>
      <c r="O579" s="32">
        <v>40</v>
      </c>
      <c r="P579" s="1069" t="s">
        <v>937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935</v>
      </c>
      <c r="AG579" s="64"/>
      <c r="AJ579" s="68" t="s">
        <v>71</v>
      </c>
      <c r="AK579" s="68">
        <v>7.8</v>
      </c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19" t="s">
        <v>72</v>
      </c>
      <c r="Q580" s="720"/>
      <c r="R580" s="720"/>
      <c r="S580" s="720"/>
      <c r="T580" s="720"/>
      <c r="U580" s="720"/>
      <c r="V580" s="721"/>
      <c r="W580" s="37" t="s">
        <v>73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19" t="s">
        <v>72</v>
      </c>
      <c r="Q581" s="720"/>
      <c r="R581" s="720"/>
      <c r="S581" s="720"/>
      <c r="T581" s="720"/>
      <c r="U581" s="720"/>
      <c r="V581" s="721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22" t="s">
        <v>938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115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5"/>
      <c r="AB583" s="695"/>
      <c r="AC583" s="695"/>
    </row>
    <row r="584" spans="1:68" ht="27" customHeight="1" x14ac:dyDescent="0.25">
      <c r="A584" s="54" t="s">
        <v>939</v>
      </c>
      <c r="B584" s="54" t="s">
        <v>940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118</v>
      </c>
      <c r="L584" s="32" t="s">
        <v>67</v>
      </c>
      <c r="M584" s="33" t="s">
        <v>122</v>
      </c>
      <c r="N584" s="33"/>
      <c r="O584" s="32">
        <v>55</v>
      </c>
      <c r="P584" s="835" t="s">
        <v>941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942</v>
      </c>
      <c r="AG584" s="64"/>
      <c r="AJ584" s="68" t="s">
        <v>71</v>
      </c>
      <c r="AK584" s="68">
        <v>12</v>
      </c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943</v>
      </c>
      <c r="B585" s="54" t="s">
        <v>944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118</v>
      </c>
      <c r="L585" s="32" t="s">
        <v>67</v>
      </c>
      <c r="M585" s="33" t="s">
        <v>122</v>
      </c>
      <c r="N585" s="33"/>
      <c r="O585" s="32">
        <v>55</v>
      </c>
      <c r="P585" s="848" t="s">
        <v>945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946</v>
      </c>
      <c r="AG585" s="64"/>
      <c r="AJ585" s="68" t="s">
        <v>71</v>
      </c>
      <c r="AK585" s="68">
        <v>12</v>
      </c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19" t="s">
        <v>72</v>
      </c>
      <c r="Q586" s="720"/>
      <c r="R586" s="720"/>
      <c r="S586" s="720"/>
      <c r="T586" s="720"/>
      <c r="U586" s="720"/>
      <c r="V586" s="721"/>
      <c r="W586" s="37" t="s">
        <v>73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19" t="s">
        <v>72</v>
      </c>
      <c r="Q587" s="720"/>
      <c r="R587" s="720"/>
      <c r="S587" s="720"/>
      <c r="T587" s="720"/>
      <c r="U587" s="720"/>
      <c r="V587" s="721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163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5"/>
      <c r="AB588" s="695"/>
      <c r="AC588" s="695"/>
    </row>
    <row r="589" spans="1:68" ht="27" customHeight="1" x14ac:dyDescent="0.25">
      <c r="A589" s="54" t="s">
        <v>947</v>
      </c>
      <c r="B589" s="54" t="s">
        <v>948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118</v>
      </c>
      <c r="L589" s="32" t="s">
        <v>67</v>
      </c>
      <c r="M589" s="33" t="s">
        <v>122</v>
      </c>
      <c r="N589" s="33"/>
      <c r="O589" s="32">
        <v>50</v>
      </c>
      <c r="P589" s="1076" t="s">
        <v>949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950</v>
      </c>
      <c r="AG589" s="64"/>
      <c r="AJ589" s="68" t="s">
        <v>71</v>
      </c>
      <c r="AK589" s="68">
        <v>12</v>
      </c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19" t="s">
        <v>72</v>
      </c>
      <c r="Q590" s="720"/>
      <c r="R590" s="720"/>
      <c r="S590" s="720"/>
      <c r="T590" s="720"/>
      <c r="U590" s="720"/>
      <c r="V590" s="721"/>
      <c r="W590" s="37" t="s">
        <v>73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19" t="s">
        <v>72</v>
      </c>
      <c r="Q591" s="720"/>
      <c r="R591" s="720"/>
      <c r="S591" s="720"/>
      <c r="T591" s="720"/>
      <c r="U591" s="720"/>
      <c r="V591" s="721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5"/>
      <c r="AB592" s="695"/>
      <c r="AC592" s="695"/>
    </row>
    <row r="593" spans="1:68" ht="27" customHeight="1" x14ac:dyDescent="0.25">
      <c r="A593" s="54" t="s">
        <v>951</v>
      </c>
      <c r="B593" s="54" t="s">
        <v>952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77</v>
      </c>
      <c r="L593" s="32" t="s">
        <v>67</v>
      </c>
      <c r="M593" s="33" t="s">
        <v>68</v>
      </c>
      <c r="N593" s="33"/>
      <c r="O593" s="32">
        <v>40</v>
      </c>
      <c r="P593" s="885" t="s">
        <v>953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954</v>
      </c>
      <c r="AG593" s="64"/>
      <c r="AJ593" s="68" t="s">
        <v>71</v>
      </c>
      <c r="AK593" s="68">
        <v>4.2</v>
      </c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19" t="s">
        <v>72</v>
      </c>
      <c r="Q594" s="720"/>
      <c r="R594" s="720"/>
      <c r="S594" s="720"/>
      <c r="T594" s="720"/>
      <c r="U594" s="720"/>
      <c r="V594" s="721"/>
      <c r="W594" s="37" t="s">
        <v>73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19" t="s">
        <v>72</v>
      </c>
      <c r="Q595" s="720"/>
      <c r="R595" s="720"/>
      <c r="S595" s="720"/>
      <c r="T595" s="720"/>
      <c r="U595" s="720"/>
      <c r="V595" s="721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74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5"/>
      <c r="AB596" s="695"/>
      <c r="AC596" s="695"/>
    </row>
    <row r="597" spans="1:68" ht="27" customHeight="1" x14ac:dyDescent="0.25">
      <c r="A597" s="54" t="s">
        <v>955</v>
      </c>
      <c r="B597" s="54" t="s">
        <v>956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118</v>
      </c>
      <c r="L597" s="32" t="s">
        <v>67</v>
      </c>
      <c r="M597" s="33" t="s">
        <v>68</v>
      </c>
      <c r="N597" s="33"/>
      <c r="O597" s="32">
        <v>45</v>
      </c>
      <c r="P597" s="1081" t="s">
        <v>957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958</v>
      </c>
      <c r="AG597" s="64"/>
      <c r="AJ597" s="68" t="s">
        <v>71</v>
      </c>
      <c r="AK597" s="68">
        <v>7.8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19" t="s">
        <v>72</v>
      </c>
      <c r="Q598" s="720"/>
      <c r="R598" s="720"/>
      <c r="S598" s="720"/>
      <c r="T598" s="720"/>
      <c r="U598" s="720"/>
      <c r="V598" s="721"/>
      <c r="W598" s="37" t="s">
        <v>73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19" t="s">
        <v>72</v>
      </c>
      <c r="Q599" s="720"/>
      <c r="R599" s="720"/>
      <c r="S599" s="720"/>
      <c r="T599" s="720"/>
      <c r="U599" s="720"/>
      <c r="V599" s="721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89" t="s">
        <v>959</v>
      </c>
      <c r="Q600" s="790"/>
      <c r="R600" s="790"/>
      <c r="S600" s="790"/>
      <c r="T600" s="790"/>
      <c r="U600" s="790"/>
      <c r="V600" s="791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8555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8709.52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89" t="s">
        <v>960</v>
      </c>
      <c r="Q601" s="790"/>
      <c r="R601" s="790"/>
      <c r="S601" s="790"/>
      <c r="T601" s="790"/>
      <c r="U601" s="790"/>
      <c r="V601" s="791"/>
      <c r="W601" s="37" t="s">
        <v>69</v>
      </c>
      <c r="X601" s="703">
        <f>IFERROR(SUM(BM22:BM597),"0")</f>
        <v>8958.2814851259827</v>
      </c>
      <c r="Y601" s="703">
        <f>IFERROR(SUM(BN22:BN597),"0")</f>
        <v>9121.6719999999968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89" t="s">
        <v>961</v>
      </c>
      <c r="Q602" s="790"/>
      <c r="R602" s="790"/>
      <c r="S602" s="790"/>
      <c r="T602" s="790"/>
      <c r="U602" s="790"/>
      <c r="V602" s="791"/>
      <c r="W602" s="37" t="s">
        <v>962</v>
      </c>
      <c r="X602" s="38">
        <f>ROUNDUP(SUM(BO22:BO597),0)</f>
        <v>15</v>
      </c>
      <c r="Y602" s="38">
        <f>ROUNDUP(SUM(BP22:BP597),0)</f>
        <v>15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89" t="s">
        <v>963</v>
      </c>
      <c r="Q603" s="790"/>
      <c r="R603" s="790"/>
      <c r="S603" s="790"/>
      <c r="T603" s="790"/>
      <c r="U603" s="790"/>
      <c r="V603" s="791"/>
      <c r="W603" s="37" t="s">
        <v>69</v>
      </c>
      <c r="X603" s="703">
        <f>GrossWeightTotal+PalletQtyTotal*25</f>
        <v>9333.2814851259827</v>
      </c>
      <c r="Y603" s="703">
        <f>GrossWeightTotalR+PalletQtyTotalR*25</f>
        <v>9496.6719999999968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89" t="s">
        <v>964</v>
      </c>
      <c r="Q604" s="790"/>
      <c r="R604" s="790"/>
      <c r="S604" s="790"/>
      <c r="T604" s="790"/>
      <c r="U604" s="790"/>
      <c r="V604" s="791"/>
      <c r="W604" s="37" t="s">
        <v>962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1115.8878741628741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1142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89" t="s">
        <v>965</v>
      </c>
      <c r="Q605" s="790"/>
      <c r="R605" s="790"/>
      <c r="S605" s="790"/>
      <c r="T605" s="790"/>
      <c r="U605" s="790"/>
      <c r="V605" s="791"/>
      <c r="W605" s="39" t="s">
        <v>966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16.209540000000001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967</v>
      </c>
      <c r="B607" s="693" t="s">
        <v>62</v>
      </c>
      <c r="C607" s="717" t="s">
        <v>113</v>
      </c>
      <c r="D607" s="792"/>
      <c r="E607" s="792"/>
      <c r="F607" s="792"/>
      <c r="G607" s="792"/>
      <c r="H607" s="793"/>
      <c r="I607" s="717" t="s">
        <v>321</v>
      </c>
      <c r="J607" s="792"/>
      <c r="K607" s="792"/>
      <c r="L607" s="792"/>
      <c r="M607" s="792"/>
      <c r="N607" s="792"/>
      <c r="O607" s="792"/>
      <c r="P607" s="792"/>
      <c r="Q607" s="792"/>
      <c r="R607" s="792"/>
      <c r="S607" s="792"/>
      <c r="T607" s="792"/>
      <c r="U607" s="793"/>
      <c r="V607" s="717" t="s">
        <v>612</v>
      </c>
      <c r="W607" s="793"/>
      <c r="X607" s="717" t="s">
        <v>697</v>
      </c>
      <c r="Y607" s="792"/>
      <c r="Z607" s="792"/>
      <c r="AA607" s="793"/>
      <c r="AB607" s="693" t="s">
        <v>789</v>
      </c>
      <c r="AC607" s="717" t="s">
        <v>847</v>
      </c>
      <c r="AD607" s="793"/>
      <c r="AF607" s="694"/>
    </row>
    <row r="608" spans="1:68" ht="14.25" customHeight="1" thickTop="1" x14ac:dyDescent="0.2">
      <c r="A608" s="1065" t="s">
        <v>968</v>
      </c>
      <c r="B608" s="717" t="s">
        <v>62</v>
      </c>
      <c r="C608" s="717" t="s">
        <v>114</v>
      </c>
      <c r="D608" s="717" t="s">
        <v>140</v>
      </c>
      <c r="E608" s="717" t="s">
        <v>210</v>
      </c>
      <c r="F608" s="717" t="s">
        <v>231</v>
      </c>
      <c r="G608" s="717" t="s">
        <v>279</v>
      </c>
      <c r="H608" s="717" t="s">
        <v>113</v>
      </c>
      <c r="I608" s="717" t="s">
        <v>322</v>
      </c>
      <c r="J608" s="717" t="s">
        <v>347</v>
      </c>
      <c r="K608" s="717" t="s">
        <v>420</v>
      </c>
      <c r="L608" s="717" t="s">
        <v>440</v>
      </c>
      <c r="M608" s="717" t="s">
        <v>461</v>
      </c>
      <c r="N608" s="694"/>
      <c r="O608" s="717" t="s">
        <v>478</v>
      </c>
      <c r="P608" s="717" t="s">
        <v>481</v>
      </c>
      <c r="Q608" s="717" t="s">
        <v>490</v>
      </c>
      <c r="R608" s="717" t="s">
        <v>504</v>
      </c>
      <c r="S608" s="717" t="s">
        <v>508</v>
      </c>
      <c r="T608" s="717" t="s">
        <v>516</v>
      </c>
      <c r="U608" s="717" t="s">
        <v>599</v>
      </c>
      <c r="V608" s="717" t="s">
        <v>613</v>
      </c>
      <c r="W608" s="717" t="s">
        <v>658</v>
      </c>
      <c r="X608" s="717" t="s">
        <v>698</v>
      </c>
      <c r="Y608" s="717" t="s">
        <v>756</v>
      </c>
      <c r="Z608" s="717" t="s">
        <v>776</v>
      </c>
      <c r="AA608" s="717" t="s">
        <v>785</v>
      </c>
      <c r="AB608" s="717" t="s">
        <v>789</v>
      </c>
      <c r="AC608" s="717" t="s">
        <v>847</v>
      </c>
      <c r="AD608" s="717" t="s">
        <v>938</v>
      </c>
      <c r="AF608" s="694"/>
    </row>
    <row r="609" spans="1:32" ht="13.5" customHeight="1" thickBot="1" x14ac:dyDescent="0.25">
      <c r="A609" s="1066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718"/>
      <c r="M609" s="718"/>
      <c r="N609" s="694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F609" s="694"/>
    </row>
    <row r="610" spans="1:32" ht="18" customHeight="1" thickTop="1" thickBot="1" x14ac:dyDescent="0.25">
      <c r="A610" s="40" t="s">
        <v>969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316.80000000000007</v>
      </c>
      <c r="E610" s="46">
        <f>IFERROR(Y103*1,"0")+IFERROR(Y104*1,"0")+IFERROR(Y105*1,"0")+IFERROR(Y109*1,"0")+IFERROR(Y110*1,"0")+IFERROR(Y111*1,"0")+IFERROR(Y112*1,"0")+IFERROR(Y113*1,"0")</f>
        <v>170.10000000000002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553.6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176.4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930.6</v>
      </c>
      <c r="K610" s="46">
        <f>IFERROR(Y248*1,"0")+IFERROR(Y249*1,"0")+IFERROR(Y250*1,"0")+IFERROR(Y251*1,"0")+IFERROR(Y252*1,"0")+IFERROR(Y253*1,"0")+IFERROR(Y254*1,"0")+IFERROR(Y255*1,"0")</f>
        <v>0</v>
      </c>
      <c r="L610" s="46">
        <f>IFERROR(Y260*1,"0")+IFERROR(Y261*1,"0")+IFERROR(Y262*1,"0")+IFERROR(Y263*1,"0")+IFERROR(Y264*1,"0")+IFERROR(Y265*1,"0")+IFERROR(Y266*1,"0")+IFERROR(Y267*1,"0")</f>
        <v>0</v>
      </c>
      <c r="M610" s="46">
        <f>IFERROR(Y272*1,"0")+IFERROR(Y273*1,"0")+IFERROR(Y274*1,"0")+IFERROR(Y275*1,"0")+IFERROR(Y276*1,"0")+IFERROR(Y277*1,"0")</f>
        <v>0</v>
      </c>
      <c r="N610" s="694"/>
      <c r="O610" s="46">
        <f>IFERROR(Y282*1,"0")</f>
        <v>0</v>
      </c>
      <c r="P610" s="46">
        <f>IFERROR(Y287*1,"0")+IFERROR(Y288*1,"0")+IFERROR(Y289*1,"0")</f>
        <v>0</v>
      </c>
      <c r="Q610" s="46">
        <f>IFERROR(Y294*1,"0")+IFERROR(Y295*1,"0")+IFERROR(Y296*1,"0")+IFERROR(Y297*1,"0")+IFERROR(Y298*1,"0")</f>
        <v>28.799999999999997</v>
      </c>
      <c r="R610" s="46">
        <f>IFERROR(Y303*1,"0")</f>
        <v>0</v>
      </c>
      <c r="S610" s="46">
        <f>IFERROR(Y308*1,"0")+IFERROR(Y312*1,"0")+IFERROR(Y313*1,"0")</f>
        <v>0</v>
      </c>
      <c r="T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221.39999999999998</v>
      </c>
      <c r="U610" s="46">
        <f>IFERROR(Y365*1,"0")+IFERROR(Y369*1,"0")+IFERROR(Y370*1,"0")+IFERROR(Y371*1,"0")</f>
        <v>0</v>
      </c>
      <c r="V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5020.8</v>
      </c>
      <c r="W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351</v>
      </c>
      <c r="X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132.30000000000001</v>
      </c>
      <c r="Y610" s="46">
        <f>IFERROR(Y474*1,"0")+IFERROR(Y478*1,"0")+IFERROR(Y479*1,"0")+IFERROR(Y480*1,"0")+IFERROR(Y481*1,"0")+IFERROR(Y482*1,"0")+IFERROR(Y486*1,"0")</f>
        <v>0</v>
      </c>
      <c r="Z610" s="46">
        <f>IFERROR(Y491*1,"0")+IFERROR(Y492*1,"0")+IFERROR(Y493*1,"0")</f>
        <v>0</v>
      </c>
      <c r="AA610" s="46">
        <f>IFERROR(Y498*1,"0")</f>
        <v>0</v>
      </c>
      <c r="AB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628.31999999999994</v>
      </c>
      <c r="AC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179.4</v>
      </c>
      <c r="AD610" s="46">
        <f>IFERROR(Y584*1,"0")+IFERROR(Y585*1,"0")+IFERROR(Y589*1,"0")+IFERROR(Y593*1,"0")+IFERROR(Y597*1,"0")</f>
        <v>0</v>
      </c>
      <c r="AF610" s="694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A10:C10"/>
    <mergeCell ref="P126:T126"/>
    <mergeCell ref="A364:Z364"/>
    <mergeCell ref="P361:V361"/>
    <mergeCell ref="A497:Z497"/>
    <mergeCell ref="D553:E553"/>
    <mergeCell ref="A566:O567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D42:E42"/>
    <mergeCell ref="P356:V356"/>
    <mergeCell ref="P507:T507"/>
    <mergeCell ref="P338:T338"/>
    <mergeCell ref="D17:E18"/>
    <mergeCell ref="D173:E173"/>
    <mergeCell ref="D515:E515"/>
    <mergeCell ref="P527:V527"/>
    <mergeCell ref="P598:V598"/>
    <mergeCell ref="D542:E542"/>
    <mergeCell ref="P313:T313"/>
    <mergeCell ref="X17:X18"/>
    <mergeCell ref="P58:T58"/>
    <mergeCell ref="V608:V609"/>
    <mergeCell ref="D234:E234"/>
    <mergeCell ref="P288:T288"/>
    <mergeCell ref="D576:E576"/>
    <mergeCell ref="P589:T589"/>
    <mergeCell ref="P65:T65"/>
    <mergeCell ref="X608:X609"/>
    <mergeCell ref="P136:T136"/>
    <mergeCell ref="P263:T263"/>
    <mergeCell ref="P305:V305"/>
    <mergeCell ref="P228:T228"/>
    <mergeCell ref="D336:E336"/>
    <mergeCell ref="P597:T597"/>
    <mergeCell ref="D578:E578"/>
    <mergeCell ref="Q6:R6"/>
    <mergeCell ref="P134:T134"/>
    <mergeCell ref="P513:V513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83:T83"/>
    <mergeCell ref="P581:V581"/>
    <mergeCell ref="V12:W12"/>
    <mergeCell ref="A200:O201"/>
    <mergeCell ref="P319:T319"/>
    <mergeCell ref="AC608:AC609"/>
    <mergeCell ref="D29:E29"/>
    <mergeCell ref="D216:E216"/>
    <mergeCell ref="D265:E265"/>
    <mergeCell ref="P515:T515"/>
    <mergeCell ref="A20:Z20"/>
    <mergeCell ref="A125:Z125"/>
    <mergeCell ref="P300:V300"/>
    <mergeCell ref="D252:E252"/>
    <mergeCell ref="D452:E452"/>
    <mergeCell ref="P536:T536"/>
    <mergeCell ref="A608:A609"/>
    <mergeCell ref="V607:W607"/>
    <mergeCell ref="C608:C609"/>
    <mergeCell ref="E608:E609"/>
    <mergeCell ref="P110:T110"/>
    <mergeCell ref="A541:Z541"/>
    <mergeCell ref="P408:T408"/>
    <mergeCell ref="P579:T579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105:E105"/>
    <mergeCell ref="D276:E276"/>
    <mergeCell ref="D547:E547"/>
    <mergeCell ref="I607:U607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A326:O327"/>
    <mergeCell ref="P486:T486"/>
    <mergeCell ref="P75:T75"/>
    <mergeCell ref="D323:E323"/>
    <mergeCell ref="D450:E450"/>
    <mergeCell ref="P578:T578"/>
    <mergeCell ref="D521:E521"/>
    <mergeCell ref="P121:T121"/>
    <mergeCell ref="A428:O429"/>
    <mergeCell ref="P181:T181"/>
    <mergeCell ref="A499:O500"/>
    <mergeCell ref="D341:E341"/>
    <mergeCell ref="D577:E577"/>
    <mergeCell ref="P132:V132"/>
    <mergeCell ref="N17:N18"/>
    <mergeCell ref="D49:E49"/>
    <mergeCell ref="F17:F18"/>
    <mergeCell ref="D120:E120"/>
    <mergeCell ref="P199:T199"/>
    <mergeCell ref="D242:E242"/>
    <mergeCell ref="P290:V290"/>
    <mergeCell ref="P297:T297"/>
    <mergeCell ref="P370:T370"/>
    <mergeCell ref="AD17:AF18"/>
    <mergeCell ref="P599:V599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A25:Z25"/>
    <mergeCell ref="A463:Z463"/>
    <mergeCell ref="P467:V467"/>
    <mergeCell ref="P67:T67"/>
    <mergeCell ref="D455:E455"/>
    <mergeCell ref="P509:T509"/>
    <mergeCell ref="D175:E175"/>
    <mergeCell ref="Q5:R5"/>
    <mergeCell ref="D478:E478"/>
    <mergeCell ref="D262:E262"/>
    <mergeCell ref="D458:E458"/>
    <mergeCell ref="P43:V43"/>
    <mergeCell ref="P383:T383"/>
    <mergeCell ref="D522:E522"/>
    <mergeCell ref="D571:E571"/>
    <mergeCell ref="D552:E552"/>
    <mergeCell ref="D239:E239"/>
    <mergeCell ref="P174:T174"/>
    <mergeCell ref="D266:E266"/>
    <mergeCell ref="P447:T447"/>
    <mergeCell ref="U17:V17"/>
    <mergeCell ref="Y17:Y18"/>
    <mergeCell ref="P2:W3"/>
    <mergeCell ref="D560:E560"/>
    <mergeCell ref="D589:E589"/>
    <mergeCell ref="P127:T127"/>
    <mergeCell ref="D437:E437"/>
    <mergeCell ref="P298:T298"/>
    <mergeCell ref="P198:T198"/>
    <mergeCell ref="D241:E241"/>
    <mergeCell ref="P347:T347"/>
    <mergeCell ref="A244:O245"/>
    <mergeCell ref="P369:T369"/>
    <mergeCell ref="A415:O416"/>
    <mergeCell ref="D228:E228"/>
    <mergeCell ref="A342:O343"/>
    <mergeCell ref="P412:T412"/>
    <mergeCell ref="P418:T418"/>
    <mergeCell ref="D10:E10"/>
    <mergeCell ref="A23:O24"/>
    <mergeCell ref="P64:T64"/>
    <mergeCell ref="F10:G10"/>
    <mergeCell ref="P135:T135"/>
    <mergeCell ref="D34:E34"/>
    <mergeCell ref="D562:E562"/>
    <mergeCell ref="D243:E243"/>
    <mergeCell ref="D544:E544"/>
    <mergeCell ref="D397:E397"/>
    <mergeCell ref="P128:T128"/>
    <mergeCell ref="D331:E331"/>
    <mergeCell ref="D57:E57"/>
    <mergeCell ref="A8:C8"/>
    <mergeCell ref="P310:V310"/>
    <mergeCell ref="P372:V372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D226:E226"/>
    <mergeCell ref="P354:T354"/>
    <mergeCell ref="D579:E579"/>
    <mergeCell ref="P365:T365"/>
    <mergeCell ref="P385:T385"/>
    <mergeCell ref="P163:V163"/>
    <mergeCell ref="P410:T410"/>
    <mergeCell ref="P360:T360"/>
    <mergeCell ref="D32:E32"/>
    <mergeCell ref="P595:V595"/>
    <mergeCell ref="D97:E97"/>
    <mergeCell ref="P151:T151"/>
    <mergeCell ref="P76:V76"/>
    <mergeCell ref="P449:T449"/>
    <mergeCell ref="A268:O269"/>
    <mergeCell ref="D250:E250"/>
    <mergeCell ref="D50:E50"/>
    <mergeCell ref="P444:T444"/>
    <mergeCell ref="P547:T547"/>
    <mergeCell ref="P341:T341"/>
    <mergeCell ref="D384:E384"/>
    <mergeCell ref="D151:E151"/>
    <mergeCell ref="D449:E449"/>
    <mergeCell ref="P577:T577"/>
    <mergeCell ref="P49:T49"/>
    <mergeCell ref="P428:V428"/>
    <mergeCell ref="P284:V284"/>
    <mergeCell ref="A551:Z551"/>
    <mergeCell ref="P478:T478"/>
    <mergeCell ref="D150:E150"/>
    <mergeCell ref="D321:E321"/>
    <mergeCell ref="P576:T576"/>
    <mergeCell ref="D215:E215"/>
    <mergeCell ref="D386:E386"/>
    <mergeCell ref="P465:T465"/>
    <mergeCell ref="A246:Z246"/>
    <mergeCell ref="P572:T572"/>
    <mergeCell ref="A317:Z317"/>
    <mergeCell ref="D110:E110"/>
    <mergeCell ref="D408:E408"/>
    <mergeCell ref="P555:T555"/>
    <mergeCell ref="P359:T359"/>
    <mergeCell ref="P48:T48"/>
    <mergeCell ref="P346:T346"/>
    <mergeCell ref="D227:E227"/>
    <mergeCell ref="D525:E525"/>
    <mergeCell ref="A9:C9"/>
    <mergeCell ref="P321:T321"/>
    <mergeCell ref="D58:E58"/>
    <mergeCell ref="P112:T112"/>
    <mergeCell ref="A179:Z179"/>
    <mergeCell ref="A236:O237"/>
    <mergeCell ref="A302:Z302"/>
    <mergeCell ref="D294:E294"/>
    <mergeCell ref="P608:P609"/>
    <mergeCell ref="P323:T323"/>
    <mergeCell ref="A116:Z116"/>
    <mergeCell ref="D231:E231"/>
    <mergeCell ref="P39:V39"/>
    <mergeCell ref="D358:E358"/>
    <mergeCell ref="P70:V70"/>
    <mergeCell ref="D529:E529"/>
    <mergeCell ref="P537:V537"/>
    <mergeCell ref="P573:V573"/>
    <mergeCell ref="Q13:R13"/>
    <mergeCell ref="P268:V268"/>
    <mergeCell ref="A293:Z293"/>
    <mergeCell ref="D318:E318"/>
    <mergeCell ref="P139:T139"/>
    <mergeCell ref="P176:T176"/>
    <mergeCell ref="P560:T560"/>
    <mergeCell ref="P241:T241"/>
    <mergeCell ref="P569:T569"/>
    <mergeCell ref="P33:T33"/>
    <mergeCell ref="P226:T226"/>
    <mergeCell ref="D481:E481"/>
    <mergeCell ref="D383:E383"/>
    <mergeCell ref="D370:E370"/>
    <mergeCell ref="P405:V405"/>
    <mergeCell ref="A401:Z401"/>
    <mergeCell ref="P476:V476"/>
    <mergeCell ref="G17:G18"/>
    <mergeCell ref="A152:O153"/>
    <mergeCell ref="P184:V184"/>
    <mergeCell ref="A143:Z143"/>
    <mergeCell ref="A594:O595"/>
    <mergeCell ref="O608:O609"/>
    <mergeCell ref="Q608:Q609"/>
    <mergeCell ref="D80:E80"/>
    <mergeCell ref="P188:T188"/>
    <mergeCell ref="P471:V471"/>
    <mergeCell ref="D288:E288"/>
    <mergeCell ref="D459:E459"/>
    <mergeCell ref="P123:V123"/>
    <mergeCell ref="P130:T130"/>
    <mergeCell ref="D136:E136"/>
    <mergeCell ref="A271:Z271"/>
    <mergeCell ref="P421:V421"/>
    <mergeCell ref="A114:O115"/>
    <mergeCell ref="P111:T111"/>
    <mergeCell ref="P282:T282"/>
    <mergeCell ref="D225:E225"/>
    <mergeCell ref="P409:T409"/>
    <mergeCell ref="A399:O400"/>
    <mergeCell ref="A582:Z582"/>
    <mergeCell ref="AB17:AB18"/>
    <mergeCell ref="P100:V100"/>
    <mergeCell ref="P94:V94"/>
    <mergeCell ref="A41:Z41"/>
    <mergeCell ref="C607:H607"/>
    <mergeCell ref="D446:E446"/>
    <mergeCell ref="A519:Z519"/>
    <mergeCell ref="P44:V44"/>
    <mergeCell ref="A375:Z375"/>
    <mergeCell ref="P237:V237"/>
    <mergeCell ref="P550:V550"/>
    <mergeCell ref="A575:Z575"/>
    <mergeCell ref="H5:M5"/>
    <mergeCell ref="A56:Z56"/>
    <mergeCell ref="P158:V158"/>
    <mergeCell ref="P98:T98"/>
    <mergeCell ref="A154:Z154"/>
    <mergeCell ref="A526:O527"/>
    <mergeCell ref="P225:T225"/>
    <mergeCell ref="A285:Z285"/>
    <mergeCell ref="A390:Z390"/>
    <mergeCell ref="D6:M6"/>
    <mergeCell ref="P396:T396"/>
    <mergeCell ref="D510:E510"/>
    <mergeCell ref="A306:Z306"/>
    <mergeCell ref="A583:Z583"/>
    <mergeCell ref="P175:T175"/>
    <mergeCell ref="D83:E83"/>
    <mergeCell ref="P460:T460"/>
    <mergeCell ref="P227:T227"/>
    <mergeCell ref="D319:E319"/>
    <mergeCell ref="P554:T554"/>
    <mergeCell ref="P38:T38"/>
    <mergeCell ref="A106:O107"/>
    <mergeCell ref="P109:T109"/>
    <mergeCell ref="A299:O300"/>
    <mergeCell ref="A348:O349"/>
    <mergeCell ref="A475:O476"/>
    <mergeCell ref="P274:T274"/>
    <mergeCell ref="A404:O405"/>
    <mergeCell ref="A93:O94"/>
    <mergeCell ref="D217:E217"/>
    <mergeCell ref="P345:T345"/>
    <mergeCell ref="P84:T84"/>
    <mergeCell ref="D413:E413"/>
    <mergeCell ref="P22:T22"/>
    <mergeCell ref="D65:E65"/>
    <mergeCell ref="P193:T193"/>
    <mergeCell ref="P320:T320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D441:E441"/>
    <mergeCell ref="P525:T525"/>
    <mergeCell ref="D506:E506"/>
    <mergeCell ref="D84:E84"/>
    <mergeCell ref="D22:E22"/>
    <mergeCell ref="A35:O36"/>
    <mergeCell ref="A489:Z489"/>
    <mergeCell ref="P535:T535"/>
    <mergeCell ref="H10:M10"/>
    <mergeCell ref="AA17:AA18"/>
    <mergeCell ref="AC17:AC18"/>
    <mergeCell ref="P107:V107"/>
    <mergeCell ref="D418:E418"/>
    <mergeCell ref="D89:E89"/>
    <mergeCell ref="A224:Z224"/>
    <mergeCell ref="A72:Z72"/>
    <mergeCell ref="P147:V147"/>
    <mergeCell ref="P254:T254"/>
    <mergeCell ref="P251:T251"/>
    <mergeCell ref="A435:Z435"/>
    <mergeCell ref="P530:T530"/>
    <mergeCell ref="P318:T318"/>
    <mergeCell ref="V6:W9"/>
    <mergeCell ref="D128:E128"/>
    <mergeCell ref="D199:E199"/>
    <mergeCell ref="Z17:Z18"/>
    <mergeCell ref="D155:E155"/>
    <mergeCell ref="D320:E320"/>
    <mergeCell ref="A328:Z328"/>
    <mergeCell ref="A333:O334"/>
    <mergeCell ref="D447:E447"/>
    <mergeCell ref="D385:E385"/>
    <mergeCell ref="P295:T295"/>
    <mergeCell ref="P34:T34"/>
    <mergeCell ref="P105:T105"/>
    <mergeCell ref="P276:T276"/>
    <mergeCell ref="P214:T214"/>
    <mergeCell ref="M17:M18"/>
    <mergeCell ref="AB608:AB609"/>
    <mergeCell ref="AD608:AD609"/>
    <mergeCell ref="A131:O132"/>
    <mergeCell ref="A573:O574"/>
    <mergeCell ref="P399:V399"/>
    <mergeCell ref="P326:V326"/>
    <mergeCell ref="D138:E138"/>
    <mergeCell ref="P564:T564"/>
    <mergeCell ref="A186:Z186"/>
    <mergeCell ref="P549:V549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261:T261"/>
    <mergeCell ref="P161:T161"/>
    <mergeCell ref="D204:E204"/>
    <mergeCell ref="P217:T217"/>
    <mergeCell ref="D198:E198"/>
    <mergeCell ref="P332:T332"/>
    <mergeCell ref="P459:T459"/>
    <mergeCell ref="D465:E465"/>
    <mergeCell ref="D296:E296"/>
    <mergeCell ref="P559:T559"/>
    <mergeCell ref="D427:E427"/>
    <mergeCell ref="A157:O158"/>
    <mergeCell ref="A222:O223"/>
    <mergeCell ref="P325:T325"/>
    <mergeCell ref="J9:M9"/>
    <mergeCell ref="D112:E112"/>
    <mergeCell ref="D554:E554"/>
    <mergeCell ref="P389:V389"/>
    <mergeCell ref="A283:O284"/>
    <mergeCell ref="A388:O389"/>
    <mergeCell ref="A532:O533"/>
    <mergeCell ref="D193:E193"/>
    <mergeCell ref="D127:E127"/>
    <mergeCell ref="P377:T377"/>
    <mergeCell ref="P233:T233"/>
    <mergeCell ref="P448:T448"/>
    <mergeCell ref="D176:E176"/>
    <mergeCell ref="D347:E347"/>
    <mergeCell ref="D491:E491"/>
    <mergeCell ref="P504:T504"/>
    <mergeCell ref="D412:E412"/>
    <mergeCell ref="P518:V518"/>
    <mergeCell ref="D64:E64"/>
    <mergeCell ref="P248:T248"/>
    <mergeCell ref="A514:Z514"/>
    <mergeCell ref="P441:T441"/>
    <mergeCell ref="D51:E51"/>
    <mergeCell ref="P235:T235"/>
    <mergeCell ref="P506:T506"/>
    <mergeCell ref="P86:V86"/>
    <mergeCell ref="P157:V157"/>
    <mergeCell ref="A280:Z280"/>
    <mergeCell ref="P96:T96"/>
    <mergeCell ref="H17:H18"/>
    <mergeCell ref="P90:T90"/>
    <mergeCell ref="P27:T27"/>
    <mergeCell ref="P51:T51"/>
    <mergeCell ref="P26:T26"/>
    <mergeCell ref="D172:E172"/>
    <mergeCell ref="P461:V461"/>
    <mergeCell ref="P324:T324"/>
    <mergeCell ref="P511:T511"/>
    <mergeCell ref="D555:E555"/>
    <mergeCell ref="P71:V71"/>
    <mergeCell ref="A350:Z350"/>
    <mergeCell ref="A477:Z477"/>
    <mergeCell ref="P373:V373"/>
    <mergeCell ref="P380:T380"/>
    <mergeCell ref="A13:M13"/>
    <mergeCell ref="A496:Z496"/>
    <mergeCell ref="P500:V500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133:Z133"/>
    <mergeCell ref="A517:O518"/>
    <mergeCell ref="P204:T204"/>
    <mergeCell ref="P446:T446"/>
    <mergeCell ref="A54:O55"/>
    <mergeCell ref="D75:E75"/>
    <mergeCell ref="D504:E504"/>
    <mergeCell ref="P483:V483"/>
    <mergeCell ref="A586:O587"/>
    <mergeCell ref="D74:E74"/>
    <mergeCell ref="D130:E130"/>
    <mergeCell ref="D68:E68"/>
    <mergeCell ref="A203:Z203"/>
    <mergeCell ref="P451:T451"/>
    <mergeCell ref="P516:T516"/>
    <mergeCell ref="D188:E188"/>
    <mergeCell ref="P543:T543"/>
    <mergeCell ref="H608:H609"/>
    <mergeCell ref="D424:E424"/>
    <mergeCell ref="P491:T491"/>
    <mergeCell ref="A598:O599"/>
    <mergeCell ref="P322:T322"/>
    <mergeCell ref="A141:O142"/>
    <mergeCell ref="P89:T89"/>
    <mergeCell ref="P260:T260"/>
    <mergeCell ref="A206:O207"/>
    <mergeCell ref="D295:E295"/>
    <mergeCell ref="P545:T545"/>
    <mergeCell ref="A580:O581"/>
    <mergeCell ref="P88:T88"/>
    <mergeCell ref="G608:G609"/>
    <mergeCell ref="P600:V600"/>
    <mergeCell ref="I608:I609"/>
    <mergeCell ref="P594:V594"/>
    <mergeCell ref="Z608:Z609"/>
    <mergeCell ref="P561:T561"/>
    <mergeCell ref="D298:E298"/>
    <mergeCell ref="D181:E181"/>
    <mergeCell ref="P91:T91"/>
    <mergeCell ref="P404:V404"/>
    <mergeCell ref="T5:U5"/>
    <mergeCell ref="D119:E119"/>
    <mergeCell ref="V5:W5"/>
    <mergeCell ref="A490:Z490"/>
    <mergeCell ref="D111:E111"/>
    <mergeCell ref="AA608:AA609"/>
    <mergeCell ref="D233:E233"/>
    <mergeCell ref="P212:V212"/>
    <mergeCell ref="D282:E282"/>
    <mergeCell ref="D338:E338"/>
    <mergeCell ref="D409:E409"/>
    <mergeCell ref="Q8:R8"/>
    <mergeCell ref="P69:T69"/>
    <mergeCell ref="A466:O467"/>
    <mergeCell ref="P140:T140"/>
    <mergeCell ref="D469:E469"/>
    <mergeCell ref="P267:T267"/>
    <mergeCell ref="D444:E444"/>
    <mergeCell ref="D248:E248"/>
    <mergeCell ref="D219:E219"/>
    <mergeCell ref="D104:E104"/>
    <mergeCell ref="D275:E275"/>
    <mergeCell ref="D419:E419"/>
    <mergeCell ref="P425:T425"/>
    <mergeCell ref="A549:O550"/>
    <mergeCell ref="T6:U9"/>
    <mergeCell ref="D340:E340"/>
    <mergeCell ref="P512:V512"/>
    <mergeCell ref="Q10:R10"/>
    <mergeCell ref="P296:T296"/>
    <mergeCell ref="D277:E277"/>
    <mergeCell ref="P85:V85"/>
    <mergeCell ref="F608:F609"/>
    <mergeCell ref="P122:T122"/>
    <mergeCell ref="P291:V291"/>
    <mergeCell ref="P484:V484"/>
    <mergeCell ref="A558:Z558"/>
    <mergeCell ref="A259:Z259"/>
    <mergeCell ref="D251:E251"/>
    <mergeCell ref="A12:M12"/>
    <mergeCell ref="P499:V499"/>
    <mergeCell ref="P355:V355"/>
    <mergeCell ref="P397:T397"/>
    <mergeCell ref="P200:V200"/>
    <mergeCell ref="P74:T74"/>
    <mergeCell ref="A19:Z19"/>
    <mergeCell ref="D182:E182"/>
    <mergeCell ref="A117:Z117"/>
    <mergeCell ref="A14:M14"/>
    <mergeCell ref="D109:E109"/>
    <mergeCell ref="D480:E480"/>
    <mergeCell ref="D345:E345"/>
    <mergeCell ref="P424:T424"/>
    <mergeCell ref="P138:T138"/>
    <mergeCell ref="P256:V256"/>
    <mergeCell ref="A37:Z37"/>
    <mergeCell ref="A208:Z208"/>
    <mergeCell ref="D371:E371"/>
    <mergeCell ref="P60:V60"/>
    <mergeCell ref="D564:E564"/>
    <mergeCell ref="P314:V314"/>
    <mergeCell ref="D137:E137"/>
    <mergeCell ref="P216:T216"/>
    <mergeCell ref="P387:T387"/>
    <mergeCell ref="P603:V603"/>
    <mergeCell ref="A314:O315"/>
    <mergeCell ref="P146:V146"/>
    <mergeCell ref="P342:V342"/>
    <mergeCell ref="D63:E63"/>
    <mergeCell ref="D330:E330"/>
    <mergeCell ref="P304:V304"/>
    <mergeCell ref="D492:E492"/>
    <mergeCell ref="P602:V602"/>
    <mergeCell ref="D96:E96"/>
    <mergeCell ref="A540:Z540"/>
    <mergeCell ref="D508:E508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D91:E91"/>
    <mergeCell ref="P219:T219"/>
    <mergeCell ref="A164:Z164"/>
    <mergeCell ref="A335:Z335"/>
    <mergeCell ref="P272:T272"/>
    <mergeCell ref="D156:E156"/>
    <mergeCell ref="P210:T210"/>
    <mergeCell ref="D398:E398"/>
    <mergeCell ref="P439:V439"/>
    <mergeCell ref="S608:S609"/>
    <mergeCell ref="U608:U609"/>
    <mergeCell ref="P66:T66"/>
    <mergeCell ref="D9:E9"/>
    <mergeCell ref="P137:T137"/>
    <mergeCell ref="D118:E118"/>
    <mergeCell ref="F9:G9"/>
    <mergeCell ref="P53:T53"/>
    <mergeCell ref="D180:E180"/>
    <mergeCell ref="A47:Z47"/>
    <mergeCell ref="D167:E167"/>
    <mergeCell ref="A183:O184"/>
    <mergeCell ref="D161:E161"/>
    <mergeCell ref="P197:T197"/>
    <mergeCell ref="D232:E232"/>
    <mergeCell ref="P289:T289"/>
    <mergeCell ref="P351:T351"/>
    <mergeCell ref="D403:E403"/>
    <mergeCell ref="D530:E530"/>
    <mergeCell ref="P593:T593"/>
    <mergeCell ref="P264:T264"/>
    <mergeCell ref="P68:T68"/>
    <mergeCell ref="P239:T239"/>
    <mergeCell ref="D38:E38"/>
    <mergeCell ref="P601:V601"/>
    <mergeCell ref="A483:O484"/>
    <mergeCell ref="P353:T353"/>
    <mergeCell ref="P524:T524"/>
    <mergeCell ref="P303:T303"/>
    <mergeCell ref="P367:V367"/>
    <mergeCell ref="P538:V538"/>
    <mergeCell ref="A420:O421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A108:Z108"/>
    <mergeCell ref="P420:V420"/>
    <mergeCell ref="D166:E166"/>
    <mergeCell ref="D337:E337"/>
    <mergeCell ref="A472:Z472"/>
    <mergeCell ref="D464:E464"/>
    <mergeCell ref="P591:V591"/>
    <mergeCell ref="D402:E402"/>
    <mergeCell ref="A17:A18"/>
    <mergeCell ref="K17:K18"/>
    <mergeCell ref="P195:T195"/>
    <mergeCell ref="C17:C18"/>
    <mergeCell ref="P371:T371"/>
    <mergeCell ref="P431:T431"/>
    <mergeCell ref="D103:E103"/>
    <mergeCell ref="A238:Z238"/>
    <mergeCell ref="P493:T493"/>
    <mergeCell ref="D230:E230"/>
    <mergeCell ref="P358:T358"/>
    <mergeCell ref="D168:E168"/>
    <mergeCell ref="D339:E339"/>
    <mergeCell ref="P529:T529"/>
    <mergeCell ref="A357:Z357"/>
    <mergeCell ref="D507:E507"/>
    <mergeCell ref="A6:C6"/>
    <mergeCell ref="D453:E453"/>
    <mergeCell ref="D113:E113"/>
    <mergeCell ref="A588:Z588"/>
    <mergeCell ref="P180:T180"/>
    <mergeCell ref="P415:V415"/>
    <mergeCell ref="P118:T118"/>
    <mergeCell ref="D545:E545"/>
    <mergeCell ref="D88:E88"/>
    <mergeCell ref="P167:T167"/>
    <mergeCell ref="D26:E26"/>
    <mergeCell ref="D324:E324"/>
    <mergeCell ref="P378:T378"/>
    <mergeCell ref="P403:T403"/>
    <mergeCell ref="P182:T182"/>
    <mergeCell ref="P480:T480"/>
    <mergeCell ref="Q12:R12"/>
    <mergeCell ref="A470:O471"/>
    <mergeCell ref="D90:E90"/>
    <mergeCell ref="D261:E261"/>
    <mergeCell ref="P411:T411"/>
    <mergeCell ref="P442:T442"/>
    <mergeCell ref="D448:E448"/>
    <mergeCell ref="P119:T119"/>
    <mergeCell ref="D546:E546"/>
    <mergeCell ref="P183:V183"/>
    <mergeCell ref="A43:O44"/>
    <mergeCell ref="P469:T469"/>
    <mergeCell ref="D561:E561"/>
    <mergeCell ref="P15:T16"/>
    <mergeCell ref="A438:O439"/>
    <mergeCell ref="P308:T308"/>
    <mergeCell ref="P585:T585"/>
    <mergeCell ref="P470:V470"/>
    <mergeCell ref="P498:T498"/>
    <mergeCell ref="P178:V178"/>
    <mergeCell ref="A177:O178"/>
    <mergeCell ref="D235:E235"/>
    <mergeCell ref="A301:Z301"/>
    <mergeCell ref="A95:Z95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Q11:R11"/>
    <mergeCell ref="P205:T205"/>
    <mergeCell ref="D260:E260"/>
    <mergeCell ref="D322:E322"/>
    <mergeCell ref="A395:Z395"/>
    <mergeCell ref="P433:V433"/>
    <mergeCell ref="D454:E454"/>
    <mergeCell ref="D460:E460"/>
    <mergeCell ref="D569:E569"/>
    <mergeCell ref="P544:T544"/>
    <mergeCell ref="A146:O147"/>
    <mergeCell ref="P427:T427"/>
    <mergeCell ref="D264:E264"/>
    <mergeCell ref="P277:T277"/>
    <mergeCell ref="D220:E220"/>
    <mergeCell ref="D391:E391"/>
    <mergeCell ref="T608:T609"/>
    <mergeCell ref="A165:Z165"/>
    <mergeCell ref="A407:Z407"/>
    <mergeCell ref="P192:T192"/>
    <mergeCell ref="P557:V557"/>
    <mergeCell ref="A309:O310"/>
    <mergeCell ref="A102:Z102"/>
    <mergeCell ref="P113:T113"/>
    <mergeCell ref="A344:Z344"/>
    <mergeCell ref="P17:T18"/>
    <mergeCell ref="P348:V348"/>
    <mergeCell ref="P129:T129"/>
    <mergeCell ref="P63:T63"/>
    <mergeCell ref="A148:Z148"/>
    <mergeCell ref="D523:E523"/>
    <mergeCell ref="P194:T194"/>
    <mergeCell ref="P250:T250"/>
    <mergeCell ref="P50:T50"/>
    <mergeCell ref="P492:T492"/>
    <mergeCell ref="D31:E31"/>
    <mergeCell ref="D329:E329"/>
    <mergeCell ref="D229:E229"/>
    <mergeCell ref="P479:T479"/>
    <mergeCell ref="P584:T584"/>
    <mergeCell ref="D565:E565"/>
    <mergeCell ref="A600:O605"/>
    <mergeCell ref="D369:E369"/>
    <mergeCell ref="A304:O305"/>
    <mergeCell ref="P52:T52"/>
    <mergeCell ref="P423:T423"/>
    <mergeCell ref="P546:T546"/>
    <mergeCell ref="D160:E160"/>
    <mergeCell ref="P32:T32"/>
    <mergeCell ref="P474:T474"/>
    <mergeCell ref="P103:T103"/>
    <mergeCell ref="P59:V59"/>
    <mergeCell ref="P97:T97"/>
    <mergeCell ref="P168:T168"/>
    <mergeCell ref="P230:T230"/>
    <mergeCell ref="D1:F1"/>
    <mergeCell ref="P190:V190"/>
    <mergeCell ref="P339:T339"/>
    <mergeCell ref="D382:E382"/>
    <mergeCell ref="A468:Z468"/>
    <mergeCell ref="P488:V488"/>
    <mergeCell ref="A512:O513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255:T255"/>
    <mergeCell ref="P426:T426"/>
    <mergeCell ref="A171:Z171"/>
    <mergeCell ref="P201:V201"/>
    <mergeCell ref="P481:T481"/>
    <mergeCell ref="I17:I18"/>
    <mergeCell ref="D135:E135"/>
    <mergeCell ref="P114:V114"/>
    <mergeCell ref="D377:E377"/>
    <mergeCell ref="P456:T456"/>
    <mergeCell ref="K608:K609"/>
    <mergeCell ref="P567:V567"/>
    <mergeCell ref="A278:O279"/>
    <mergeCell ref="D69:E69"/>
    <mergeCell ref="P240:T240"/>
    <mergeCell ref="D498:E498"/>
    <mergeCell ref="D354:E354"/>
    <mergeCell ref="P482:T482"/>
    <mergeCell ref="P162:V162"/>
    <mergeCell ref="AC607:AD607"/>
    <mergeCell ref="P106:V106"/>
    <mergeCell ref="P177:V177"/>
    <mergeCell ref="P475:V475"/>
    <mergeCell ref="P93:V93"/>
    <mergeCell ref="P269:V269"/>
    <mergeCell ref="A45:Z45"/>
    <mergeCell ref="P462:V462"/>
    <mergeCell ref="P542:T542"/>
    <mergeCell ref="A281:Z281"/>
    <mergeCell ref="A87:Z87"/>
    <mergeCell ref="P333:V333"/>
    <mergeCell ref="D145:E145"/>
    <mergeCell ref="P273:T273"/>
    <mergeCell ref="D387:E387"/>
    <mergeCell ref="D272:E272"/>
    <mergeCell ref="A123:O124"/>
    <mergeCell ref="D210:E210"/>
    <mergeCell ref="A316:Z316"/>
    <mergeCell ref="D381:E381"/>
    <mergeCell ref="D443:E443"/>
    <mergeCell ref="D308:E308"/>
    <mergeCell ref="P526:V526"/>
    <mergeCell ref="H1:Q1"/>
    <mergeCell ref="A501:Z501"/>
    <mergeCell ref="A292:Z292"/>
    <mergeCell ref="D214:E214"/>
    <mergeCell ref="P222:V222"/>
    <mergeCell ref="A286:Z286"/>
    <mergeCell ref="A528:Z528"/>
    <mergeCell ref="D520:E520"/>
    <mergeCell ref="P120:T120"/>
    <mergeCell ref="P40:V40"/>
    <mergeCell ref="A503:Z503"/>
    <mergeCell ref="D28:E28"/>
    <mergeCell ref="P605:V605"/>
    <mergeCell ref="A101:Z101"/>
    <mergeCell ref="X607:AA607"/>
    <mergeCell ref="D593:E593"/>
    <mergeCell ref="P257:V257"/>
    <mergeCell ref="D313:E313"/>
    <mergeCell ref="D584:E584"/>
    <mergeCell ref="A374:Z374"/>
    <mergeCell ref="D92:E92"/>
    <mergeCell ref="D559:E559"/>
    <mergeCell ref="D30:E30"/>
    <mergeCell ref="P242:T242"/>
    <mergeCell ref="D353:E353"/>
    <mergeCell ref="P413:T413"/>
    <mergeCell ref="A393:O394"/>
    <mergeCell ref="D524:E524"/>
    <mergeCell ref="D67:E67"/>
    <mergeCell ref="A537:O538"/>
    <mergeCell ref="D5:E5"/>
    <mergeCell ref="A311:Z311"/>
    <mergeCell ref="P570:T570"/>
    <mergeCell ref="P173:T173"/>
    <mergeCell ref="P29:T29"/>
    <mergeCell ref="A290:O291"/>
    <mergeCell ref="D81:E81"/>
    <mergeCell ref="P265:T265"/>
    <mergeCell ref="D379:E379"/>
    <mergeCell ref="D8:M8"/>
    <mergeCell ref="P458:T458"/>
    <mergeCell ref="A211:O212"/>
    <mergeCell ref="P563:T563"/>
    <mergeCell ref="P279:V279"/>
    <mergeCell ref="P31:T31"/>
    <mergeCell ref="P329:T329"/>
    <mergeCell ref="D139:E139"/>
    <mergeCell ref="P522:T522"/>
    <mergeCell ref="A590:O591"/>
    <mergeCell ref="P565:T565"/>
    <mergeCell ref="P416:V416"/>
    <mergeCell ref="P487:V487"/>
    <mergeCell ref="P343:V343"/>
    <mergeCell ref="P266:T266"/>
    <mergeCell ref="A461:O462"/>
    <mergeCell ref="P331:T331"/>
    <mergeCell ref="D303:E303"/>
    <mergeCell ref="P382:T382"/>
    <mergeCell ref="P453:T453"/>
    <mergeCell ref="P42:T42"/>
    <mergeCell ref="P553:T553"/>
    <mergeCell ref="P35:V35"/>
    <mergeCell ref="P571:T571"/>
    <mergeCell ref="A169:O170"/>
    <mergeCell ref="P566:V566"/>
    <mergeCell ref="P209:T209"/>
    <mergeCell ref="P445:T445"/>
    <mergeCell ref="W17:W18"/>
    <mergeCell ref="A434:Z434"/>
    <mergeCell ref="P532:V532"/>
    <mergeCell ref="P388:V388"/>
    <mergeCell ref="A213:Z213"/>
    <mergeCell ref="P234:T234"/>
    <mergeCell ref="D378:E378"/>
    <mergeCell ref="D7:M7"/>
    <mergeCell ref="D129:E129"/>
    <mergeCell ref="D365:E365"/>
    <mergeCell ref="D536:E536"/>
    <mergeCell ref="D79:E79"/>
    <mergeCell ref="P92:T92"/>
    <mergeCell ref="P327:V327"/>
    <mergeCell ref="D144:E144"/>
    <mergeCell ref="D442:E442"/>
    <mergeCell ref="P521:T521"/>
    <mergeCell ref="A46:Z46"/>
    <mergeCell ref="P166:T166"/>
    <mergeCell ref="D209:E209"/>
    <mergeCell ref="P337:T337"/>
    <mergeCell ref="D380:E380"/>
    <mergeCell ref="P464:T464"/>
    <mergeCell ref="D274:E274"/>
    <mergeCell ref="P402:T402"/>
    <mergeCell ref="D445:E445"/>
    <mergeCell ref="P508:T508"/>
    <mergeCell ref="D516:E516"/>
    <mergeCell ref="D122:E122"/>
    <mergeCell ref="P393:V393"/>
    <mergeCell ref="D474:E474"/>
    <mergeCell ref="D66:E66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351:E351"/>
    <mergeCell ref="D289:E289"/>
    <mergeCell ref="D411:E411"/>
    <mergeCell ref="D482:E482"/>
    <mergeCell ref="P160:T160"/>
    <mergeCell ref="A149:Z149"/>
    <mergeCell ref="P517:V517"/>
    <mergeCell ref="A376:Z376"/>
    <mergeCell ref="A162:O163"/>
    <mergeCell ref="P287:T287"/>
    <mergeCell ref="P414:T414"/>
    <mergeCell ref="P548:T548"/>
    <mergeCell ref="P352:T352"/>
    <mergeCell ref="P523:T523"/>
    <mergeCell ref="A406:Z406"/>
    <mergeCell ref="P124:V124"/>
    <mergeCell ref="D273:E273"/>
    <mergeCell ref="P156:T156"/>
    <mergeCell ref="P99:V99"/>
    <mergeCell ref="P366:V366"/>
    <mergeCell ref="P170:V170"/>
    <mergeCell ref="R1:T1"/>
    <mergeCell ref="P172:T172"/>
    <mergeCell ref="P28:T28"/>
    <mergeCell ref="P150:T150"/>
    <mergeCell ref="P221:T221"/>
    <mergeCell ref="P392:T392"/>
    <mergeCell ref="D332:E332"/>
    <mergeCell ref="P215:T215"/>
    <mergeCell ref="P386:T386"/>
    <mergeCell ref="P115:V115"/>
    <mergeCell ref="P457:T457"/>
    <mergeCell ref="P586:V586"/>
    <mergeCell ref="P400:V400"/>
    <mergeCell ref="D98:E98"/>
    <mergeCell ref="P30:T30"/>
    <mergeCell ref="D73:E73"/>
    <mergeCell ref="P77:V77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104:T104"/>
    <mergeCell ref="P275:T275"/>
    <mergeCell ref="P466:V466"/>
    <mergeCell ref="B17:B18"/>
    <mergeCell ref="D479:E479"/>
    <mergeCell ref="A502:Z502"/>
    <mergeCell ref="P533:V533"/>
    <mergeCell ref="H9:I9"/>
    <mergeCell ref="P24:V24"/>
    <mergeCell ref="P211:V211"/>
    <mergeCell ref="P309:V309"/>
    <mergeCell ref="P454:T454"/>
    <mergeCell ref="D297:E297"/>
    <mergeCell ref="A256:O257"/>
    <mergeCell ref="A78:Z78"/>
    <mergeCell ref="P153:V153"/>
    <mergeCell ref="P155:T155"/>
    <mergeCell ref="P220:T220"/>
    <mergeCell ref="D263:E263"/>
    <mergeCell ref="D312:E312"/>
    <mergeCell ref="P391:T391"/>
    <mergeCell ref="A70:O71"/>
    <mergeCell ref="A363:Z363"/>
    <mergeCell ref="D505:E505"/>
    <mergeCell ref="D426:E426"/>
    <mergeCell ref="D486:E486"/>
    <mergeCell ref="D134:E134"/>
    <mergeCell ref="P384:T384"/>
    <mergeCell ref="D205:E205"/>
    <mergeCell ref="P455:T455"/>
    <mergeCell ref="P249:T249"/>
    <mergeCell ref="P207:V207"/>
    <mergeCell ref="P81:T81"/>
    <mergeCell ref="P252:T252"/>
    <mergeCell ref="V10:W10"/>
    <mergeCell ref="D195:E195"/>
    <mergeCell ref="P379:T379"/>
    <mergeCell ref="P299:V299"/>
    <mergeCell ref="D360:E360"/>
    <mergeCell ref="D535:E535"/>
    <mergeCell ref="P79:T79"/>
    <mergeCell ref="P73:T73"/>
    <mergeCell ref="P144:T144"/>
    <mergeCell ref="P437:T437"/>
    <mergeCell ref="A361:O362"/>
    <mergeCell ref="P231:T231"/>
    <mergeCell ref="D423:E423"/>
    <mergeCell ref="D174:E174"/>
    <mergeCell ref="A432:O433"/>
    <mergeCell ref="D410:E410"/>
    <mergeCell ref="W608:W609"/>
    <mergeCell ref="P245:V245"/>
    <mergeCell ref="A270:Z270"/>
    <mergeCell ref="Y608:Y609"/>
    <mergeCell ref="A568:Z568"/>
    <mergeCell ref="A368:Z368"/>
    <mergeCell ref="P562:T562"/>
    <mergeCell ref="D597:E597"/>
    <mergeCell ref="D572:E572"/>
    <mergeCell ref="P520:T520"/>
    <mergeCell ref="D563:E563"/>
    <mergeCell ref="M608:M609"/>
    <mergeCell ref="R608:R609"/>
    <mergeCell ref="J608:J609"/>
    <mergeCell ref="L608:L609"/>
    <mergeCell ref="D543:E543"/>
    <mergeCell ref="D431:E431"/>
    <mergeCell ref="D493:E493"/>
    <mergeCell ref="D287:E287"/>
    <mergeCell ref="A422:Z422"/>
    <mergeCell ref="D585:E58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970</v>
      </c>
      <c r="H1" s="52"/>
    </row>
    <row r="3" spans="2:8" x14ac:dyDescent="0.2">
      <c r="B3" s="47" t="s">
        <v>971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972</v>
      </c>
      <c r="D6" s="47" t="s">
        <v>973</v>
      </c>
      <c r="E6" s="47"/>
    </row>
    <row r="7" spans="2:8" x14ac:dyDescent="0.2">
      <c r="B7" s="47" t="s">
        <v>974</v>
      </c>
      <c r="C7" s="47" t="s">
        <v>975</v>
      </c>
      <c r="D7" s="47" t="s">
        <v>976</v>
      </c>
      <c r="E7" s="47"/>
    </row>
    <row r="8" spans="2:8" x14ac:dyDescent="0.2">
      <c r="B8" s="47" t="s">
        <v>977</v>
      </c>
      <c r="C8" s="47" t="s">
        <v>978</v>
      </c>
      <c r="D8" s="47" t="s">
        <v>979</v>
      </c>
      <c r="E8" s="47"/>
    </row>
    <row r="9" spans="2:8" x14ac:dyDescent="0.2">
      <c r="B9" s="47" t="s">
        <v>980</v>
      </c>
      <c r="C9" s="47" t="s">
        <v>981</v>
      </c>
      <c r="D9" s="47" t="s">
        <v>982</v>
      </c>
      <c r="E9" s="47"/>
    </row>
    <row r="10" spans="2:8" x14ac:dyDescent="0.2">
      <c r="B10" s="47" t="s">
        <v>983</v>
      </c>
      <c r="C10" s="47" t="s">
        <v>984</v>
      </c>
      <c r="D10" s="47" t="s">
        <v>985</v>
      </c>
      <c r="E10" s="47"/>
    </row>
    <row r="12" spans="2:8" x14ac:dyDescent="0.2">
      <c r="B12" s="47" t="s">
        <v>986</v>
      </c>
      <c r="C12" s="47" t="s">
        <v>972</v>
      </c>
      <c r="D12" s="47"/>
      <c r="E12" s="47"/>
    </row>
    <row r="14" spans="2:8" x14ac:dyDescent="0.2">
      <c r="B14" s="47" t="s">
        <v>987</v>
      </c>
      <c r="C14" s="47" t="s">
        <v>975</v>
      </c>
      <c r="D14" s="47"/>
      <c r="E14" s="47"/>
    </row>
    <row r="16" spans="2:8" x14ac:dyDescent="0.2">
      <c r="B16" s="47" t="s">
        <v>988</v>
      </c>
      <c r="C16" s="47" t="s">
        <v>978</v>
      </c>
      <c r="D16" s="47"/>
      <c r="E16" s="47"/>
    </row>
    <row r="18" spans="2:5" x14ac:dyDescent="0.2">
      <c r="B18" s="47" t="s">
        <v>989</v>
      </c>
      <c r="C18" s="47" t="s">
        <v>981</v>
      </c>
      <c r="D18" s="47"/>
      <c r="E18" s="47"/>
    </row>
    <row r="20" spans="2:5" x14ac:dyDescent="0.2">
      <c r="B20" s="47" t="s">
        <v>990</v>
      </c>
      <c r="C20" s="47" t="s">
        <v>984</v>
      </c>
      <c r="D20" s="47"/>
      <c r="E20" s="47"/>
    </row>
    <row r="22" spans="2:5" x14ac:dyDescent="0.2">
      <c r="B22" s="47" t="s">
        <v>991</v>
      </c>
      <c r="C22" s="47"/>
      <c r="D22" s="47"/>
      <c r="E22" s="47"/>
    </row>
    <row r="23" spans="2:5" x14ac:dyDescent="0.2">
      <c r="B23" s="47" t="s">
        <v>992</v>
      </c>
      <c r="C23" s="47"/>
      <c r="D23" s="47"/>
      <c r="E23" s="47"/>
    </row>
    <row r="24" spans="2:5" x14ac:dyDescent="0.2">
      <c r="B24" s="47" t="s">
        <v>993</v>
      </c>
      <c r="C24" s="47"/>
      <c r="D24" s="47"/>
      <c r="E24" s="47"/>
    </row>
    <row r="25" spans="2:5" x14ac:dyDescent="0.2">
      <c r="B25" s="47" t="s">
        <v>994</v>
      </c>
      <c r="C25" s="47"/>
      <c r="D25" s="47"/>
      <c r="E25" s="47"/>
    </row>
    <row r="26" spans="2:5" x14ac:dyDescent="0.2">
      <c r="B26" s="47" t="s">
        <v>995</v>
      </c>
      <c r="C26" s="47"/>
      <c r="D26" s="47"/>
      <c r="E26" s="47"/>
    </row>
    <row r="27" spans="2:5" x14ac:dyDescent="0.2">
      <c r="B27" s="47" t="s">
        <v>996</v>
      </c>
      <c r="C27" s="47"/>
      <c r="D27" s="47"/>
      <c r="E27" s="47"/>
    </row>
    <row r="28" spans="2:5" x14ac:dyDescent="0.2">
      <c r="B28" s="47" t="s">
        <v>997</v>
      </c>
      <c r="C28" s="47"/>
      <c r="D28" s="47"/>
      <c r="E28" s="47"/>
    </row>
    <row r="29" spans="2:5" x14ac:dyDescent="0.2">
      <c r="B29" s="47" t="s">
        <v>998</v>
      </c>
      <c r="C29" s="47"/>
      <c r="D29" s="47"/>
      <c r="E29" s="47"/>
    </row>
    <row r="30" spans="2:5" x14ac:dyDescent="0.2">
      <c r="B30" s="47" t="s">
        <v>999</v>
      </c>
      <c r="C30" s="47"/>
      <c r="D30" s="47"/>
      <c r="E30" s="47"/>
    </row>
    <row r="31" spans="2:5" x14ac:dyDescent="0.2">
      <c r="B31" s="47" t="s">
        <v>1000</v>
      </c>
      <c r="C31" s="47"/>
      <c r="D31" s="47"/>
      <c r="E31" s="47"/>
    </row>
    <row r="32" spans="2:5" x14ac:dyDescent="0.2">
      <c r="B32" s="47" t="s">
        <v>1001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2024-10-10T08:06:26Z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