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28CAB2-28C0-42A6-A25D-28D45E1231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D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J610" i="1" s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Y94" i="1" s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Y85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H9" i="1" l="1"/>
  <c r="A10" i="1"/>
  <c r="Y76" i="1"/>
  <c r="Y93" i="1"/>
  <c r="Y99" i="1"/>
  <c r="Y106" i="1"/>
  <c r="Y153" i="1"/>
  <c r="Y157" i="1"/>
  <c r="Y163" i="1"/>
  <c r="Y170" i="1"/>
  <c r="Y184" i="1"/>
  <c r="Y201" i="1"/>
  <c r="Y206" i="1"/>
  <c r="BP215" i="1"/>
  <c r="BN215" i="1"/>
  <c r="Z215" i="1"/>
  <c r="Z222" i="1" s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Z268" i="1" s="1"/>
  <c r="BP265" i="1"/>
  <c r="BN265" i="1"/>
  <c r="Z265" i="1"/>
  <c r="BP275" i="1"/>
  <c r="BN275" i="1"/>
  <c r="Z275" i="1"/>
  <c r="BP289" i="1"/>
  <c r="BN289" i="1"/>
  <c r="Z289" i="1"/>
  <c r="Y291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9" i="1"/>
  <c r="BN339" i="1"/>
  <c r="Z339" i="1"/>
  <c r="BP347" i="1"/>
  <c r="BN347" i="1"/>
  <c r="Z347" i="1"/>
  <c r="Y349" i="1"/>
  <c r="BP353" i="1"/>
  <c r="BN353" i="1"/>
  <c r="Z353" i="1"/>
  <c r="Z355" i="1" s="1"/>
  <c r="Y355" i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Y400" i="1"/>
  <c r="BP410" i="1"/>
  <c r="BN410" i="1"/>
  <c r="Z410" i="1"/>
  <c r="Z415" i="1" s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H610" i="1"/>
  <c r="Y24" i="1"/>
  <c r="Y35" i="1"/>
  <c r="Y55" i="1"/>
  <c r="Y59" i="1"/>
  <c r="Y71" i="1"/>
  <c r="Y86" i="1"/>
  <c r="Y114" i="1"/>
  <c r="Y123" i="1"/>
  <c r="Y131" i="1"/>
  <c r="Y142" i="1"/>
  <c r="Y146" i="1"/>
  <c r="Y178" i="1"/>
  <c r="F9" i="1"/>
  <c r="J9" i="1"/>
  <c r="Z22" i="1"/>
  <c r="Z23" i="1" s="1"/>
  <c r="BN22" i="1"/>
  <c r="BP22" i="1"/>
  <c r="Y23" i="1"/>
  <c r="X600" i="1"/>
  <c r="Z27" i="1"/>
  <c r="Z35" i="1" s="1"/>
  <c r="BN27" i="1"/>
  <c r="Z29" i="1"/>
  <c r="BN29" i="1"/>
  <c r="Z33" i="1"/>
  <c r="BN33" i="1"/>
  <c r="C61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0" i="1"/>
  <c r="Z64" i="1"/>
  <c r="Z70" i="1" s="1"/>
  <c r="BN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Z80" i="1"/>
  <c r="Z85" i="1" s="1"/>
  <c r="BN80" i="1"/>
  <c r="Z82" i="1"/>
  <c r="BN82" i="1"/>
  <c r="Z84" i="1"/>
  <c r="BN84" i="1"/>
  <c r="Z91" i="1"/>
  <c r="Z93" i="1" s="1"/>
  <c r="BN91" i="1"/>
  <c r="Z97" i="1"/>
  <c r="Z99" i="1" s="1"/>
  <c r="BN97" i="1"/>
  <c r="E610" i="1"/>
  <c r="Z104" i="1"/>
  <c r="Z106" i="1" s="1"/>
  <c r="BN104" i="1"/>
  <c r="Y107" i="1"/>
  <c r="Z110" i="1"/>
  <c r="Z114" i="1" s="1"/>
  <c r="BN110" i="1"/>
  <c r="Z112" i="1"/>
  <c r="BN112" i="1"/>
  <c r="F610" i="1"/>
  <c r="Z119" i="1"/>
  <c r="Z123" i="1" s="1"/>
  <c r="BN119" i="1"/>
  <c r="Z121" i="1"/>
  <c r="BN121" i="1"/>
  <c r="Y124" i="1"/>
  <c r="Z128" i="1"/>
  <c r="Z131" i="1" s="1"/>
  <c r="BN128" i="1"/>
  <c r="Z129" i="1"/>
  <c r="BN129" i="1"/>
  <c r="Z135" i="1"/>
  <c r="Z141" i="1" s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Z177" i="1" s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Z193" i="1"/>
  <c r="Z200" i="1" s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Z278" i="1" s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Z290" i="1" s="1"/>
  <c r="BP296" i="1"/>
  <c r="BN296" i="1"/>
  <c r="Z296" i="1"/>
  <c r="Y314" i="1"/>
  <c r="BP319" i="1"/>
  <c r="BN319" i="1"/>
  <c r="Z319" i="1"/>
  <c r="BP331" i="1"/>
  <c r="BN331" i="1"/>
  <c r="Z331" i="1"/>
  <c r="Z372" i="1"/>
  <c r="BP370" i="1"/>
  <c r="BN370" i="1"/>
  <c r="Z370" i="1"/>
  <c r="Y372" i="1"/>
  <c r="BP426" i="1"/>
  <c r="BN426" i="1"/>
  <c r="Z426" i="1"/>
  <c r="Y549" i="1"/>
  <c r="BP542" i="1"/>
  <c r="BN542" i="1"/>
  <c r="Z542" i="1"/>
  <c r="AC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L610" i="1"/>
  <c r="Y268" i="1"/>
  <c r="T610" i="1"/>
  <c r="Y326" i="1"/>
  <c r="BP323" i="1"/>
  <c r="BN323" i="1"/>
  <c r="BP325" i="1"/>
  <c r="BN325" i="1"/>
  <c r="Z325" i="1"/>
  <c r="Z326" i="1" s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Z348" i="1" s="1"/>
  <c r="Y356" i="1"/>
  <c r="Z361" i="1"/>
  <c r="BP359" i="1"/>
  <c r="BN359" i="1"/>
  <c r="Z359" i="1"/>
  <c r="U610" i="1"/>
  <c r="Y373" i="1"/>
  <c r="BP378" i="1"/>
  <c r="BN378" i="1"/>
  <c r="Z378" i="1"/>
  <c r="BP382" i="1"/>
  <c r="BN382" i="1"/>
  <c r="Z382" i="1"/>
  <c r="Z388" i="1" s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2" i="1"/>
  <c r="BN412" i="1"/>
  <c r="Z412" i="1"/>
  <c r="BP424" i="1"/>
  <c r="BN424" i="1"/>
  <c r="Z424" i="1"/>
  <c r="Z428" i="1" s="1"/>
  <c r="Y428" i="1"/>
  <c r="BP442" i="1"/>
  <c r="BN442" i="1"/>
  <c r="Z442" i="1"/>
  <c r="BP446" i="1"/>
  <c r="BN446" i="1"/>
  <c r="Z446" i="1"/>
  <c r="Z461" i="1" s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Z483" i="1" s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367" i="1"/>
  <c r="V610" i="1"/>
  <c r="Y389" i="1"/>
  <c r="W610" i="1"/>
  <c r="Y415" i="1"/>
  <c r="X610" i="1"/>
  <c r="Y439" i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Z53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26" i="1" l="1"/>
  <c r="Z512" i="1"/>
  <c r="Z580" i="1"/>
  <c r="Z566" i="1"/>
  <c r="Y602" i="1"/>
  <c r="Y600" i="1"/>
  <c r="Z399" i="1"/>
  <c r="Z299" i="1"/>
  <c r="Z256" i="1"/>
  <c r="Z494" i="1"/>
  <c r="Z549" i="1"/>
  <c r="Z236" i="1"/>
  <c r="Z183" i="1"/>
  <c r="Z169" i="1"/>
  <c r="Z605" i="1" s="1"/>
  <c r="Y604" i="1"/>
  <c r="Y601" i="1"/>
  <c r="Y603" i="1" s="1"/>
  <c r="Z244" i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<sst xmlns="http://schemas.openxmlformats.org/spreadsheetml/2006/main" count="3435" uniqueCount="1002">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</sst>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0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787" t="s">
        <v>0</v>
      </c>
      <c r="E1" s="736"/>
      <c r="F1" s="736"/>
      <c r="G1" s="12" t="s">
        <v>1</v>
      </c>
      <c r="H1" s="787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790"/>
      <c r="C5" s="791"/>
      <c r="D5" s="796"/>
      <c r="E5" s="797"/>
      <c r="F5" s="1052" t="s">
        <v>9</v>
      </c>
      <c r="G5" s="791"/>
      <c r="H5" s="796"/>
      <c r="I5" s="988"/>
      <c r="J5" s="988"/>
      <c r="K5" s="988"/>
      <c r="L5" s="988"/>
      <c r="M5" s="797"/>
      <c r="N5" s="58"/>
      <c r="P5" s="24" t="s">
        <v>10</v>
      </c>
      <c r="Q5" s="1071">
        <v>45578</v>
      </c>
      <c r="R5" s="854"/>
      <c r="T5" s="909" t="s">
        <v>11</v>
      </c>
      <c r="U5" s="837"/>
      <c r="V5" s="910" t="s">
        <v>12</v>
      </c>
      <c r="W5" s="854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790"/>
      <c r="C6" s="791"/>
      <c r="D6" s="991" t="s">
        <v>14</v>
      </c>
      <c r="E6" s="992"/>
      <c r="F6" s="992"/>
      <c r="G6" s="992"/>
      <c r="H6" s="992"/>
      <c r="I6" s="992"/>
      <c r="J6" s="992"/>
      <c r="K6" s="992"/>
      <c r="L6" s="992"/>
      <c r="M6" s="854"/>
      <c r="N6" s="59"/>
      <c r="P6" s="24" t="s">
        <v>15</v>
      </c>
      <c r="Q6" s="1082" t="str">
        <f>IF(Q5=0," ",CHOOSE(WEEKDAY(Q5,2),"Понедельник","Вторник","Среда","Четверг","Пятница","Суббота","Воскресенье"))</f>
        <v>Воскресенье</v>
      </c>
      <c r="R6" s="706"/>
      <c r="T6" s="915" t="s">
        <v>16</v>
      </c>
      <c r="U6" s="837"/>
      <c r="V6" s="971" t="s">
        <v>17</v>
      </c>
      <c r="W6" s="755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8" customFormat="1" ht="25.5" customHeight="1" x14ac:dyDescent="0.2">
      <c r="A8" s="1095" t="s">
        <v>18</v>
      </c>
      <c r="B8" s="720"/>
      <c r="C8" s="721"/>
      <c r="D8" s="776"/>
      <c r="E8" s="777"/>
      <c r="F8" s="777"/>
      <c r="G8" s="777"/>
      <c r="H8" s="777"/>
      <c r="I8" s="777"/>
      <c r="J8" s="777"/>
      <c r="K8" s="777"/>
      <c r="L8" s="777"/>
      <c r="M8" s="778"/>
      <c r="N8" s="61"/>
      <c r="P8" s="24" t="s">
        <v>19</v>
      </c>
      <c r="Q8" s="864">
        <v>0.41666666666666669</v>
      </c>
      <c r="R8" s="769"/>
      <c r="T8" s="714"/>
      <c r="U8" s="837"/>
      <c r="V8" s="972"/>
      <c r="W8" s="973"/>
      <c r="AB8" s="51"/>
      <c r="AC8" s="51"/>
      <c r="AD8" s="51"/>
      <c r="AE8" s="51"/>
    </row>
    <row r="9" spans="1:32" s="698" customFormat="1" ht="39.950000000000003" customHeight="1" x14ac:dyDescent="0.2">
      <c r="A9" s="8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8"/>
      <c r="E9" s="725"/>
      <c r="F9" s="8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9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8"/>
      <c r="E10" s="725"/>
      <c r="F10" s="8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4" t="str">
        <f>IFERROR(VLOOKUP($D$10,Proxy,2,FALSE),"")</f>
        <v/>
      </c>
      <c r="I10" s="714"/>
      <c r="J10" s="714"/>
      <c r="K10" s="714"/>
      <c r="L10" s="714"/>
      <c r="M10" s="714"/>
      <c r="N10" s="697"/>
      <c r="P10" s="26" t="s">
        <v>21</v>
      </c>
      <c r="Q10" s="916"/>
      <c r="R10" s="917"/>
      <c r="U10" s="24" t="s">
        <v>22</v>
      </c>
      <c r="V10" s="754" t="s">
        <v>23</v>
      </c>
      <c r="W10" s="755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14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4" t="s">
        <v>28</v>
      </c>
      <c r="B12" s="790"/>
      <c r="C12" s="790"/>
      <c r="D12" s="790"/>
      <c r="E12" s="790"/>
      <c r="F12" s="790"/>
      <c r="G12" s="790"/>
      <c r="H12" s="790"/>
      <c r="I12" s="790"/>
      <c r="J12" s="790"/>
      <c r="K12" s="790"/>
      <c r="L12" s="790"/>
      <c r="M12" s="791"/>
      <c r="N12" s="62"/>
      <c r="P12" s="24" t="s">
        <v>29</v>
      </c>
      <c r="Q12" s="864"/>
      <c r="R12" s="769"/>
      <c r="S12" s="23"/>
      <c r="U12" s="24"/>
      <c r="V12" s="736"/>
      <c r="W12" s="714"/>
      <c r="AB12" s="51"/>
      <c r="AC12" s="51"/>
      <c r="AD12" s="51"/>
      <c r="AE12" s="51"/>
    </row>
    <row r="13" spans="1:32" s="698" customFormat="1" ht="23.25" customHeight="1" x14ac:dyDescent="0.2">
      <c r="A13" s="904" t="s">
        <v>30</v>
      </c>
      <c r="B13" s="790"/>
      <c r="C13" s="790"/>
      <c r="D13" s="790"/>
      <c r="E13" s="790"/>
      <c r="F13" s="790"/>
      <c r="G13" s="790"/>
      <c r="H13" s="790"/>
      <c r="I13" s="790"/>
      <c r="J13" s="790"/>
      <c r="K13" s="790"/>
      <c r="L13" s="790"/>
      <c r="M13" s="791"/>
      <c r="N13" s="62"/>
      <c r="O13" s="26"/>
      <c r="P13" s="26" t="s">
        <v>31</v>
      </c>
      <c r="Q13" s="1014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4" t="s">
        <v>32</v>
      </c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1"/>
      <c r="N15" s="63"/>
      <c r="P15" s="892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1" t="s">
        <v>37</v>
      </c>
      <c r="D17" s="750" t="s">
        <v>38</v>
      </c>
      <c r="E17" s="824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3"/>
      <c r="R17" s="823"/>
      <c r="S17" s="823"/>
      <c r="T17" s="824"/>
      <c r="U17" s="1092" t="s">
        <v>50</v>
      </c>
      <c r="V17" s="791"/>
      <c r="W17" s="750" t="s">
        <v>51</v>
      </c>
      <c r="X17" s="750" t="s">
        <v>52</v>
      </c>
      <c r="Y17" s="1093" t="s">
        <v>53</v>
      </c>
      <c r="Z17" s="986" t="s">
        <v>54</v>
      </c>
      <c r="AA17" s="965" t="s">
        <v>55</v>
      </c>
      <c r="AB17" s="965" t="s">
        <v>56</v>
      </c>
      <c r="AC17" s="965" t="s">
        <v>57</v>
      </c>
      <c r="AD17" s="965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5"/>
      <c r="E18" s="827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5"/>
      <c r="Q18" s="826"/>
      <c r="R18" s="826"/>
      <c r="S18" s="826"/>
      <c r="T18" s="827"/>
      <c r="U18" s="67" t="s">
        <v>60</v>
      </c>
      <c r="V18" s="67" t="s">
        <v>61</v>
      </c>
      <c r="W18" s="751"/>
      <c r="X18" s="751"/>
      <c r="Y18" s="1094"/>
      <c r="Z18" s="987"/>
      <c r="AA18" s="966"/>
      <c r="AB18" s="966"/>
      <c r="AC18" s="966"/>
      <c r="AD18" s="1049"/>
      <c r="AE18" s="1050"/>
      <c r="AF18" s="1051"/>
      <c r="AG18" s="66"/>
      <c r="BD18" s="65"/>
    </row>
    <row r="19" spans="1:68" ht="27.75" customHeight="1" x14ac:dyDescent="0.2">
      <c r="A19" s="764" t="s">
        <v>62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22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19" t="s">
        <v>72</v>
      </c>
      <c r="Q23" s="720"/>
      <c r="R23" s="720"/>
      <c r="S23" s="720"/>
      <c r="T23" s="720"/>
      <c r="U23" s="720"/>
      <c r="V23" s="72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19" t="s">
        <v>72</v>
      </c>
      <c r="Q24" s="720"/>
      <c r="R24" s="720"/>
      <c r="S24" s="720"/>
      <c r="T24" s="720"/>
      <c r="U24" s="720"/>
      <c r="V24" s="72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74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81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12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19" t="s">
        <v>72</v>
      </c>
      <c r="Q35" s="720"/>
      <c r="R35" s="720"/>
      <c r="S35" s="720"/>
      <c r="T35" s="720"/>
      <c r="U35" s="720"/>
      <c r="V35" s="72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19" t="s">
        <v>72</v>
      </c>
      <c r="Q36" s="720"/>
      <c r="R36" s="720"/>
      <c r="S36" s="720"/>
      <c r="T36" s="720"/>
      <c r="U36" s="720"/>
      <c r="V36" s="72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104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19" t="s">
        <v>72</v>
      </c>
      <c r="Q39" s="720"/>
      <c r="R39" s="720"/>
      <c r="S39" s="720"/>
      <c r="T39" s="720"/>
      <c r="U39" s="720"/>
      <c r="V39" s="72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19" t="s">
        <v>72</v>
      </c>
      <c r="Q40" s="720"/>
      <c r="R40" s="720"/>
      <c r="S40" s="720"/>
      <c r="T40" s="720"/>
      <c r="U40" s="720"/>
      <c r="V40" s="72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110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19" t="s">
        <v>72</v>
      </c>
      <c r="Q43" s="720"/>
      <c r="R43" s="720"/>
      <c r="S43" s="720"/>
      <c r="T43" s="720"/>
      <c r="U43" s="720"/>
      <c r="V43" s="72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19" t="s">
        <v>72</v>
      </c>
      <c r="Q44" s="720"/>
      <c r="R44" s="720"/>
      <c r="S44" s="720"/>
      <c r="T44" s="720"/>
      <c r="U44" s="720"/>
      <c r="V44" s="72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4" t="s">
        <v>113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22" t="s">
        <v>114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115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600</v>
      </c>
      <c r="Y49" s="702">
        <f t="shared" si="6"/>
        <v>604.80000000000007</v>
      </c>
      <c r="Z49" s="36">
        <f>IFERROR(IF(Y49=0,"",ROUNDUP(Y49/H49,0)*0.02175),"")</f>
        <v>1.218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626.66666666666663</v>
      </c>
      <c r="BN49" s="64">
        <f t="shared" si="8"/>
        <v>631.67999999999995</v>
      </c>
      <c r="BO49" s="64">
        <f t="shared" si="9"/>
        <v>0.99206349206349187</v>
      </c>
      <c r="BP49" s="64">
        <f t="shared" si="10"/>
        <v>1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19" t="s">
        <v>72</v>
      </c>
      <c r="Q54" s="720"/>
      <c r="R54" s="720"/>
      <c r="S54" s="720"/>
      <c r="T54" s="720"/>
      <c r="U54" s="720"/>
      <c r="V54" s="721"/>
      <c r="W54" s="37" t="s">
        <v>73</v>
      </c>
      <c r="X54" s="703">
        <f>IFERROR(X48/H48,"0")+IFERROR(X49/H49,"0")+IFERROR(X50/H50,"0")+IFERROR(X51/H51,"0")+IFERROR(X52/H52,"0")+IFERROR(X53/H53,"0")</f>
        <v>55.55555555555555</v>
      </c>
      <c r="Y54" s="703">
        <f>IFERROR(Y48/H48,"0")+IFERROR(Y49/H49,"0")+IFERROR(Y50/H50,"0")+IFERROR(Y51/H51,"0")+IFERROR(Y52/H52,"0")+IFERROR(Y53/H53,"0")</f>
        <v>56</v>
      </c>
      <c r="Z54" s="703">
        <f>IFERROR(IF(Z48="",0,Z48),"0")+IFERROR(IF(Z49="",0,Z49),"0")+IFERROR(IF(Z50="",0,Z50),"0")+IFERROR(IF(Z51="",0,Z51),"0")+IFERROR(IF(Z52="",0,Z52),"0")+IFERROR(IF(Z53="",0,Z53),"0")</f>
        <v>1.218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19" t="s">
        <v>72</v>
      </c>
      <c r="Q55" s="720"/>
      <c r="R55" s="720"/>
      <c r="S55" s="720"/>
      <c r="T55" s="720"/>
      <c r="U55" s="720"/>
      <c r="V55" s="721"/>
      <c r="W55" s="37" t="s">
        <v>69</v>
      </c>
      <c r="X55" s="703">
        <f>IFERROR(SUM(X48:X53),"0")</f>
        <v>600</v>
      </c>
      <c r="Y55" s="703">
        <f>IFERROR(SUM(Y48:Y53),"0")</f>
        <v>604.80000000000007</v>
      </c>
      <c r="Z55" s="37"/>
      <c r="AA55" s="704"/>
      <c r="AB55" s="704"/>
      <c r="AC55" s="704"/>
    </row>
    <row r="56" spans="1:68" ht="14.25" customHeight="1" x14ac:dyDescent="0.25">
      <c r="A56" s="723" t="s">
        <v>74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19" t="s">
        <v>72</v>
      </c>
      <c r="Q59" s="720"/>
      <c r="R59" s="720"/>
      <c r="S59" s="720"/>
      <c r="T59" s="720"/>
      <c r="U59" s="720"/>
      <c r="V59" s="72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19" t="s">
        <v>72</v>
      </c>
      <c r="Q60" s="720"/>
      <c r="R60" s="720"/>
      <c r="S60" s="720"/>
      <c r="T60" s="720"/>
      <c r="U60" s="720"/>
      <c r="V60" s="72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2" t="s">
        <v>140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115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53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19" t="s">
        <v>72</v>
      </c>
      <c r="Q70" s="720"/>
      <c r="R70" s="720"/>
      <c r="S70" s="720"/>
      <c r="T70" s="720"/>
      <c r="U70" s="720"/>
      <c r="V70" s="721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19" t="s">
        <v>72</v>
      </c>
      <c r="Q71" s="720"/>
      <c r="R71" s="720"/>
      <c r="S71" s="720"/>
      <c r="T71" s="720"/>
      <c r="U71" s="720"/>
      <c r="V71" s="721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163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6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19" t="s">
        <v>72</v>
      </c>
      <c r="Q76" s="720"/>
      <c r="R76" s="720"/>
      <c r="S76" s="720"/>
      <c r="T76" s="720"/>
      <c r="U76" s="720"/>
      <c r="V76" s="721"/>
      <c r="W76" s="37" t="s">
        <v>73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19" t="s">
        <v>72</v>
      </c>
      <c r="Q77" s="720"/>
      <c r="R77" s="720"/>
      <c r="S77" s="720"/>
      <c r="T77" s="720"/>
      <c r="U77" s="720"/>
      <c r="V77" s="721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19" t="s">
        <v>72</v>
      </c>
      <c r="Q85" s="720"/>
      <c r="R85" s="720"/>
      <c r="S85" s="720"/>
      <c r="T85" s="720"/>
      <c r="U85" s="720"/>
      <c r="V85" s="721"/>
      <c r="W85" s="37" t="s">
        <v>73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19" t="s">
        <v>72</v>
      </c>
      <c r="Q86" s="720"/>
      <c r="R86" s="720"/>
      <c r="S86" s="720"/>
      <c r="T86" s="720"/>
      <c r="U86" s="720"/>
      <c r="V86" s="721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74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9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6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51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19" t="s">
        <v>72</v>
      </c>
      <c r="Q93" s="720"/>
      <c r="R93" s="720"/>
      <c r="S93" s="720"/>
      <c r="T93" s="720"/>
      <c r="U93" s="720"/>
      <c r="V93" s="72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19" t="s">
        <v>72</v>
      </c>
      <c r="Q94" s="720"/>
      <c r="R94" s="720"/>
      <c r="S94" s="720"/>
      <c r="T94" s="720"/>
      <c r="U94" s="720"/>
      <c r="V94" s="72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203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19" t="s">
        <v>72</v>
      </c>
      <c r="Q99" s="720"/>
      <c r="R99" s="720"/>
      <c r="S99" s="720"/>
      <c r="T99" s="720"/>
      <c r="U99" s="720"/>
      <c r="V99" s="721"/>
      <c r="W99" s="37" t="s">
        <v>73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19" t="s">
        <v>72</v>
      </c>
      <c r="Q100" s="720"/>
      <c r="R100" s="720"/>
      <c r="S100" s="720"/>
      <c r="T100" s="720"/>
      <c r="U100" s="720"/>
      <c r="V100" s="721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22" t="s">
        <v>210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115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102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19" t="s">
        <v>72</v>
      </c>
      <c r="Q106" s="720"/>
      <c r="R106" s="720"/>
      <c r="S106" s="720"/>
      <c r="T106" s="720"/>
      <c r="U106" s="720"/>
      <c r="V106" s="721"/>
      <c r="W106" s="37" t="s">
        <v>73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19" t="s">
        <v>72</v>
      </c>
      <c r="Q107" s="720"/>
      <c r="R107" s="720"/>
      <c r="S107" s="720"/>
      <c r="T107" s="720"/>
      <c r="U107" s="720"/>
      <c r="V107" s="721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74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19" t="s">
        <v>72</v>
      </c>
      <c r="Q114" s="720"/>
      <c r="R114" s="720"/>
      <c r="S114" s="720"/>
      <c r="T114" s="720"/>
      <c r="U114" s="720"/>
      <c r="V114" s="721"/>
      <c r="W114" s="37" t="s">
        <v>73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19" t="s">
        <v>72</v>
      </c>
      <c r="Q115" s="720"/>
      <c r="R115" s="720"/>
      <c r="S115" s="720"/>
      <c r="T115" s="720"/>
      <c r="U115" s="720"/>
      <c r="V115" s="721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22" t="s">
        <v>231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115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19" t="s">
        <v>72</v>
      </c>
      <c r="Q123" s="720"/>
      <c r="R123" s="720"/>
      <c r="S123" s="720"/>
      <c r="T123" s="720"/>
      <c r="U123" s="720"/>
      <c r="V123" s="721"/>
      <c r="W123" s="37" t="s">
        <v>73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19" t="s">
        <v>72</v>
      </c>
      <c r="Q124" s="720"/>
      <c r="R124" s="720"/>
      <c r="S124" s="720"/>
      <c r="T124" s="720"/>
      <c r="U124" s="720"/>
      <c r="V124" s="721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163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37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28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19" t="s">
        <v>72</v>
      </c>
      <c r="Q131" s="720"/>
      <c r="R131" s="720"/>
      <c r="S131" s="720"/>
      <c r="T131" s="720"/>
      <c r="U131" s="720"/>
      <c r="V131" s="721"/>
      <c r="W131" s="37" t="s">
        <v>73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19" t="s">
        <v>72</v>
      </c>
      <c r="Q132" s="720"/>
      <c r="R132" s="720"/>
      <c r="S132" s="720"/>
      <c r="T132" s="720"/>
      <c r="U132" s="720"/>
      <c r="V132" s="721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74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300</v>
      </c>
      <c r="Y134" s="702">
        <f t="shared" ref="Y134:Y140" si="21">IFERROR(IF(X134="",0,CEILING((X134/$H134),1)*$H134),"")</f>
        <v>302.40000000000003</v>
      </c>
      <c r="Z134" s="36">
        <f>IFERROR(IF(Y134=0,"",ROUNDUP(Y134/H134,0)*0.02175),"")</f>
        <v>0.78299999999999992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319.92857142857144</v>
      </c>
      <c r="BN134" s="64">
        <f t="shared" ref="BN134:BN140" si="23">IFERROR(Y134*I134/H134,"0")</f>
        <v>322.488</v>
      </c>
      <c r="BO134" s="64">
        <f t="shared" ref="BO134:BO140" si="24">IFERROR(1/J134*(X134/H134),"0")</f>
        <v>0.63775510204081631</v>
      </c>
      <c r="BP134" s="64">
        <f t="shared" ref="BP134:BP140" si="25">IFERROR(1/J134*(Y134/H134),"0")</f>
        <v>0.64285714285714279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78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19" t="s">
        <v>72</v>
      </c>
      <c r="Q141" s="720"/>
      <c r="R141" s="720"/>
      <c r="S141" s="720"/>
      <c r="T141" s="720"/>
      <c r="U141" s="720"/>
      <c r="V141" s="72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35.714285714285715</v>
      </c>
      <c r="Y141" s="703">
        <f>IFERROR(Y134/H134,"0")+IFERROR(Y135/H135,"0")+IFERROR(Y136/H136,"0")+IFERROR(Y137/H137,"0")+IFERROR(Y138/H138,"0")+IFERROR(Y139/H139,"0")+IFERROR(Y140/H140,"0")</f>
        <v>36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0.78299999999999992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19" t="s">
        <v>72</v>
      </c>
      <c r="Q142" s="720"/>
      <c r="R142" s="720"/>
      <c r="S142" s="720"/>
      <c r="T142" s="720"/>
      <c r="U142" s="720"/>
      <c r="V142" s="721"/>
      <c r="W142" s="37" t="s">
        <v>69</v>
      </c>
      <c r="X142" s="703">
        <f>IFERROR(SUM(X134:X140),"0")</f>
        <v>300</v>
      </c>
      <c r="Y142" s="703">
        <f>IFERROR(SUM(Y134:Y140),"0")</f>
        <v>302.40000000000003</v>
      </c>
      <c r="Z142" s="37"/>
      <c r="AA142" s="704"/>
      <c r="AB142" s="704"/>
      <c r="AC142" s="704"/>
    </row>
    <row r="143" spans="1:68" ht="14.25" customHeight="1" x14ac:dyDescent="0.25">
      <c r="A143" s="723" t="s">
        <v>203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19" t="s">
        <v>72</v>
      </c>
      <c r="Q146" s="720"/>
      <c r="R146" s="720"/>
      <c r="S146" s="720"/>
      <c r="T146" s="720"/>
      <c r="U146" s="720"/>
      <c r="V146" s="72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19" t="s">
        <v>72</v>
      </c>
      <c r="Q147" s="720"/>
      <c r="R147" s="720"/>
      <c r="S147" s="720"/>
      <c r="T147" s="720"/>
      <c r="U147" s="720"/>
      <c r="V147" s="72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2" t="s">
        <v>279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115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19" t="s">
        <v>72</v>
      </c>
      <c r="Q152" s="720"/>
      <c r="R152" s="720"/>
      <c r="S152" s="720"/>
      <c r="T152" s="720"/>
      <c r="U152" s="720"/>
      <c r="V152" s="72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19" t="s">
        <v>72</v>
      </c>
      <c r="Q153" s="720"/>
      <c r="R153" s="720"/>
      <c r="S153" s="720"/>
      <c r="T153" s="720"/>
      <c r="U153" s="720"/>
      <c r="V153" s="72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19" t="s">
        <v>72</v>
      </c>
      <c r="Q157" s="720"/>
      <c r="R157" s="720"/>
      <c r="S157" s="720"/>
      <c r="T157" s="720"/>
      <c r="U157" s="720"/>
      <c r="V157" s="72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19" t="s">
        <v>72</v>
      </c>
      <c r="Q158" s="720"/>
      <c r="R158" s="720"/>
      <c r="S158" s="720"/>
      <c r="T158" s="720"/>
      <c r="U158" s="720"/>
      <c r="V158" s="72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74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19" t="s">
        <v>72</v>
      </c>
      <c r="Q162" s="720"/>
      <c r="R162" s="720"/>
      <c r="S162" s="720"/>
      <c r="T162" s="720"/>
      <c r="U162" s="720"/>
      <c r="V162" s="72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19" t="s">
        <v>72</v>
      </c>
      <c r="Q163" s="720"/>
      <c r="R163" s="720"/>
      <c r="S163" s="720"/>
      <c r="T163" s="720"/>
      <c r="U163" s="720"/>
      <c r="V163" s="72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2" t="s">
        <v>113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115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8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19" t="s">
        <v>72</v>
      </c>
      <c r="Q169" s="720"/>
      <c r="R169" s="720"/>
      <c r="S169" s="720"/>
      <c r="T169" s="720"/>
      <c r="U169" s="720"/>
      <c r="V169" s="72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19" t="s">
        <v>72</v>
      </c>
      <c r="Q170" s="720"/>
      <c r="R170" s="720"/>
      <c r="S170" s="720"/>
      <c r="T170" s="720"/>
      <c r="U170" s="720"/>
      <c r="V170" s="72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19" t="s">
        <v>72</v>
      </c>
      <c r="Q177" s="720"/>
      <c r="R177" s="720"/>
      <c r="S177" s="720"/>
      <c r="T177" s="720"/>
      <c r="U177" s="720"/>
      <c r="V177" s="72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19" t="s">
        <v>72</v>
      </c>
      <c r="Q178" s="720"/>
      <c r="R178" s="720"/>
      <c r="S178" s="720"/>
      <c r="T178" s="720"/>
      <c r="U178" s="720"/>
      <c r="V178" s="72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74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19" t="s">
        <v>72</v>
      </c>
      <c r="Q183" s="720"/>
      <c r="R183" s="720"/>
      <c r="S183" s="720"/>
      <c r="T183" s="720"/>
      <c r="U183" s="720"/>
      <c r="V183" s="72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19" t="s">
        <v>72</v>
      </c>
      <c r="Q184" s="720"/>
      <c r="R184" s="720"/>
      <c r="S184" s="720"/>
      <c r="T184" s="720"/>
      <c r="U184" s="720"/>
      <c r="V184" s="72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4" t="s">
        <v>321</v>
      </c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65"/>
      <c r="P185" s="765"/>
      <c r="Q185" s="765"/>
      <c r="R185" s="765"/>
      <c r="S185" s="765"/>
      <c r="T185" s="765"/>
      <c r="U185" s="765"/>
      <c r="V185" s="765"/>
      <c r="W185" s="765"/>
      <c r="X185" s="765"/>
      <c r="Y185" s="765"/>
      <c r="Z185" s="765"/>
      <c r="AA185" s="48"/>
      <c r="AB185" s="48"/>
      <c r="AC185" s="48"/>
    </row>
    <row r="186" spans="1:68" ht="16.5" customHeight="1" x14ac:dyDescent="0.25">
      <c r="A186" s="722" t="s">
        <v>322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163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2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19" t="s">
        <v>72</v>
      </c>
      <c r="Q189" s="720"/>
      <c r="R189" s="720"/>
      <c r="S189" s="720"/>
      <c r="T189" s="720"/>
      <c r="U189" s="720"/>
      <c r="V189" s="72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19" t="s">
        <v>72</v>
      </c>
      <c r="Q190" s="720"/>
      <c r="R190" s="720"/>
      <c r="S190" s="720"/>
      <c r="T190" s="720"/>
      <c r="U190" s="720"/>
      <c r="V190" s="72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19" t="s">
        <v>72</v>
      </c>
      <c r="Q200" s="720"/>
      <c r="R200" s="720"/>
      <c r="S200" s="720"/>
      <c r="T200" s="720"/>
      <c r="U200" s="720"/>
      <c r="V200" s="72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19" t="s">
        <v>72</v>
      </c>
      <c r="Q201" s="720"/>
      <c r="R201" s="720"/>
      <c r="S201" s="720"/>
      <c r="T201" s="720"/>
      <c r="U201" s="720"/>
      <c r="V201" s="721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22" t="s">
        <v>347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115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19" t="s">
        <v>72</v>
      </c>
      <c r="Q206" s="720"/>
      <c r="R206" s="720"/>
      <c r="S206" s="720"/>
      <c r="T206" s="720"/>
      <c r="U206" s="720"/>
      <c r="V206" s="72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19" t="s">
        <v>72</v>
      </c>
      <c r="Q207" s="720"/>
      <c r="R207" s="720"/>
      <c r="S207" s="720"/>
      <c r="T207" s="720"/>
      <c r="U207" s="720"/>
      <c r="V207" s="72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163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7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19" t="s">
        <v>72</v>
      </c>
      <c r="Q211" s="720"/>
      <c r="R211" s="720"/>
      <c r="S211" s="720"/>
      <c r="T211" s="720"/>
      <c r="U211" s="720"/>
      <c r="V211" s="72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19" t="s">
        <v>72</v>
      </c>
      <c r="Q212" s="720"/>
      <c r="R212" s="720"/>
      <c r="S212" s="720"/>
      <c r="T212" s="720"/>
      <c r="U212" s="720"/>
      <c r="V212" s="72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500</v>
      </c>
      <c r="Y214" s="702">
        <f t="shared" ref="Y214:Y221" si="31">IFERROR(IF(X214="",0,CEILING((X214/$H214),1)*$H214),"")</f>
        <v>502.20000000000005</v>
      </c>
      <c r="Z214" s="36">
        <f>IFERROR(IF(Y214=0,"",ROUNDUP(Y214/H214,0)*0.00937),"")</f>
        <v>0.87141000000000002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519.44444444444446</v>
      </c>
      <c r="BN214" s="64">
        <f t="shared" ref="BN214:BN221" si="33">IFERROR(Y214*I214/H214,"0")</f>
        <v>521.73</v>
      </c>
      <c r="BO214" s="64">
        <f t="shared" ref="BO214:BO221" si="34">IFERROR(1/J214*(X214/H214),"0")</f>
        <v>0.77160493827160481</v>
      </c>
      <c r="BP214" s="64">
        <f t="shared" ref="BP214:BP221" si="35">IFERROR(1/J214*(Y214/H214),"0")</f>
        <v>0.77500000000000002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300</v>
      </c>
      <c r="Y215" s="702">
        <f t="shared" si="31"/>
        <v>302.40000000000003</v>
      </c>
      <c r="Z215" s="36">
        <f>IFERROR(IF(Y215=0,"",ROUNDUP(Y215/H215,0)*0.00937),"")</f>
        <v>0.52471999999999996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311.66666666666663</v>
      </c>
      <c r="BN215" s="64">
        <f t="shared" si="33"/>
        <v>314.16000000000003</v>
      </c>
      <c r="BO215" s="64">
        <f t="shared" si="34"/>
        <v>0.46296296296296291</v>
      </c>
      <c r="BP215" s="64">
        <f t="shared" si="35"/>
        <v>0.46666666666666667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400</v>
      </c>
      <c r="Y217" s="702">
        <f t="shared" si="31"/>
        <v>405</v>
      </c>
      <c r="Z217" s="36">
        <f>IFERROR(IF(Y217=0,"",ROUNDUP(Y217/H217,0)*0.00937),"")</f>
        <v>0.70274999999999999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415.55555555555554</v>
      </c>
      <c r="BN217" s="64">
        <f t="shared" si="33"/>
        <v>420.75</v>
      </c>
      <c r="BO217" s="64">
        <f t="shared" si="34"/>
        <v>0.61728395061728392</v>
      </c>
      <c r="BP217" s="64">
        <f t="shared" si="35"/>
        <v>0.625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19" t="s">
        <v>72</v>
      </c>
      <c r="Q222" s="720"/>
      <c r="R222" s="720"/>
      <c r="S222" s="720"/>
      <c r="T222" s="720"/>
      <c r="U222" s="720"/>
      <c r="V222" s="72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222.2222222222222</v>
      </c>
      <c r="Y222" s="703">
        <f>IFERROR(Y214/H214,"0")+IFERROR(Y215/H215,"0")+IFERROR(Y216/H216,"0")+IFERROR(Y217/H217,"0")+IFERROR(Y218/H218,"0")+IFERROR(Y219/H219,"0")+IFERROR(Y220/H220,"0")+IFERROR(Y221/H221,"0")</f>
        <v>224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2.0988799999999999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19" t="s">
        <v>72</v>
      </c>
      <c r="Q223" s="720"/>
      <c r="R223" s="720"/>
      <c r="S223" s="720"/>
      <c r="T223" s="720"/>
      <c r="U223" s="720"/>
      <c r="V223" s="721"/>
      <c r="W223" s="37" t="s">
        <v>69</v>
      </c>
      <c r="X223" s="703">
        <f>IFERROR(SUM(X214:X221),"0")</f>
        <v>1200</v>
      </c>
      <c r="Y223" s="703">
        <f>IFERROR(SUM(Y214:Y221),"0")</f>
        <v>1209.6000000000001</v>
      </c>
      <c r="Z223" s="37"/>
      <c r="AA223" s="704"/>
      <c r="AB223" s="704"/>
      <c r="AC223" s="704"/>
    </row>
    <row r="224" spans="1:68" ht="14.25" customHeight="1" x14ac:dyDescent="0.25">
      <c r="A224" s="723" t="s">
        <v>74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240</v>
      </c>
      <c r="Y231" s="702">
        <f t="shared" si="36"/>
        <v>240</v>
      </c>
      <c r="Z231" s="36">
        <f t="shared" si="41"/>
        <v>0.753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267.20000000000005</v>
      </c>
      <c r="BN231" s="64">
        <f t="shared" si="38"/>
        <v>267.20000000000005</v>
      </c>
      <c r="BO231" s="64">
        <f t="shared" si="39"/>
        <v>0.64102564102564097</v>
      </c>
      <c r="BP231" s="64">
        <f t="shared" si="40"/>
        <v>0.64102564102564097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240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19" t="s">
        <v>72</v>
      </c>
      <c r="Q236" s="720"/>
      <c r="R236" s="720"/>
      <c r="S236" s="720"/>
      <c r="T236" s="720"/>
      <c r="U236" s="720"/>
      <c r="V236" s="72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317.81609195402302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2.8997700000000002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19" t="s">
        <v>72</v>
      </c>
      <c r="Q237" s="720"/>
      <c r="R237" s="720"/>
      <c r="S237" s="720"/>
      <c r="T237" s="720"/>
      <c r="U237" s="720"/>
      <c r="V237" s="721"/>
      <c r="W237" s="37" t="s">
        <v>69</v>
      </c>
      <c r="X237" s="703">
        <f>IFERROR(SUM(X225:X235),"0")</f>
        <v>980</v>
      </c>
      <c r="Y237" s="703">
        <f>IFERROR(SUM(Y225:Y235),"0")</f>
        <v>986.1</v>
      </c>
      <c r="Z237" s="37"/>
      <c r="AA237" s="704"/>
      <c r="AB237" s="704"/>
      <c r="AC237" s="704"/>
    </row>
    <row r="238" spans="1:68" ht="14.25" customHeight="1" x14ac:dyDescent="0.25">
      <c r="A238" s="723" t="s">
        <v>203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120</v>
      </c>
      <c r="Y243" s="702">
        <f>IFERROR(IF(X243="",0,CEILING((X243/$H243),1)*$H243),"")</f>
        <v>120</v>
      </c>
      <c r="Z243" s="36">
        <f>IFERROR(IF(Y243=0,"",ROUNDUP(Y243/H243,0)*0.00753),"")</f>
        <v>0.3765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133.60000000000002</v>
      </c>
      <c r="BN243" s="64">
        <f>IFERROR(Y243*I243/H243,"0")</f>
        <v>133.60000000000002</v>
      </c>
      <c r="BO243" s="64">
        <f>IFERROR(1/J243*(X243/H243),"0")</f>
        <v>0.32051282051282048</v>
      </c>
      <c r="BP243" s="64">
        <f>IFERROR(1/J243*(Y243/H243),"0")</f>
        <v>0.32051282051282048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19" t="s">
        <v>72</v>
      </c>
      <c r="Q244" s="720"/>
      <c r="R244" s="720"/>
      <c r="S244" s="720"/>
      <c r="T244" s="720"/>
      <c r="U244" s="720"/>
      <c r="V244" s="721"/>
      <c r="W244" s="37" t="s">
        <v>73</v>
      </c>
      <c r="X244" s="703">
        <f>IFERROR(X239/H239,"0")+IFERROR(X240/H240,"0")+IFERROR(X241/H241,"0")+IFERROR(X242/H242,"0")+IFERROR(X243/H243,"0")</f>
        <v>50</v>
      </c>
      <c r="Y244" s="703">
        <f>IFERROR(Y239/H239,"0")+IFERROR(Y240/H240,"0")+IFERROR(Y241/H241,"0")+IFERROR(Y242/H242,"0")+IFERROR(Y243/H243,"0")</f>
        <v>50</v>
      </c>
      <c r="Z244" s="703">
        <f>IFERROR(IF(Z239="",0,Z239),"0")+IFERROR(IF(Z240="",0,Z240),"0")+IFERROR(IF(Z241="",0,Z241),"0")+IFERROR(IF(Z242="",0,Z242),"0")+IFERROR(IF(Z243="",0,Z243),"0")</f>
        <v>0.3765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19" t="s">
        <v>72</v>
      </c>
      <c r="Q245" s="720"/>
      <c r="R245" s="720"/>
      <c r="S245" s="720"/>
      <c r="T245" s="720"/>
      <c r="U245" s="720"/>
      <c r="V245" s="721"/>
      <c r="W245" s="37" t="s">
        <v>69</v>
      </c>
      <c r="X245" s="703">
        <f>IFERROR(SUM(X239:X243),"0")</f>
        <v>120</v>
      </c>
      <c r="Y245" s="703">
        <f>IFERROR(SUM(Y239:Y243),"0")</f>
        <v>120</v>
      </c>
      <c r="Z245" s="37"/>
      <c r="AA245" s="704"/>
      <c r="AB245" s="704"/>
      <c r="AC245" s="704"/>
    </row>
    <row r="246" spans="1:68" ht="16.5" customHeight="1" x14ac:dyDescent="0.25">
      <c r="A246" s="722" t="s">
        <v>420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115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19" t="s">
        <v>72</v>
      </c>
      <c r="Q256" s="720"/>
      <c r="R256" s="720"/>
      <c r="S256" s="720"/>
      <c r="T256" s="720"/>
      <c r="U256" s="720"/>
      <c r="V256" s="72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19" t="s">
        <v>72</v>
      </c>
      <c r="Q257" s="720"/>
      <c r="R257" s="720"/>
      <c r="S257" s="720"/>
      <c r="T257" s="720"/>
      <c r="U257" s="720"/>
      <c r="V257" s="72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22" t="s">
        <v>440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115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19" t="s">
        <v>72</v>
      </c>
      <c r="Q268" s="720"/>
      <c r="R268" s="720"/>
      <c r="S268" s="720"/>
      <c r="T268" s="720"/>
      <c r="U268" s="720"/>
      <c r="V268" s="72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19" t="s">
        <v>72</v>
      </c>
      <c r="Q269" s="720"/>
      <c r="R269" s="720"/>
      <c r="S269" s="720"/>
      <c r="T269" s="720"/>
      <c r="U269" s="720"/>
      <c r="V269" s="72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22" t="s">
        <v>461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115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979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19" t="s">
        <v>72</v>
      </c>
      <c r="Q278" s="720"/>
      <c r="R278" s="720"/>
      <c r="S278" s="720"/>
      <c r="T278" s="720"/>
      <c r="U278" s="720"/>
      <c r="V278" s="72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19" t="s">
        <v>72</v>
      </c>
      <c r="Q279" s="720"/>
      <c r="R279" s="720"/>
      <c r="S279" s="720"/>
      <c r="T279" s="720"/>
      <c r="U279" s="720"/>
      <c r="V279" s="72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22" t="s">
        <v>478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115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19" t="s">
        <v>72</v>
      </c>
      <c r="Q283" s="720"/>
      <c r="R283" s="720"/>
      <c r="S283" s="720"/>
      <c r="T283" s="720"/>
      <c r="U283" s="720"/>
      <c r="V283" s="72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19" t="s">
        <v>72</v>
      </c>
      <c r="Q284" s="720"/>
      <c r="R284" s="720"/>
      <c r="S284" s="720"/>
      <c r="T284" s="720"/>
      <c r="U284" s="720"/>
      <c r="V284" s="72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22" t="s">
        <v>481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115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19" t="s">
        <v>72</v>
      </c>
      <c r="Q290" s="720"/>
      <c r="R290" s="720"/>
      <c r="S290" s="720"/>
      <c r="T290" s="720"/>
      <c r="U290" s="720"/>
      <c r="V290" s="72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19" t="s">
        <v>72</v>
      </c>
      <c r="Q291" s="720"/>
      <c r="R291" s="720"/>
      <c r="S291" s="720"/>
      <c r="T291" s="720"/>
      <c r="U291" s="720"/>
      <c r="V291" s="72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22" t="s">
        <v>490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74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19" t="s">
        <v>72</v>
      </c>
      <c r="Q299" s="720"/>
      <c r="R299" s="720"/>
      <c r="S299" s="720"/>
      <c r="T299" s="720"/>
      <c r="U299" s="720"/>
      <c r="V299" s="721"/>
      <c r="W299" s="37" t="s">
        <v>73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19" t="s">
        <v>72</v>
      </c>
      <c r="Q300" s="720"/>
      <c r="R300" s="720"/>
      <c r="S300" s="720"/>
      <c r="T300" s="720"/>
      <c r="U300" s="720"/>
      <c r="V300" s="721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22" t="s">
        <v>504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74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19" t="s">
        <v>72</v>
      </c>
      <c r="Q304" s="720"/>
      <c r="R304" s="720"/>
      <c r="S304" s="720"/>
      <c r="T304" s="720"/>
      <c r="U304" s="720"/>
      <c r="V304" s="72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19" t="s">
        <v>72</v>
      </c>
      <c r="Q305" s="720"/>
      <c r="R305" s="720"/>
      <c r="S305" s="720"/>
      <c r="T305" s="720"/>
      <c r="U305" s="720"/>
      <c r="V305" s="72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22" t="s">
        <v>508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115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19" t="s">
        <v>72</v>
      </c>
      <c r="Q309" s="720"/>
      <c r="R309" s="720"/>
      <c r="S309" s="720"/>
      <c r="T309" s="720"/>
      <c r="U309" s="720"/>
      <c r="V309" s="72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19" t="s">
        <v>72</v>
      </c>
      <c r="Q310" s="720"/>
      <c r="R310" s="720"/>
      <c r="S310" s="720"/>
      <c r="T310" s="720"/>
      <c r="U310" s="720"/>
      <c r="V310" s="72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19" t="s">
        <v>72</v>
      </c>
      <c r="Q314" s="720"/>
      <c r="R314" s="720"/>
      <c r="S314" s="720"/>
      <c r="T314" s="720"/>
      <c r="U314" s="720"/>
      <c r="V314" s="72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19" t="s">
        <v>72</v>
      </c>
      <c r="Q315" s="720"/>
      <c r="R315" s="720"/>
      <c r="S315" s="720"/>
      <c r="T315" s="720"/>
      <c r="U315" s="720"/>
      <c r="V315" s="72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22" t="s">
        <v>516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115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0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19" t="s">
        <v>72</v>
      </c>
      <c r="Q326" s="720"/>
      <c r="R326" s="720"/>
      <c r="S326" s="720"/>
      <c r="T326" s="720"/>
      <c r="U326" s="720"/>
      <c r="V326" s="72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19" t="s">
        <v>72</v>
      </c>
      <c r="Q327" s="720"/>
      <c r="R327" s="720"/>
      <c r="S327" s="720"/>
      <c r="T327" s="720"/>
      <c r="U327" s="720"/>
      <c r="V327" s="72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19" t="s">
        <v>72</v>
      </c>
      <c r="Q333" s="720"/>
      <c r="R333" s="720"/>
      <c r="S333" s="720"/>
      <c r="T333" s="720"/>
      <c r="U333" s="720"/>
      <c r="V333" s="72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19" t="s">
        <v>72</v>
      </c>
      <c r="Q334" s="720"/>
      <c r="R334" s="720"/>
      <c r="S334" s="720"/>
      <c r="T334" s="720"/>
      <c r="U334" s="720"/>
      <c r="V334" s="72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74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19" t="s">
        <v>72</v>
      </c>
      <c r="Q342" s="720"/>
      <c r="R342" s="720"/>
      <c r="S342" s="720"/>
      <c r="T342" s="720"/>
      <c r="U342" s="720"/>
      <c r="V342" s="72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19" t="s">
        <v>72</v>
      </c>
      <c r="Q343" s="720"/>
      <c r="R343" s="720"/>
      <c r="S343" s="720"/>
      <c r="T343" s="720"/>
      <c r="U343" s="720"/>
      <c r="V343" s="72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203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8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500</v>
      </c>
      <c r="Y346" s="702">
        <f>IFERROR(IF(X346="",0,CEILING((X346/$H346),1)*$H346),"")</f>
        <v>507</v>
      </c>
      <c r="Z346" s="36">
        <f>IFERROR(IF(Y346=0,"",ROUNDUP(Y346/H346,0)*0.02175),"")</f>
        <v>1.4137499999999998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536.15384615384619</v>
      </c>
      <c r="BN346" s="64">
        <f>IFERROR(Y346*I346/H346,"0")</f>
        <v>543.66000000000008</v>
      </c>
      <c r="BO346" s="64">
        <f>IFERROR(1/J346*(X346/H346),"0")</f>
        <v>1.1446886446886446</v>
      </c>
      <c r="BP346" s="64">
        <f>IFERROR(1/J346*(Y346/H346),"0")</f>
        <v>1.1607142857142856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19" t="s">
        <v>72</v>
      </c>
      <c r="Q348" s="720"/>
      <c r="R348" s="720"/>
      <c r="S348" s="720"/>
      <c r="T348" s="720"/>
      <c r="U348" s="720"/>
      <c r="V348" s="721"/>
      <c r="W348" s="37" t="s">
        <v>73</v>
      </c>
      <c r="X348" s="703">
        <f>IFERROR(X345/H345,"0")+IFERROR(X346/H346,"0")+IFERROR(X347/H347,"0")</f>
        <v>64.102564102564102</v>
      </c>
      <c r="Y348" s="703">
        <f>IFERROR(Y345/H345,"0")+IFERROR(Y346/H346,"0")+IFERROR(Y347/H347,"0")</f>
        <v>65</v>
      </c>
      <c r="Z348" s="703">
        <f>IFERROR(IF(Z345="",0,Z345),"0")+IFERROR(IF(Z346="",0,Z346),"0")+IFERROR(IF(Z347="",0,Z347),"0")</f>
        <v>1.4137499999999998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19" t="s">
        <v>72</v>
      </c>
      <c r="Q349" s="720"/>
      <c r="R349" s="720"/>
      <c r="S349" s="720"/>
      <c r="T349" s="720"/>
      <c r="U349" s="720"/>
      <c r="V349" s="721"/>
      <c r="W349" s="37" t="s">
        <v>69</v>
      </c>
      <c r="X349" s="703">
        <f>IFERROR(SUM(X345:X347),"0")</f>
        <v>500</v>
      </c>
      <c r="Y349" s="703">
        <f>IFERROR(SUM(Y345:Y347),"0")</f>
        <v>507</v>
      </c>
      <c r="Z349" s="37"/>
      <c r="AA349" s="704"/>
      <c r="AB349" s="704"/>
      <c r="AC349" s="704"/>
    </row>
    <row r="350" spans="1:68" ht="14.25" customHeight="1" x14ac:dyDescent="0.25">
      <c r="A350" s="723" t="s">
        <v>104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4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846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19" t="s">
        <v>72</v>
      </c>
      <c r="Q355" s="720"/>
      <c r="R355" s="720"/>
      <c r="S355" s="720"/>
      <c r="T355" s="720"/>
      <c r="U355" s="720"/>
      <c r="V355" s="721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19" t="s">
        <v>72</v>
      </c>
      <c r="Q356" s="720"/>
      <c r="R356" s="720"/>
      <c r="S356" s="720"/>
      <c r="T356" s="720"/>
      <c r="U356" s="720"/>
      <c r="V356" s="721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589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19" t="s">
        <v>72</v>
      </c>
      <c r="Q361" s="720"/>
      <c r="R361" s="720"/>
      <c r="S361" s="720"/>
      <c r="T361" s="720"/>
      <c r="U361" s="720"/>
      <c r="V361" s="72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19" t="s">
        <v>72</v>
      </c>
      <c r="Q362" s="720"/>
      <c r="R362" s="720"/>
      <c r="S362" s="720"/>
      <c r="T362" s="720"/>
      <c r="U362" s="720"/>
      <c r="V362" s="72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22" t="s">
        <v>599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19" t="s">
        <v>72</v>
      </c>
      <c r="Q366" s="720"/>
      <c r="R366" s="720"/>
      <c r="S366" s="720"/>
      <c r="T366" s="720"/>
      <c r="U366" s="720"/>
      <c r="V366" s="72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19" t="s">
        <v>72</v>
      </c>
      <c r="Q367" s="720"/>
      <c r="R367" s="720"/>
      <c r="S367" s="720"/>
      <c r="T367" s="720"/>
      <c r="U367" s="720"/>
      <c r="V367" s="72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74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19" t="s">
        <v>72</v>
      </c>
      <c r="Q372" s="720"/>
      <c r="R372" s="720"/>
      <c r="S372" s="720"/>
      <c r="T372" s="720"/>
      <c r="U372" s="720"/>
      <c r="V372" s="72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19" t="s">
        <v>72</v>
      </c>
      <c r="Q373" s="720"/>
      <c r="R373" s="720"/>
      <c r="S373" s="720"/>
      <c r="T373" s="720"/>
      <c r="U373" s="720"/>
      <c r="V373" s="72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4" t="s">
        <v>612</v>
      </c>
      <c r="B374" s="765"/>
      <c r="C374" s="765"/>
      <c r="D374" s="765"/>
      <c r="E374" s="765"/>
      <c r="F374" s="765"/>
      <c r="G374" s="765"/>
      <c r="H374" s="765"/>
      <c r="I374" s="765"/>
      <c r="J374" s="765"/>
      <c r="K374" s="765"/>
      <c r="L374" s="765"/>
      <c r="M374" s="765"/>
      <c r="N374" s="765"/>
      <c r="O374" s="765"/>
      <c r="P374" s="765"/>
      <c r="Q374" s="765"/>
      <c r="R374" s="765"/>
      <c r="S374" s="765"/>
      <c r="T374" s="765"/>
      <c r="U374" s="765"/>
      <c r="V374" s="765"/>
      <c r="W374" s="765"/>
      <c r="X374" s="765"/>
      <c r="Y374" s="765"/>
      <c r="Z374" s="765"/>
      <c r="AA374" s="48"/>
      <c r="AB374" s="48"/>
      <c r="AC374" s="48"/>
    </row>
    <row r="375" spans="1:68" ht="16.5" customHeight="1" x14ac:dyDescent="0.25">
      <c r="A375" s="722" t="s">
        <v>613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115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1000</v>
      </c>
      <c r="Y378" s="702">
        <f t="shared" si="67"/>
        <v>1005</v>
      </c>
      <c r="Z378" s="36">
        <f>IFERROR(IF(Y378=0,"",ROUNDUP(Y378/H378,0)*0.02175),"")</f>
        <v>1.4572499999999999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1032</v>
      </c>
      <c r="BN378" s="64">
        <f t="shared" si="69"/>
        <v>1037.1600000000001</v>
      </c>
      <c r="BO378" s="64">
        <f t="shared" si="70"/>
        <v>1.3888888888888888</v>
      </c>
      <c r="BP378" s="64">
        <f t="shared" si="71"/>
        <v>1.3958333333333333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400</v>
      </c>
      <c r="Y380" s="702">
        <f t="shared" si="67"/>
        <v>405</v>
      </c>
      <c r="Z380" s="36">
        <f>IFERROR(IF(Y380=0,"",ROUNDUP(Y380/H380,0)*0.02175),"")</f>
        <v>0.58724999999999994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412.8</v>
      </c>
      <c r="BN380" s="64">
        <f t="shared" si="69"/>
        <v>417.96000000000004</v>
      </c>
      <c r="BO380" s="64">
        <f t="shared" si="70"/>
        <v>0.55555555555555558</v>
      </c>
      <c r="BP380" s="64">
        <f t="shared" si="71"/>
        <v>0.5625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2000</v>
      </c>
      <c r="Y383" s="702">
        <f t="shared" si="67"/>
        <v>2010</v>
      </c>
      <c r="Z383" s="36">
        <f>IFERROR(IF(Y383=0,"",ROUNDUP(Y383/H383,0)*0.02175),"")</f>
        <v>2.9144999999999999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2064</v>
      </c>
      <c r="BN383" s="64">
        <f t="shared" si="69"/>
        <v>2074.3200000000002</v>
      </c>
      <c r="BO383" s="64">
        <f t="shared" si="70"/>
        <v>2.7777777777777777</v>
      </c>
      <c r="BP383" s="64">
        <f t="shared" si="71"/>
        <v>2.7916666666666665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19" t="s">
        <v>72</v>
      </c>
      <c r="Q388" s="720"/>
      <c r="R388" s="720"/>
      <c r="S388" s="720"/>
      <c r="T388" s="720"/>
      <c r="U388" s="720"/>
      <c r="V388" s="72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226.66666666666669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228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4.9589999999999996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19" t="s">
        <v>72</v>
      </c>
      <c r="Q389" s="720"/>
      <c r="R389" s="720"/>
      <c r="S389" s="720"/>
      <c r="T389" s="720"/>
      <c r="U389" s="720"/>
      <c r="V389" s="721"/>
      <c r="W389" s="37" t="s">
        <v>69</v>
      </c>
      <c r="X389" s="703">
        <f>IFERROR(SUM(X377:X387),"0")</f>
        <v>3400</v>
      </c>
      <c r="Y389" s="703">
        <f>IFERROR(SUM(Y377:Y387),"0")</f>
        <v>3420</v>
      </c>
      <c r="Z389" s="37"/>
      <c r="AA389" s="704"/>
      <c r="AB389" s="704"/>
      <c r="AC389" s="704"/>
    </row>
    <row r="390" spans="1:68" ht="14.25" customHeight="1" x14ac:dyDescent="0.25">
      <c r="A390" s="723" t="s">
        <v>163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1200</v>
      </c>
      <c r="Y391" s="702">
        <f>IFERROR(IF(X391="",0,CEILING((X391/$H391),1)*$H391),"")</f>
        <v>1200</v>
      </c>
      <c r="Z391" s="36">
        <f>IFERROR(IF(Y391=0,"",ROUNDUP(Y391/H391,0)*0.02175),"")</f>
        <v>1.7399999999999998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1238.4000000000001</v>
      </c>
      <c r="BN391" s="64">
        <f>IFERROR(Y391*I391/H391,"0")</f>
        <v>1238.4000000000001</v>
      </c>
      <c r="BO391" s="64">
        <f>IFERROR(1/J391*(X391/H391),"0")</f>
        <v>1.6666666666666665</v>
      </c>
      <c r="BP391" s="64">
        <f>IFERROR(1/J391*(Y391/H391),"0")</f>
        <v>1.6666666666666665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19" t="s">
        <v>72</v>
      </c>
      <c r="Q393" s="720"/>
      <c r="R393" s="720"/>
      <c r="S393" s="720"/>
      <c r="T393" s="720"/>
      <c r="U393" s="720"/>
      <c r="V393" s="721"/>
      <c r="W393" s="37" t="s">
        <v>73</v>
      </c>
      <c r="X393" s="703">
        <f>IFERROR(X391/H391,"0")+IFERROR(X392/H392,"0")</f>
        <v>80</v>
      </c>
      <c r="Y393" s="703">
        <f>IFERROR(Y391/H391,"0")+IFERROR(Y392/H392,"0")</f>
        <v>80</v>
      </c>
      <c r="Z393" s="703">
        <f>IFERROR(IF(Z391="",0,Z391),"0")+IFERROR(IF(Z392="",0,Z392),"0")</f>
        <v>1.7399999999999998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19" t="s">
        <v>72</v>
      </c>
      <c r="Q394" s="720"/>
      <c r="R394" s="720"/>
      <c r="S394" s="720"/>
      <c r="T394" s="720"/>
      <c r="U394" s="720"/>
      <c r="V394" s="721"/>
      <c r="W394" s="37" t="s">
        <v>69</v>
      </c>
      <c r="X394" s="703">
        <f>IFERROR(SUM(X391:X392),"0")</f>
        <v>1200</v>
      </c>
      <c r="Y394" s="703">
        <f>IFERROR(SUM(Y391:Y392),"0")</f>
        <v>1200</v>
      </c>
      <c r="Z394" s="37"/>
      <c r="AA394" s="704"/>
      <c r="AB394" s="704"/>
      <c r="AC394" s="704"/>
    </row>
    <row r="395" spans="1:68" ht="14.25" customHeight="1" x14ac:dyDescent="0.25">
      <c r="A395" s="723" t="s">
        <v>74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19" t="s">
        <v>72</v>
      </c>
      <c r="Q399" s="720"/>
      <c r="R399" s="720"/>
      <c r="S399" s="720"/>
      <c r="T399" s="720"/>
      <c r="U399" s="720"/>
      <c r="V399" s="72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19" t="s">
        <v>72</v>
      </c>
      <c r="Q400" s="720"/>
      <c r="R400" s="720"/>
      <c r="S400" s="720"/>
      <c r="T400" s="720"/>
      <c r="U400" s="720"/>
      <c r="V400" s="72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203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8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19" t="s">
        <v>72</v>
      </c>
      <c r="Q404" s="720"/>
      <c r="R404" s="720"/>
      <c r="S404" s="720"/>
      <c r="T404" s="720"/>
      <c r="U404" s="720"/>
      <c r="V404" s="721"/>
      <c r="W404" s="37" t="s">
        <v>73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19" t="s">
        <v>72</v>
      </c>
      <c r="Q405" s="720"/>
      <c r="R405" s="720"/>
      <c r="S405" s="720"/>
      <c r="T405" s="720"/>
      <c r="U405" s="720"/>
      <c r="V405" s="721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22" t="s">
        <v>658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115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6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8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19" t="s">
        <v>72</v>
      </c>
      <c r="Q415" s="720"/>
      <c r="R415" s="720"/>
      <c r="S415" s="720"/>
      <c r="T415" s="720"/>
      <c r="U415" s="720"/>
      <c r="V415" s="72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19" t="s">
        <v>72</v>
      </c>
      <c r="Q416" s="720"/>
      <c r="R416" s="720"/>
      <c r="S416" s="720"/>
      <c r="T416" s="720"/>
      <c r="U416" s="720"/>
      <c r="V416" s="72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19" t="s">
        <v>72</v>
      </c>
      <c r="Q420" s="720"/>
      <c r="R420" s="720"/>
      <c r="S420" s="720"/>
      <c r="T420" s="720"/>
      <c r="U420" s="720"/>
      <c r="V420" s="72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19" t="s">
        <v>72</v>
      </c>
      <c r="Q421" s="720"/>
      <c r="R421" s="720"/>
      <c r="S421" s="720"/>
      <c r="T421" s="720"/>
      <c r="U421" s="720"/>
      <c r="V421" s="72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74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3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600</v>
      </c>
      <c r="Y423" s="702">
        <f>IFERROR(IF(X423="",0,CEILING((X423/$H423),1)*$H423),"")</f>
        <v>600.6</v>
      </c>
      <c r="Z423" s="36">
        <f>IFERROR(IF(Y423=0,"",ROUNDUP(Y423/H423,0)*0.02175),"")</f>
        <v>1.67475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643.38461538461547</v>
      </c>
      <c r="BN423" s="64">
        <f>IFERROR(Y423*I423/H423,"0")</f>
        <v>644.02800000000002</v>
      </c>
      <c r="BO423" s="64">
        <f>IFERROR(1/J423*(X423/H423),"0")</f>
        <v>1.3736263736263734</v>
      </c>
      <c r="BP423" s="64">
        <f>IFERROR(1/J423*(Y423/H423),"0")</f>
        <v>1.375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19" t="s">
        <v>72</v>
      </c>
      <c r="Q428" s="720"/>
      <c r="R428" s="720"/>
      <c r="S428" s="720"/>
      <c r="T428" s="720"/>
      <c r="U428" s="720"/>
      <c r="V428" s="721"/>
      <c r="W428" s="37" t="s">
        <v>73</v>
      </c>
      <c r="X428" s="703">
        <f>IFERROR(X423/H423,"0")+IFERROR(X424/H424,"0")+IFERROR(X425/H425,"0")+IFERROR(X426/H426,"0")+IFERROR(X427/H427,"0")</f>
        <v>76.92307692307692</v>
      </c>
      <c r="Y428" s="703">
        <f>IFERROR(Y423/H423,"0")+IFERROR(Y424/H424,"0")+IFERROR(Y425/H425,"0")+IFERROR(Y426/H426,"0")+IFERROR(Y427/H427,"0")</f>
        <v>77</v>
      </c>
      <c r="Z428" s="703">
        <f>IFERROR(IF(Z423="",0,Z423),"0")+IFERROR(IF(Z424="",0,Z424),"0")+IFERROR(IF(Z425="",0,Z425),"0")+IFERROR(IF(Z426="",0,Z426),"0")+IFERROR(IF(Z427="",0,Z427),"0")</f>
        <v>1.67475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19" t="s">
        <v>72</v>
      </c>
      <c r="Q429" s="720"/>
      <c r="R429" s="720"/>
      <c r="S429" s="720"/>
      <c r="T429" s="720"/>
      <c r="U429" s="720"/>
      <c r="V429" s="721"/>
      <c r="W429" s="37" t="s">
        <v>69</v>
      </c>
      <c r="X429" s="703">
        <f>IFERROR(SUM(X423:X427),"0")</f>
        <v>600</v>
      </c>
      <c r="Y429" s="703">
        <f>IFERROR(SUM(Y423:Y427),"0")</f>
        <v>600.6</v>
      </c>
      <c r="Z429" s="37"/>
      <c r="AA429" s="704"/>
      <c r="AB429" s="704"/>
      <c r="AC429" s="704"/>
    </row>
    <row r="430" spans="1:68" ht="14.25" customHeight="1" x14ac:dyDescent="0.25">
      <c r="A430" s="723" t="s">
        <v>203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19" t="s">
        <v>72</v>
      </c>
      <c r="Q432" s="720"/>
      <c r="R432" s="720"/>
      <c r="S432" s="720"/>
      <c r="T432" s="720"/>
      <c r="U432" s="720"/>
      <c r="V432" s="72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19" t="s">
        <v>72</v>
      </c>
      <c r="Q433" s="720"/>
      <c r="R433" s="720"/>
      <c r="S433" s="720"/>
      <c r="T433" s="720"/>
      <c r="U433" s="720"/>
      <c r="V433" s="72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4" t="s">
        <v>697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48"/>
      <c r="AB434" s="48"/>
      <c r="AC434" s="48"/>
    </row>
    <row r="435" spans="1:68" ht="16.5" customHeight="1" x14ac:dyDescent="0.25">
      <c r="A435" s="722" t="s">
        <v>698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115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19" t="s">
        <v>72</v>
      </c>
      <c r="Q438" s="720"/>
      <c r="R438" s="720"/>
      <c r="S438" s="720"/>
      <c r="T438" s="720"/>
      <c r="U438" s="720"/>
      <c r="V438" s="72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19" t="s">
        <v>72</v>
      </c>
      <c r="Q439" s="720"/>
      <c r="R439" s="720"/>
      <c r="S439" s="720"/>
      <c r="T439" s="720"/>
      <c r="U439" s="720"/>
      <c r="V439" s="72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9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19" t="s">
        <v>72</v>
      </c>
      <c r="Q461" s="720"/>
      <c r="R461" s="720"/>
      <c r="S461" s="720"/>
      <c r="T461" s="720"/>
      <c r="U461" s="720"/>
      <c r="V461" s="72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19" t="s">
        <v>72</v>
      </c>
      <c r="Q462" s="720"/>
      <c r="R462" s="720"/>
      <c r="S462" s="720"/>
      <c r="T462" s="720"/>
      <c r="U462" s="720"/>
      <c r="V462" s="721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74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19" t="s">
        <v>72</v>
      </c>
      <c r="Q466" s="720"/>
      <c r="R466" s="720"/>
      <c r="S466" s="720"/>
      <c r="T466" s="720"/>
      <c r="U466" s="720"/>
      <c r="V466" s="72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19" t="s">
        <v>72</v>
      </c>
      <c r="Q467" s="720"/>
      <c r="R467" s="720"/>
      <c r="S467" s="720"/>
      <c r="T467" s="720"/>
      <c r="U467" s="720"/>
      <c r="V467" s="72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104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19" t="s">
        <v>72</v>
      </c>
      <c r="Q470" s="720"/>
      <c r="R470" s="720"/>
      <c r="S470" s="720"/>
      <c r="T470" s="720"/>
      <c r="U470" s="720"/>
      <c r="V470" s="721"/>
      <c r="W470" s="37" t="s">
        <v>73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19" t="s">
        <v>72</v>
      </c>
      <c r="Q471" s="720"/>
      <c r="R471" s="720"/>
      <c r="S471" s="720"/>
      <c r="T471" s="720"/>
      <c r="U471" s="720"/>
      <c r="V471" s="721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22" t="s">
        <v>756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163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19" t="s">
        <v>72</v>
      </c>
      <c r="Q475" s="720"/>
      <c r="R475" s="720"/>
      <c r="S475" s="720"/>
      <c r="T475" s="720"/>
      <c r="U475" s="720"/>
      <c r="V475" s="72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19" t="s">
        <v>72</v>
      </c>
      <c r="Q476" s="720"/>
      <c r="R476" s="720"/>
      <c r="S476" s="720"/>
      <c r="T476" s="720"/>
      <c r="U476" s="720"/>
      <c r="V476" s="72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41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19" t="s">
        <v>72</v>
      </c>
      <c r="Q483" s="720"/>
      <c r="R483" s="720"/>
      <c r="S483" s="720"/>
      <c r="T483" s="720"/>
      <c r="U483" s="720"/>
      <c r="V483" s="72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19" t="s">
        <v>72</v>
      </c>
      <c r="Q484" s="720"/>
      <c r="R484" s="720"/>
      <c r="S484" s="720"/>
      <c r="T484" s="720"/>
      <c r="U484" s="720"/>
      <c r="V484" s="72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104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19" t="s">
        <v>72</v>
      </c>
      <c r="Q487" s="720"/>
      <c r="R487" s="720"/>
      <c r="S487" s="720"/>
      <c r="T487" s="720"/>
      <c r="U487" s="720"/>
      <c r="V487" s="72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19" t="s">
        <v>72</v>
      </c>
      <c r="Q488" s="720"/>
      <c r="R488" s="720"/>
      <c r="S488" s="720"/>
      <c r="T488" s="720"/>
      <c r="U488" s="720"/>
      <c r="V488" s="72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22" t="s">
        <v>776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19" t="s">
        <v>72</v>
      </c>
      <c r="Q494" s="720"/>
      <c r="R494" s="720"/>
      <c r="S494" s="720"/>
      <c r="T494" s="720"/>
      <c r="U494" s="720"/>
      <c r="V494" s="72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19" t="s">
        <v>72</v>
      </c>
      <c r="Q495" s="720"/>
      <c r="R495" s="720"/>
      <c r="S495" s="720"/>
      <c r="T495" s="720"/>
      <c r="U495" s="720"/>
      <c r="V495" s="72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22" t="s">
        <v>785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19" t="s">
        <v>72</v>
      </c>
      <c r="Q499" s="720"/>
      <c r="R499" s="720"/>
      <c r="S499" s="720"/>
      <c r="T499" s="720"/>
      <c r="U499" s="720"/>
      <c r="V499" s="72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19" t="s">
        <v>72</v>
      </c>
      <c r="Q500" s="720"/>
      <c r="R500" s="720"/>
      <c r="S500" s="720"/>
      <c r="T500" s="720"/>
      <c r="U500" s="720"/>
      <c r="V500" s="72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4" t="s">
        <v>789</v>
      </c>
      <c r="B501" s="765"/>
      <c r="C501" s="765"/>
      <c r="D501" s="765"/>
      <c r="E501" s="765"/>
      <c r="F501" s="765"/>
      <c r="G501" s="765"/>
      <c r="H501" s="765"/>
      <c r="I501" s="765"/>
      <c r="J501" s="765"/>
      <c r="K501" s="765"/>
      <c r="L501" s="765"/>
      <c r="M501" s="765"/>
      <c r="N501" s="765"/>
      <c r="O501" s="765"/>
      <c r="P501" s="765"/>
      <c r="Q501" s="765"/>
      <c r="R501" s="765"/>
      <c r="S501" s="765"/>
      <c r="T501" s="765"/>
      <c r="U501" s="765"/>
      <c r="V501" s="765"/>
      <c r="W501" s="765"/>
      <c r="X501" s="765"/>
      <c r="Y501" s="765"/>
      <c r="Z501" s="765"/>
      <c r="AA501" s="48"/>
      <c r="AB501" s="48"/>
      <c r="AC501" s="48"/>
    </row>
    <row r="502" spans="1:68" ht="16.5" customHeight="1" x14ac:dyDescent="0.25">
      <c r="A502" s="722" t="s">
        <v>789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115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8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19" t="s">
        <v>72</v>
      </c>
      <c r="Q512" s="720"/>
      <c r="R512" s="720"/>
      <c r="S512" s="720"/>
      <c r="T512" s="720"/>
      <c r="U512" s="720"/>
      <c r="V512" s="72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19" t="s">
        <v>72</v>
      </c>
      <c r="Q513" s="720"/>
      <c r="R513" s="720"/>
      <c r="S513" s="720"/>
      <c r="T513" s="720"/>
      <c r="U513" s="720"/>
      <c r="V513" s="721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163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19" t="s">
        <v>72</v>
      </c>
      <c r="Q517" s="720"/>
      <c r="R517" s="720"/>
      <c r="S517" s="720"/>
      <c r="T517" s="720"/>
      <c r="U517" s="720"/>
      <c r="V517" s="721"/>
      <c r="W517" s="37" t="s">
        <v>73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19" t="s">
        <v>72</v>
      </c>
      <c r="Q518" s="720"/>
      <c r="R518" s="720"/>
      <c r="S518" s="720"/>
      <c r="T518" s="720"/>
      <c r="U518" s="720"/>
      <c r="V518" s="721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8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19" t="s">
        <v>72</v>
      </c>
      <c r="Q526" s="720"/>
      <c r="R526" s="720"/>
      <c r="S526" s="720"/>
      <c r="T526" s="720"/>
      <c r="U526" s="720"/>
      <c r="V526" s="721"/>
      <c r="W526" s="37" t="s">
        <v>73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19" t="s">
        <v>72</v>
      </c>
      <c r="Q527" s="720"/>
      <c r="R527" s="720"/>
      <c r="S527" s="720"/>
      <c r="T527" s="720"/>
      <c r="U527" s="720"/>
      <c r="V527" s="721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74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19" t="s">
        <v>72</v>
      </c>
      <c r="Q532" s="720"/>
      <c r="R532" s="720"/>
      <c r="S532" s="720"/>
      <c r="T532" s="720"/>
      <c r="U532" s="720"/>
      <c r="V532" s="72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19" t="s">
        <v>72</v>
      </c>
      <c r="Q533" s="720"/>
      <c r="R533" s="720"/>
      <c r="S533" s="720"/>
      <c r="T533" s="720"/>
      <c r="U533" s="720"/>
      <c r="V533" s="72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203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64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19" t="s">
        <v>72</v>
      </c>
      <c r="Q537" s="720"/>
      <c r="R537" s="720"/>
      <c r="S537" s="720"/>
      <c r="T537" s="720"/>
      <c r="U537" s="720"/>
      <c r="V537" s="72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19" t="s">
        <v>72</v>
      </c>
      <c r="Q538" s="720"/>
      <c r="R538" s="720"/>
      <c r="S538" s="720"/>
      <c r="T538" s="720"/>
      <c r="U538" s="720"/>
      <c r="V538" s="72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4" t="s">
        <v>847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48"/>
      <c r="AB539" s="48"/>
      <c r="AC539" s="48"/>
    </row>
    <row r="540" spans="1:68" ht="16.5" customHeight="1" x14ac:dyDescent="0.25">
      <c r="A540" s="722" t="s">
        <v>847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115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04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3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00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8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0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845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19" t="s">
        <v>72</v>
      </c>
      <c r="Q549" s="720"/>
      <c r="R549" s="720"/>
      <c r="S549" s="720"/>
      <c r="T549" s="720"/>
      <c r="U549" s="720"/>
      <c r="V549" s="72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19" t="s">
        <v>72</v>
      </c>
      <c r="Q550" s="720"/>
      <c r="R550" s="720"/>
      <c r="S550" s="720"/>
      <c r="T550" s="720"/>
      <c r="U550" s="720"/>
      <c r="V550" s="72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163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60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1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976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07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19" t="s">
        <v>72</v>
      </c>
      <c r="Q556" s="720"/>
      <c r="R556" s="720"/>
      <c r="S556" s="720"/>
      <c r="T556" s="720"/>
      <c r="U556" s="720"/>
      <c r="V556" s="72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19" t="s">
        <v>72</v>
      </c>
      <c r="Q557" s="720"/>
      <c r="R557" s="720"/>
      <c r="S557" s="720"/>
      <c r="T557" s="720"/>
      <c r="U557" s="720"/>
      <c r="V557" s="72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57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60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30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80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47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84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19" t="s">
        <v>72</v>
      </c>
      <c r="Q566" s="720"/>
      <c r="R566" s="720"/>
      <c r="S566" s="720"/>
      <c r="T566" s="720"/>
      <c r="U566" s="720"/>
      <c r="V566" s="72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19" t="s">
        <v>72</v>
      </c>
      <c r="Q567" s="720"/>
      <c r="R567" s="720"/>
      <c r="S567" s="720"/>
      <c r="T567" s="720"/>
      <c r="U567" s="720"/>
      <c r="V567" s="72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74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999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72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6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3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19" t="s">
        <v>72</v>
      </c>
      <c r="Q573" s="720"/>
      <c r="R573" s="720"/>
      <c r="S573" s="720"/>
      <c r="T573" s="720"/>
      <c r="U573" s="720"/>
      <c r="V573" s="72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19" t="s">
        <v>72</v>
      </c>
      <c r="Q574" s="720"/>
      <c r="R574" s="720"/>
      <c r="S574" s="720"/>
      <c r="T574" s="720"/>
      <c r="U574" s="720"/>
      <c r="V574" s="72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203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60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69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19" t="s">
        <v>72</v>
      </c>
      <c r="Q580" s="720"/>
      <c r="R580" s="720"/>
      <c r="S580" s="720"/>
      <c r="T580" s="720"/>
      <c r="U580" s="720"/>
      <c r="V580" s="72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19" t="s">
        <v>72</v>
      </c>
      <c r="Q581" s="720"/>
      <c r="R581" s="720"/>
      <c r="S581" s="720"/>
      <c r="T581" s="720"/>
      <c r="U581" s="720"/>
      <c r="V581" s="72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22" t="s">
        <v>938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115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5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8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19" t="s">
        <v>72</v>
      </c>
      <c r="Q586" s="720"/>
      <c r="R586" s="720"/>
      <c r="S586" s="720"/>
      <c r="T586" s="720"/>
      <c r="U586" s="720"/>
      <c r="V586" s="72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19" t="s">
        <v>72</v>
      </c>
      <c r="Q587" s="720"/>
      <c r="R587" s="720"/>
      <c r="S587" s="720"/>
      <c r="T587" s="720"/>
      <c r="U587" s="720"/>
      <c r="V587" s="72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163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76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19" t="s">
        <v>72</v>
      </c>
      <c r="Q590" s="720"/>
      <c r="R590" s="720"/>
      <c r="S590" s="720"/>
      <c r="T590" s="720"/>
      <c r="U590" s="720"/>
      <c r="V590" s="72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19" t="s">
        <v>72</v>
      </c>
      <c r="Q591" s="720"/>
      <c r="R591" s="720"/>
      <c r="S591" s="720"/>
      <c r="T591" s="720"/>
      <c r="U591" s="720"/>
      <c r="V591" s="72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5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19" t="s">
        <v>72</v>
      </c>
      <c r="Q594" s="720"/>
      <c r="R594" s="720"/>
      <c r="S594" s="720"/>
      <c r="T594" s="720"/>
      <c r="U594" s="720"/>
      <c r="V594" s="72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19" t="s">
        <v>72</v>
      </c>
      <c r="Q595" s="720"/>
      <c r="R595" s="720"/>
      <c r="S595" s="720"/>
      <c r="T595" s="720"/>
      <c r="U595" s="720"/>
      <c r="V595" s="72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74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81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19" t="s">
        <v>72</v>
      </c>
      <c r="Q598" s="720"/>
      <c r="R598" s="720"/>
      <c r="S598" s="720"/>
      <c r="T598" s="720"/>
      <c r="U598" s="720"/>
      <c r="V598" s="72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19" t="s">
        <v>72</v>
      </c>
      <c r="Q599" s="720"/>
      <c r="R599" s="720"/>
      <c r="S599" s="720"/>
      <c r="T599" s="720"/>
      <c r="U599" s="720"/>
      <c r="V599" s="72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89" t="s">
        <v>959</v>
      </c>
      <c r="Q600" s="790"/>
      <c r="R600" s="790"/>
      <c r="S600" s="790"/>
      <c r="T600" s="790"/>
      <c r="U600" s="790"/>
      <c r="V600" s="791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8900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8950.5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89" t="s">
        <v>960</v>
      </c>
      <c r="Q601" s="790"/>
      <c r="R601" s="790"/>
      <c r="S601" s="790"/>
      <c r="T601" s="790"/>
      <c r="U601" s="790"/>
      <c r="V601" s="791"/>
      <c r="W601" s="37" t="s">
        <v>69</v>
      </c>
      <c r="X601" s="703">
        <f>IFERROR(SUM(BM22:BM597),"0")</f>
        <v>9330.6153088291012</v>
      </c>
      <c r="Y601" s="703">
        <f>IFERROR(SUM(BN22:BN597),"0")</f>
        <v>9383.5279999999984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89" t="s">
        <v>961</v>
      </c>
      <c r="Q602" s="790"/>
      <c r="R602" s="790"/>
      <c r="S602" s="790"/>
      <c r="T602" s="790"/>
      <c r="U602" s="790"/>
      <c r="V602" s="791"/>
      <c r="W602" s="37" t="s">
        <v>962</v>
      </c>
      <c r="X602" s="38">
        <f>ROUNDUP(SUM(BO22:BO597),0)</f>
        <v>16</v>
      </c>
      <c r="Y602" s="38">
        <f>ROUNDUP(SUM(BP22:BP597),0)</f>
        <v>16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89" t="s">
        <v>963</v>
      </c>
      <c r="Q603" s="790"/>
      <c r="R603" s="790"/>
      <c r="S603" s="790"/>
      <c r="T603" s="790"/>
      <c r="U603" s="790"/>
      <c r="V603" s="791"/>
      <c r="W603" s="37" t="s">
        <v>69</v>
      </c>
      <c r="X603" s="703">
        <f>GrossWeightTotal+PalletQtyTotal*25</f>
        <v>9730.6153088291012</v>
      </c>
      <c r="Y603" s="703">
        <f>GrossWeightTotalR+PalletQtyTotalR*25</f>
        <v>9783.5279999999984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89" t="s">
        <v>964</v>
      </c>
      <c r="Q604" s="790"/>
      <c r="R604" s="790"/>
      <c r="S604" s="790"/>
      <c r="T604" s="790"/>
      <c r="U604" s="790"/>
      <c r="V604" s="791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1129.0004631383943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1135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89" t="s">
        <v>965</v>
      </c>
      <c r="Q605" s="790"/>
      <c r="R605" s="790"/>
      <c r="S605" s="790"/>
      <c r="T605" s="790"/>
      <c r="U605" s="790"/>
      <c r="V605" s="791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17.163650000000001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7" t="s">
        <v>113</v>
      </c>
      <c r="D607" s="792"/>
      <c r="E607" s="792"/>
      <c r="F607" s="792"/>
      <c r="G607" s="792"/>
      <c r="H607" s="793"/>
      <c r="I607" s="717" t="s">
        <v>321</v>
      </c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3"/>
      <c r="V607" s="717" t="s">
        <v>612</v>
      </c>
      <c r="W607" s="793"/>
      <c r="X607" s="717" t="s">
        <v>697</v>
      </c>
      <c r="Y607" s="792"/>
      <c r="Z607" s="792"/>
      <c r="AA607" s="793"/>
      <c r="AB607" s="693" t="s">
        <v>789</v>
      </c>
      <c r="AC607" s="717" t="s">
        <v>847</v>
      </c>
      <c r="AD607" s="793"/>
      <c r="AF607" s="694"/>
    </row>
    <row r="608" spans="1:68" ht="14.25" customHeight="1" thickTop="1" x14ac:dyDescent="0.2">
      <c r="A608" s="1065" t="s">
        <v>968</v>
      </c>
      <c r="B608" s="717" t="s">
        <v>62</v>
      </c>
      <c r="C608" s="717" t="s">
        <v>114</v>
      </c>
      <c r="D608" s="717" t="s">
        <v>140</v>
      </c>
      <c r="E608" s="717" t="s">
        <v>210</v>
      </c>
      <c r="F608" s="717" t="s">
        <v>231</v>
      </c>
      <c r="G608" s="717" t="s">
        <v>279</v>
      </c>
      <c r="H608" s="717" t="s">
        <v>113</v>
      </c>
      <c r="I608" s="717" t="s">
        <v>322</v>
      </c>
      <c r="J608" s="717" t="s">
        <v>347</v>
      </c>
      <c r="K608" s="717" t="s">
        <v>420</v>
      </c>
      <c r="L608" s="717" t="s">
        <v>440</v>
      </c>
      <c r="M608" s="717" t="s">
        <v>461</v>
      </c>
      <c r="N608" s="694"/>
      <c r="O608" s="717" t="s">
        <v>478</v>
      </c>
      <c r="P608" s="717" t="s">
        <v>481</v>
      </c>
      <c r="Q608" s="717" t="s">
        <v>490</v>
      </c>
      <c r="R608" s="717" t="s">
        <v>504</v>
      </c>
      <c r="S608" s="717" t="s">
        <v>508</v>
      </c>
      <c r="T608" s="717" t="s">
        <v>516</v>
      </c>
      <c r="U608" s="717" t="s">
        <v>599</v>
      </c>
      <c r="V608" s="717" t="s">
        <v>613</v>
      </c>
      <c r="W608" s="717" t="s">
        <v>658</v>
      </c>
      <c r="X608" s="717" t="s">
        <v>698</v>
      </c>
      <c r="Y608" s="717" t="s">
        <v>756</v>
      </c>
      <c r="Z608" s="717" t="s">
        <v>776</v>
      </c>
      <c r="AA608" s="717" t="s">
        <v>785</v>
      </c>
      <c r="AB608" s="717" t="s">
        <v>789</v>
      </c>
      <c r="AC608" s="717" t="s">
        <v>847</v>
      </c>
      <c r="AD608" s="717" t="s">
        <v>938</v>
      </c>
      <c r="AF608" s="694"/>
    </row>
    <row r="609" spans="1:32" ht="13.5" customHeight="1" thickBot="1" x14ac:dyDescent="0.25">
      <c r="A609" s="1066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718"/>
      <c r="M609" s="718"/>
      <c r="N609" s="694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604.80000000000007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302.40000000000003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2315.7000000000003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0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507</v>
      </c>
      <c r="U610" s="46">
        <f>IFERROR(Y365*1,"0")+IFERROR(Y369*1,"0")+IFERROR(Y370*1,"0")+IFERROR(Y371*1,"0")</f>
        <v>0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4620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600.6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226:T226"/>
    <mergeCell ref="D481:E481"/>
    <mergeCell ref="D383:E383"/>
    <mergeCell ref="D370:E370"/>
    <mergeCell ref="P405:V405"/>
    <mergeCell ref="A401:Z401"/>
    <mergeCell ref="P476:V476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93:O94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J9:M9"/>
    <mergeCell ref="D112:E112"/>
    <mergeCell ref="D554:E554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A280:Z280"/>
    <mergeCell ref="P96:T96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D75:E7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1:T91"/>
    <mergeCell ref="P404:V404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32:T32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H1:Q1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A590:O591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P571:T571"/>
    <mergeCell ref="A169:O170"/>
    <mergeCell ref="P566:V566"/>
    <mergeCell ref="P209:T209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535:E535"/>
    <mergeCell ref="P79:T79"/>
    <mergeCell ref="P73:T73"/>
    <mergeCell ref="P144:T144"/>
    <mergeCell ref="P437:T437"/>
    <mergeCell ref="A361:O362"/>
    <mergeCell ref="P231:T231"/>
    <mergeCell ref="D423:E423"/>
    <mergeCell ref="D174:E174"/>
    <mergeCell ref="A432:O433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2024-10-10T08:03:48Z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