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706221AC-A0A9-4EEA-8EB2-8329817ABEE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заказа'!$B$263:$B$263</definedName>
    <definedName name="ProductId101">'Бланк заказа'!$B$264:$B$264</definedName>
    <definedName name="ProductId102">'Бланк заказа'!$B$265:$B$265</definedName>
    <definedName name="ProductId103">'Бланк заказа'!$B$266:$B$266</definedName>
    <definedName name="ProductId104">'Бланк заказа'!$B$267:$B$267</definedName>
    <definedName name="ProductId105">'Бланк заказа'!$B$268:$B$268</definedName>
    <definedName name="ProductId106">'Бланк заказа'!$B$269:$B$269</definedName>
    <definedName name="ProductId107">'Бланк заказа'!$B$270:$B$270</definedName>
    <definedName name="ProductId108">'Бланк заказа'!$B$271:$B$271</definedName>
    <definedName name="ProductId109">'Бланк заказа'!$B$272:$B$272</definedName>
    <definedName name="ProductId11">'Бланк заказа'!$B$45:$B$45</definedName>
    <definedName name="ProductId110">'Бланк заказа'!$B$273:$B$273</definedName>
    <definedName name="ProductId111">'Бланк заказа'!$B$274:$B$274</definedName>
    <definedName name="ProductId112">'Бланк заказа'!$B$275:$B$275</definedName>
    <definedName name="ProductId113">'Бланк заказа'!$B$276:$B$276</definedName>
    <definedName name="ProductId114">'Бланк заказа'!$B$277:$B$277</definedName>
    <definedName name="ProductId115">'Бланк заказа'!$B$278:$B$278</definedName>
    <definedName name="ProductId116">'Бланк заказа'!$B$279:$B$279</definedName>
    <definedName name="ProductId117">'Бланк заказа'!$B$280:$B$280</definedName>
    <definedName name="ProductId118">'Бланк заказа'!$B$281:$B$281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заказа'!$B$137:$B$137</definedName>
    <definedName name="ProductId56">'Бланк заказа'!$B$138:$B$138</definedName>
    <definedName name="ProductId57">'Бланк заказа'!$B$143:$B$143</definedName>
    <definedName name="ProductId58">'Бланк заказа'!$B$149:$B$149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заказа'!$B$161:$B$161</definedName>
    <definedName name="ProductId64">'Бланк заказа'!$B$162:$B$162</definedName>
    <definedName name="ProductId65">'Бланк заказа'!$B$168:$B$168</definedName>
    <definedName name="ProductId66">'Бланк заказа'!$B$169:$B$169</definedName>
    <definedName name="ProductId67">'Бланк заказа'!$B$170:$B$170</definedName>
    <definedName name="ProductId68">'Бланк заказа'!$B$174:$B$174</definedName>
    <definedName name="ProductId69">'Бланк заказа'!$B$179:$B$179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заказа'!$B$38:$B$38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заказа'!$B$216:$B$216</definedName>
    <definedName name="ProductId86">'Бланк заказа'!$B$222:$B$222</definedName>
    <definedName name="ProductId87">'Бланк заказа'!$B$228:$B$228</definedName>
    <definedName name="ProductId88">'Бланк заказа'!$B$229:$B$229</definedName>
    <definedName name="ProductId89">'Бланк заказа'!$B$235:$B$235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заказа'!$B$243:$B$243</definedName>
    <definedName name="ProductId93">'Бланк заказа'!$B$247:$B$247</definedName>
    <definedName name="ProductId94">'Бланк заказа'!$B$251:$B$251</definedName>
    <definedName name="ProductId95">'Бланк заказа'!$B$252:$B$252</definedName>
    <definedName name="ProductId96">'Бланк заказа'!$B$256:$B$256</definedName>
    <definedName name="ProductId97">'Бланк заказа'!$B$257:$B$257</definedName>
    <definedName name="ProductId98">'Бланк заказа'!$B$258:$B$258</definedName>
    <definedName name="ProductId99">'Бланк заказа'!$B$262:$B$262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заказа'!$X$263:$X$263</definedName>
    <definedName name="SalesQty101">'Бланк заказа'!$X$264:$X$264</definedName>
    <definedName name="SalesQty102">'Бланк заказа'!$X$265:$X$265</definedName>
    <definedName name="SalesQty103">'Бланк заказа'!$X$266:$X$266</definedName>
    <definedName name="SalesQty104">'Бланк заказа'!$X$267:$X$267</definedName>
    <definedName name="SalesQty105">'Бланк заказа'!$X$268:$X$268</definedName>
    <definedName name="SalesQty106">'Бланк заказа'!$X$269:$X$269</definedName>
    <definedName name="SalesQty107">'Бланк заказа'!$X$270:$X$270</definedName>
    <definedName name="SalesQty108">'Бланк заказа'!$X$271:$X$271</definedName>
    <definedName name="SalesQty109">'Бланк заказа'!$X$272:$X$272</definedName>
    <definedName name="SalesQty11">'Бланк заказа'!$X$45:$X$45</definedName>
    <definedName name="SalesQty110">'Бланк заказа'!$X$273:$X$273</definedName>
    <definedName name="SalesQty111">'Бланк заказа'!$X$274:$X$274</definedName>
    <definedName name="SalesQty112">'Бланк заказа'!$X$275:$X$275</definedName>
    <definedName name="SalesQty113">'Бланк заказа'!$X$276:$X$276</definedName>
    <definedName name="SalesQty114">'Бланк заказа'!$X$277:$X$277</definedName>
    <definedName name="SalesQty115">'Бланк заказа'!$X$278:$X$278</definedName>
    <definedName name="SalesQty116">'Бланк заказа'!$X$279:$X$279</definedName>
    <definedName name="SalesQty117">'Бланк заказа'!$X$280:$X$280</definedName>
    <definedName name="SalesQty118">'Бланк заказа'!$X$281:$X$281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заказа'!$X$137:$X$137</definedName>
    <definedName name="SalesQty56">'Бланк заказа'!$X$138:$X$138</definedName>
    <definedName name="SalesQty57">'Бланк заказа'!$X$143:$X$143</definedName>
    <definedName name="SalesQty58">'Бланк заказа'!$X$149:$X$149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заказа'!$X$161:$X$161</definedName>
    <definedName name="SalesQty64">'Бланк заказа'!$X$162:$X$162</definedName>
    <definedName name="SalesQty65">'Бланк заказа'!$X$168:$X$168</definedName>
    <definedName name="SalesQty66">'Бланк заказа'!$X$169:$X$169</definedName>
    <definedName name="SalesQty67">'Бланк заказа'!$X$170:$X$170</definedName>
    <definedName name="SalesQty68">'Бланк заказа'!$X$174:$X$174</definedName>
    <definedName name="SalesQty69">'Бланк заказа'!$X$179:$X$179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заказа'!$X$38:$X$38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заказа'!$X$216:$X$216</definedName>
    <definedName name="SalesQty86">'Бланк заказа'!$X$222:$X$222</definedName>
    <definedName name="SalesQty87">'Бланк заказа'!$X$228:$X$228</definedName>
    <definedName name="SalesQty88">'Бланк заказа'!$X$229:$X$229</definedName>
    <definedName name="SalesQty89">'Бланк заказа'!$X$235:$X$235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заказа'!$X$243:$X$243</definedName>
    <definedName name="SalesQty93">'Бланк заказа'!$X$247:$X$247</definedName>
    <definedName name="SalesQty94">'Бланк заказа'!$X$251:$X$251</definedName>
    <definedName name="SalesQty95">'Бланк заказа'!$X$252:$X$252</definedName>
    <definedName name="SalesQty96">'Бланк заказа'!$X$256:$X$256</definedName>
    <definedName name="SalesQty97">'Бланк заказа'!$X$257:$X$257</definedName>
    <definedName name="SalesQty98">'Бланк заказа'!$X$258:$X$258</definedName>
    <definedName name="SalesQty99">'Бланк заказа'!$X$262:$X$262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заказа'!$Y$263:$Y$263</definedName>
    <definedName name="SalesRoundBox101">'Бланк заказа'!$Y$264:$Y$264</definedName>
    <definedName name="SalesRoundBox102">'Бланк заказа'!$Y$265:$Y$265</definedName>
    <definedName name="SalesRoundBox103">'Бланк заказа'!$Y$266:$Y$266</definedName>
    <definedName name="SalesRoundBox104">'Бланк заказа'!$Y$267:$Y$267</definedName>
    <definedName name="SalesRoundBox105">'Бланк заказа'!$Y$268:$Y$268</definedName>
    <definedName name="SalesRoundBox106">'Бланк заказа'!$Y$269:$Y$269</definedName>
    <definedName name="SalesRoundBox107">'Бланк заказа'!$Y$270:$Y$270</definedName>
    <definedName name="SalesRoundBox108">'Бланк заказа'!$Y$271:$Y$271</definedName>
    <definedName name="SalesRoundBox109">'Бланк заказа'!$Y$272:$Y$272</definedName>
    <definedName name="SalesRoundBox11">'Бланк заказа'!$Y$45:$Y$45</definedName>
    <definedName name="SalesRoundBox110">'Бланк заказа'!$Y$273:$Y$273</definedName>
    <definedName name="SalesRoundBox111">'Бланк заказа'!$Y$274:$Y$274</definedName>
    <definedName name="SalesRoundBox112">'Бланк заказа'!$Y$275:$Y$275</definedName>
    <definedName name="SalesRoundBox113">'Бланк заказа'!$Y$276:$Y$276</definedName>
    <definedName name="SalesRoundBox114">'Бланк заказа'!$Y$277:$Y$277</definedName>
    <definedName name="SalesRoundBox115">'Бланк заказа'!$Y$278:$Y$278</definedName>
    <definedName name="SalesRoundBox116">'Бланк заказа'!$Y$279:$Y$279</definedName>
    <definedName name="SalesRoundBox117">'Бланк заказа'!$Y$280:$Y$280</definedName>
    <definedName name="SalesRoundBox118">'Бланк заказа'!$Y$281:$Y$281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заказа'!$Y$137:$Y$137</definedName>
    <definedName name="SalesRoundBox56">'Бланк заказа'!$Y$138:$Y$138</definedName>
    <definedName name="SalesRoundBox57">'Бланк заказа'!$Y$143:$Y$143</definedName>
    <definedName name="SalesRoundBox58">'Бланк заказа'!$Y$149:$Y$149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заказа'!$Y$161:$Y$161</definedName>
    <definedName name="SalesRoundBox64">'Бланк заказа'!$Y$162:$Y$162</definedName>
    <definedName name="SalesRoundBox65">'Бланк заказа'!$Y$168:$Y$168</definedName>
    <definedName name="SalesRoundBox66">'Бланк заказа'!$Y$169:$Y$169</definedName>
    <definedName name="SalesRoundBox67">'Бланк заказа'!$Y$170:$Y$170</definedName>
    <definedName name="SalesRoundBox68">'Бланк заказа'!$Y$174:$Y$174</definedName>
    <definedName name="SalesRoundBox69">'Бланк заказа'!$Y$179:$Y$179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заказа'!$Y$38:$Y$38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заказа'!$Y$216:$Y$216</definedName>
    <definedName name="SalesRoundBox86">'Бланк заказа'!$Y$222:$Y$222</definedName>
    <definedName name="SalesRoundBox87">'Бланк заказа'!$Y$228:$Y$228</definedName>
    <definedName name="SalesRoundBox88">'Бланк заказа'!$Y$229:$Y$229</definedName>
    <definedName name="SalesRoundBox89">'Бланк заказа'!$Y$235:$Y$235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заказа'!$Y$243:$Y$243</definedName>
    <definedName name="SalesRoundBox93">'Бланк заказа'!$Y$247:$Y$247</definedName>
    <definedName name="SalesRoundBox94">'Бланк заказа'!$Y$251:$Y$251</definedName>
    <definedName name="SalesRoundBox95">'Бланк заказа'!$Y$252:$Y$252</definedName>
    <definedName name="SalesRoundBox96">'Бланк заказа'!$Y$256:$Y$256</definedName>
    <definedName name="SalesRoundBox97">'Бланк заказа'!$Y$257:$Y$257</definedName>
    <definedName name="SalesRoundBox98">'Бланк заказа'!$Y$258:$Y$258</definedName>
    <definedName name="SalesRoundBox99">'Бланк заказа'!$Y$262:$Y$262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заказа'!$W$263:$W$263</definedName>
    <definedName name="UnitOfMeasure101">'Бланк заказа'!$W$264:$W$264</definedName>
    <definedName name="UnitOfMeasure102">'Бланк заказа'!$W$265:$W$265</definedName>
    <definedName name="UnitOfMeasure103">'Бланк заказа'!$W$266:$W$266</definedName>
    <definedName name="UnitOfMeasure104">'Бланк заказа'!$W$267:$W$267</definedName>
    <definedName name="UnitOfMeasure105">'Бланк заказа'!$W$268:$W$268</definedName>
    <definedName name="UnitOfMeasure106">'Бланк заказа'!$W$269:$W$269</definedName>
    <definedName name="UnitOfMeasure107">'Бланк заказа'!$W$270:$W$270</definedName>
    <definedName name="UnitOfMeasure108">'Бланк заказа'!$W$271:$W$271</definedName>
    <definedName name="UnitOfMeasure109">'Бланк заказа'!$W$272:$W$272</definedName>
    <definedName name="UnitOfMeasure11">'Бланк заказа'!$W$45:$W$45</definedName>
    <definedName name="UnitOfMeasure110">'Бланк заказа'!$W$273:$W$273</definedName>
    <definedName name="UnitOfMeasure111">'Бланк заказа'!$W$274:$W$274</definedName>
    <definedName name="UnitOfMeasure112">'Бланк заказа'!$W$275:$W$275</definedName>
    <definedName name="UnitOfMeasure113">'Бланк заказа'!$W$276:$W$276</definedName>
    <definedName name="UnitOfMeasure114">'Бланк заказа'!$W$277:$W$277</definedName>
    <definedName name="UnitOfMeasure115">'Бланк заказа'!$W$278:$W$278</definedName>
    <definedName name="UnitOfMeasure116">'Бланк заказа'!$W$279:$W$279</definedName>
    <definedName name="UnitOfMeasure117">'Бланк заказа'!$W$280:$W$280</definedName>
    <definedName name="UnitOfMeasure118">'Бланк заказа'!$W$281:$W$281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заказа'!$W$137:$W$137</definedName>
    <definedName name="UnitOfMeasure56">'Бланк заказа'!$W$138:$W$138</definedName>
    <definedName name="UnitOfMeasure57">'Бланк заказа'!$W$143:$W$143</definedName>
    <definedName name="UnitOfMeasure58">'Бланк заказа'!$W$149:$W$149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заказа'!$W$161:$W$161</definedName>
    <definedName name="UnitOfMeasure64">'Бланк заказа'!$W$162:$W$162</definedName>
    <definedName name="UnitOfMeasure65">'Бланк заказа'!$W$168:$W$168</definedName>
    <definedName name="UnitOfMeasure66">'Бланк заказа'!$W$169:$W$169</definedName>
    <definedName name="UnitOfMeasure67">'Бланк заказа'!$W$170:$W$170</definedName>
    <definedName name="UnitOfMeasure68">'Бланк заказа'!$W$174:$W$174</definedName>
    <definedName name="UnitOfMeasure69">'Бланк заказа'!$W$179:$W$179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заказа'!$W$38:$W$38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заказа'!$W$216:$W$216</definedName>
    <definedName name="UnitOfMeasure86">'Бланк заказа'!$W$222:$W$222</definedName>
    <definedName name="UnitOfMeasure87">'Бланк заказа'!$W$228:$W$228</definedName>
    <definedName name="UnitOfMeasure88">'Бланк заказа'!$W$229:$W$229</definedName>
    <definedName name="UnitOfMeasure89">'Бланк заказа'!$W$235:$W$235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заказа'!$W$243:$W$243</definedName>
    <definedName name="UnitOfMeasure93">'Бланк заказа'!$W$247:$W$247</definedName>
    <definedName name="UnitOfMeasure94">'Бланк заказа'!$W$251:$W$251</definedName>
    <definedName name="UnitOfMeasure95">'Бланк заказа'!$W$252:$W$252</definedName>
    <definedName name="UnitOfMeasure96">'Бланк заказа'!$W$256:$W$256</definedName>
    <definedName name="UnitOfMeasure97">'Бланк заказа'!$W$257:$W$257</definedName>
    <definedName name="UnitOfMeasure98">'Бланк заказа'!$W$258:$W$258</definedName>
    <definedName name="UnitOfMeasure99">'Бланк заказа'!$W$262:$W$262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Y283" i="1"/>
  <c r="X283" i="1"/>
  <c r="Z282" i="1"/>
  <c r="X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X260" i="1"/>
  <c r="X259" i="1"/>
  <c r="BP258" i="1"/>
  <c r="BO258" i="1"/>
  <c r="BN258" i="1"/>
  <c r="BM258" i="1"/>
  <c r="Z258" i="1"/>
  <c r="Y258" i="1"/>
  <c r="P258" i="1"/>
  <c r="BO257" i="1"/>
  <c r="BM257" i="1"/>
  <c r="Z257" i="1"/>
  <c r="Y257" i="1"/>
  <c r="BO256" i="1"/>
  <c r="BM256" i="1"/>
  <c r="Z256" i="1"/>
  <c r="Z259" i="1" s="1"/>
  <c r="Y256" i="1"/>
  <c r="X254" i="1"/>
  <c r="Y253" i="1"/>
  <c r="X253" i="1"/>
  <c r="BP252" i="1"/>
  <c r="BO252" i="1"/>
  <c r="BN252" i="1"/>
  <c r="BM252" i="1"/>
  <c r="Z252" i="1"/>
  <c r="Y252" i="1"/>
  <c r="BP251" i="1"/>
  <c r="BO251" i="1"/>
  <c r="BN251" i="1"/>
  <c r="BM251" i="1"/>
  <c r="Z251" i="1"/>
  <c r="Z253" i="1" s="1"/>
  <c r="Y251" i="1"/>
  <c r="Y254" i="1" s="1"/>
  <c r="X249" i="1"/>
  <c r="Z248" i="1"/>
  <c r="X248" i="1"/>
  <c r="BO247" i="1"/>
  <c r="BM247" i="1"/>
  <c r="Z247" i="1"/>
  <c r="Y247" i="1"/>
  <c r="X245" i="1"/>
  <c r="Y244" i="1"/>
  <c r="X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BP241" i="1"/>
  <c r="BO241" i="1"/>
  <c r="BN241" i="1"/>
  <c r="BM241" i="1"/>
  <c r="Z241" i="1"/>
  <c r="Z244" i="1" s="1"/>
  <c r="Y241" i="1"/>
  <c r="Y245" i="1" s="1"/>
  <c r="Y237" i="1"/>
  <c r="X237" i="1"/>
  <c r="Z236" i="1"/>
  <c r="X236" i="1"/>
  <c r="BO235" i="1"/>
  <c r="BM235" i="1"/>
  <c r="Z235" i="1"/>
  <c r="Y235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Z230" i="1" s="1"/>
  <c r="Y228" i="1"/>
  <c r="P228" i="1"/>
  <c r="X224" i="1"/>
  <c r="Z223" i="1"/>
  <c r="X223" i="1"/>
  <c r="BO222" i="1"/>
  <c r="BM222" i="1"/>
  <c r="Z222" i="1"/>
  <c r="Y222" i="1"/>
  <c r="X218" i="1"/>
  <c r="X217" i="1"/>
  <c r="BP216" i="1"/>
  <c r="BO216" i="1"/>
  <c r="BN216" i="1"/>
  <c r="BM216" i="1"/>
  <c r="Z216" i="1"/>
  <c r="Y216" i="1"/>
  <c r="P216" i="1"/>
  <c r="BO215" i="1"/>
  <c r="BM215" i="1"/>
  <c r="Z215" i="1"/>
  <c r="Y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Z198" i="1" s="1"/>
  <c r="Y192" i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BP186" i="1" s="1"/>
  <c r="P186" i="1"/>
  <c r="BP185" i="1"/>
  <c r="BO185" i="1"/>
  <c r="BN185" i="1"/>
  <c r="BM185" i="1"/>
  <c r="Z185" i="1"/>
  <c r="Z188" i="1" s="1"/>
  <c r="Y185" i="1"/>
  <c r="Y189" i="1" s="1"/>
  <c r="P185" i="1"/>
  <c r="X181" i="1"/>
  <c r="Y180" i="1"/>
  <c r="X180" i="1"/>
  <c r="BP179" i="1"/>
  <c r="BO179" i="1"/>
  <c r="BN179" i="1"/>
  <c r="BM179" i="1"/>
  <c r="Z179" i="1"/>
  <c r="Z180" i="1" s="1"/>
  <c r="Y179" i="1"/>
  <c r="Y181" i="1" s="1"/>
  <c r="P179" i="1"/>
  <c r="X176" i="1"/>
  <c r="Y175" i="1"/>
  <c r="X175" i="1"/>
  <c r="BP174" i="1"/>
  <c r="BO174" i="1"/>
  <c r="BN174" i="1"/>
  <c r="BM174" i="1"/>
  <c r="Z174" i="1"/>
  <c r="Z175" i="1" s="1"/>
  <c r="Y174" i="1"/>
  <c r="Y176" i="1" s="1"/>
  <c r="X172" i="1"/>
  <c r="X171" i="1"/>
  <c r="BO170" i="1"/>
  <c r="BM170" i="1"/>
  <c r="Z170" i="1"/>
  <c r="Y170" i="1"/>
  <c r="BP170" i="1" s="1"/>
  <c r="P170" i="1"/>
  <c r="BP169" i="1"/>
  <c r="BO169" i="1"/>
  <c r="BN169" i="1"/>
  <c r="BM169" i="1"/>
  <c r="Z169" i="1"/>
  <c r="Z171" i="1" s="1"/>
  <c r="Y169" i="1"/>
  <c r="P169" i="1"/>
  <c r="BO168" i="1"/>
  <c r="BM168" i="1"/>
  <c r="Z168" i="1"/>
  <c r="Y168" i="1"/>
  <c r="Y171" i="1" s="1"/>
  <c r="P168" i="1"/>
  <c r="X164" i="1"/>
  <c r="X163" i="1"/>
  <c r="BO162" i="1"/>
  <c r="BM162" i="1"/>
  <c r="Z162" i="1"/>
  <c r="Y162" i="1"/>
  <c r="BP162" i="1" s="1"/>
  <c r="P162" i="1"/>
  <c r="BP161" i="1"/>
  <c r="BO161" i="1"/>
  <c r="BN161" i="1"/>
  <c r="BM161" i="1"/>
  <c r="Z161" i="1"/>
  <c r="Z163" i="1" s="1"/>
  <c r="Y161" i="1"/>
  <c r="Y163" i="1" s="1"/>
  <c r="P161" i="1"/>
  <c r="X159" i="1"/>
  <c r="Y158" i="1"/>
  <c r="X158" i="1"/>
  <c r="BP157" i="1"/>
  <c r="BO157" i="1"/>
  <c r="BN157" i="1"/>
  <c r="BM157" i="1"/>
  <c r="Z157" i="1"/>
  <c r="Y157" i="1"/>
  <c r="BP156" i="1"/>
  <c r="BO156" i="1"/>
  <c r="BN156" i="1"/>
  <c r="BM156" i="1"/>
  <c r="Z156" i="1"/>
  <c r="Y156" i="1"/>
  <c r="BP155" i="1"/>
  <c r="BO155" i="1"/>
  <c r="BN155" i="1"/>
  <c r="BM155" i="1"/>
  <c r="Z155" i="1"/>
  <c r="Y155" i="1"/>
  <c r="BP154" i="1"/>
  <c r="BO154" i="1"/>
  <c r="BN154" i="1"/>
  <c r="BM154" i="1"/>
  <c r="Z154" i="1"/>
  <c r="Z158" i="1" s="1"/>
  <c r="Y154" i="1"/>
  <c r="Y159" i="1" s="1"/>
  <c r="X151" i="1"/>
  <c r="Z150" i="1"/>
  <c r="X150" i="1"/>
  <c r="BO149" i="1"/>
  <c r="BM149" i="1"/>
  <c r="Z149" i="1"/>
  <c r="Y149" i="1"/>
  <c r="Y150" i="1" s="1"/>
  <c r="X145" i="1"/>
  <c r="Y144" i="1"/>
  <c r="X144" i="1"/>
  <c r="BP143" i="1"/>
  <c r="BO143" i="1"/>
  <c r="BN143" i="1"/>
  <c r="BM143" i="1"/>
  <c r="Z143" i="1"/>
  <c r="Z144" i="1" s="1"/>
  <c r="Y143" i="1"/>
  <c r="Y145" i="1" s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Z137" i="1"/>
  <c r="Z139" i="1" s="1"/>
  <c r="Y137" i="1"/>
  <c r="Y140" i="1" s="1"/>
  <c r="X134" i="1"/>
  <c r="Y133" i="1"/>
  <c r="X133" i="1"/>
  <c r="BP132" i="1"/>
  <c r="BO132" i="1"/>
  <c r="BN132" i="1"/>
  <c r="BM132" i="1"/>
  <c r="Z132" i="1"/>
  <c r="Z133" i="1" s="1"/>
  <c r="Y132" i="1"/>
  <c r="Y134" i="1" s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Z126" i="1"/>
  <c r="Y126" i="1"/>
  <c r="BP126" i="1" s="1"/>
  <c r="P126" i="1"/>
  <c r="BP125" i="1"/>
  <c r="BO125" i="1"/>
  <c r="BN125" i="1"/>
  <c r="BM125" i="1"/>
  <c r="Z125" i="1"/>
  <c r="Z128" i="1" s="1"/>
  <c r="Y125" i="1"/>
  <c r="Y129" i="1" s="1"/>
  <c r="P125" i="1"/>
  <c r="X122" i="1"/>
  <c r="X121" i="1"/>
  <c r="BP120" i="1"/>
  <c r="BO120" i="1"/>
  <c r="BN120" i="1"/>
  <c r="BM120" i="1"/>
  <c r="Z120" i="1"/>
  <c r="Y120" i="1"/>
  <c r="P120" i="1"/>
  <c r="BO119" i="1"/>
  <c r="BM119" i="1"/>
  <c r="Z119" i="1"/>
  <c r="Z121" i="1" s="1"/>
  <c r="Y119" i="1"/>
  <c r="Y122" i="1" s="1"/>
  <c r="P119" i="1"/>
  <c r="X116" i="1"/>
  <c r="X115" i="1"/>
  <c r="BO114" i="1"/>
  <c r="BM114" i="1"/>
  <c r="Z114" i="1"/>
  <c r="Y114" i="1"/>
  <c r="BP114" i="1" s="1"/>
  <c r="P114" i="1"/>
  <c r="BP113" i="1"/>
  <c r="BO113" i="1"/>
  <c r="BN113" i="1"/>
  <c r="BM113" i="1"/>
  <c r="Z113" i="1"/>
  <c r="Z115" i="1" s="1"/>
  <c r="Y113" i="1"/>
  <c r="Y115" i="1" s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X98" i="1"/>
  <c r="Z97" i="1"/>
  <c r="X97" i="1"/>
  <c r="BO96" i="1"/>
  <c r="BM96" i="1"/>
  <c r="Z96" i="1"/>
  <c r="Y96" i="1"/>
  <c r="P96" i="1"/>
  <c r="BP95" i="1"/>
  <c r="BO95" i="1"/>
  <c r="BN95" i="1"/>
  <c r="BM95" i="1"/>
  <c r="Z95" i="1"/>
  <c r="Y95" i="1"/>
  <c r="P95" i="1"/>
  <c r="BO94" i="1"/>
  <c r="BM94" i="1"/>
  <c r="Z94" i="1"/>
  <c r="Y94" i="1"/>
  <c r="Y98" i="1" s="1"/>
  <c r="P94" i="1"/>
  <c r="X91" i="1"/>
  <c r="X90" i="1"/>
  <c r="BO89" i="1"/>
  <c r="BM89" i="1"/>
  <c r="Z89" i="1"/>
  <c r="Y89" i="1"/>
  <c r="P89" i="1"/>
  <c r="BP88" i="1"/>
  <c r="BO88" i="1"/>
  <c r="BN88" i="1"/>
  <c r="BM88" i="1"/>
  <c r="Z88" i="1"/>
  <c r="Y88" i="1"/>
  <c r="P88" i="1"/>
  <c r="BO87" i="1"/>
  <c r="BM87" i="1"/>
  <c r="Z87" i="1"/>
  <c r="Y87" i="1"/>
  <c r="P87" i="1"/>
  <c r="BP86" i="1"/>
  <c r="BO86" i="1"/>
  <c r="BN86" i="1"/>
  <c r="BM86" i="1"/>
  <c r="Z86" i="1"/>
  <c r="Y86" i="1"/>
  <c r="BP85" i="1"/>
  <c r="BO85" i="1"/>
  <c r="BN85" i="1"/>
  <c r="BM85" i="1"/>
  <c r="Z85" i="1"/>
  <c r="Y85" i="1"/>
  <c r="P85" i="1"/>
  <c r="BO84" i="1"/>
  <c r="BM84" i="1"/>
  <c r="Z84" i="1"/>
  <c r="Z90" i="1" s="1"/>
  <c r="Y84" i="1"/>
  <c r="P84" i="1"/>
  <c r="X81" i="1"/>
  <c r="X80" i="1"/>
  <c r="BO79" i="1"/>
  <c r="BM79" i="1"/>
  <c r="Z79" i="1"/>
  <c r="Y79" i="1"/>
  <c r="BP79" i="1" s="1"/>
  <c r="P79" i="1"/>
  <c r="BP78" i="1"/>
  <c r="BO78" i="1"/>
  <c r="BN78" i="1"/>
  <c r="BM78" i="1"/>
  <c r="Z78" i="1"/>
  <c r="Z80" i="1" s="1"/>
  <c r="Y78" i="1"/>
  <c r="Y80" i="1" s="1"/>
  <c r="P78" i="1"/>
  <c r="X75" i="1"/>
  <c r="Y74" i="1"/>
  <c r="X74" i="1"/>
  <c r="BP73" i="1"/>
  <c r="BO73" i="1"/>
  <c r="BN73" i="1"/>
  <c r="BM73" i="1"/>
  <c r="Z73" i="1"/>
  <c r="Z74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Z69" i="1" s="1"/>
  <c r="Y67" i="1"/>
  <c r="Y70" i="1" s="1"/>
  <c r="P67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Z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Z63" i="1" s="1"/>
  <c r="Y51" i="1"/>
  <c r="Y63" i="1" s="1"/>
  <c r="P51" i="1"/>
  <c r="X48" i="1"/>
  <c r="X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47" i="1" s="1"/>
  <c r="Y43" i="1"/>
  <c r="Y47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P37" i="1"/>
  <c r="BP36" i="1"/>
  <c r="BO36" i="1"/>
  <c r="BN36" i="1"/>
  <c r="BM36" i="1"/>
  <c r="Z36" i="1"/>
  <c r="Z39" i="1" s="1"/>
  <c r="Y36" i="1"/>
  <c r="Y40" i="1" s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284" i="1" s="1"/>
  <c r="X23" i="1"/>
  <c r="X288" i="1" s="1"/>
  <c r="BO22" i="1"/>
  <c r="X286" i="1" s="1"/>
  <c r="BM22" i="1"/>
  <c r="X285" i="1" s="1"/>
  <c r="X287" i="1" s="1"/>
  <c r="Z22" i="1"/>
  <c r="Z23" i="1" s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Y33" i="1"/>
  <c r="Y284" i="1" s="1"/>
  <c r="Y39" i="1"/>
  <c r="Y48" i="1"/>
  <c r="Y64" i="1"/>
  <c r="Y69" i="1"/>
  <c r="Y81" i="1"/>
  <c r="Y90" i="1"/>
  <c r="BP84" i="1"/>
  <c r="BN84" i="1"/>
  <c r="BP87" i="1"/>
  <c r="BN87" i="1"/>
  <c r="BP89" i="1"/>
  <c r="BN89" i="1"/>
  <c r="Y110" i="1"/>
  <c r="BP101" i="1"/>
  <c r="BN101" i="1"/>
  <c r="Y109" i="1"/>
  <c r="BP103" i="1"/>
  <c r="BN103" i="1"/>
  <c r="BP105" i="1"/>
  <c r="BN105" i="1"/>
  <c r="H9" i="1"/>
  <c r="BN29" i="1"/>
  <c r="BN31" i="1"/>
  <c r="BN37" i="1"/>
  <c r="BN44" i="1"/>
  <c r="BN46" i="1"/>
  <c r="BN51" i="1"/>
  <c r="BP51" i="1"/>
  <c r="BN53" i="1"/>
  <c r="BN56" i="1"/>
  <c r="BN58" i="1"/>
  <c r="BN60" i="1"/>
  <c r="BN62" i="1"/>
  <c r="BN67" i="1"/>
  <c r="BP67" i="1"/>
  <c r="BN79" i="1"/>
  <c r="Y91" i="1"/>
  <c r="Y97" i="1"/>
  <c r="BP94" i="1"/>
  <c r="BN94" i="1"/>
  <c r="BP96" i="1"/>
  <c r="BN96" i="1"/>
  <c r="Z109" i="1"/>
  <c r="Z289" i="1" s="1"/>
  <c r="Y116" i="1"/>
  <c r="Y121" i="1"/>
  <c r="Y128" i="1"/>
  <c r="Y139" i="1"/>
  <c r="Y151" i="1"/>
  <c r="Y164" i="1"/>
  <c r="Y172" i="1"/>
  <c r="Y188" i="1"/>
  <c r="Y199" i="1"/>
  <c r="Y207" i="1"/>
  <c r="BP202" i="1"/>
  <c r="BN202" i="1"/>
  <c r="BP204" i="1"/>
  <c r="BN204" i="1"/>
  <c r="Y206" i="1"/>
  <c r="Y218" i="1"/>
  <c r="BP215" i="1"/>
  <c r="BN215" i="1"/>
  <c r="Y217" i="1"/>
  <c r="Y223" i="1"/>
  <c r="BP222" i="1"/>
  <c r="BN222" i="1"/>
  <c r="Y248" i="1"/>
  <c r="BP247" i="1"/>
  <c r="BN247" i="1"/>
  <c r="BN107" i="1"/>
  <c r="BN114" i="1"/>
  <c r="BN119" i="1"/>
  <c r="BP119" i="1"/>
  <c r="BN126" i="1"/>
  <c r="BN137" i="1"/>
  <c r="BP137" i="1"/>
  <c r="BN149" i="1"/>
  <c r="BP149" i="1"/>
  <c r="BN162" i="1"/>
  <c r="BN168" i="1"/>
  <c r="BP168" i="1"/>
  <c r="BN170" i="1"/>
  <c r="BN186" i="1"/>
  <c r="Y198" i="1"/>
  <c r="BN193" i="1"/>
  <c r="BN195" i="1"/>
  <c r="BN197" i="1"/>
  <c r="Z206" i="1"/>
  <c r="Z217" i="1"/>
  <c r="Y224" i="1"/>
  <c r="Y231" i="1"/>
  <c r="BP228" i="1"/>
  <c r="BN228" i="1"/>
  <c r="Y230" i="1"/>
  <c r="Y236" i="1"/>
  <c r="BP235" i="1"/>
  <c r="BN235" i="1"/>
  <c r="Y249" i="1"/>
  <c r="Y260" i="1"/>
  <c r="BP256" i="1"/>
  <c r="BN256" i="1"/>
  <c r="BP257" i="1"/>
  <c r="BN257" i="1"/>
  <c r="Y259" i="1"/>
  <c r="Y282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C297" i="1" l="1"/>
  <c r="Y288" i="1"/>
  <c r="Y285" i="1"/>
  <c r="Y287" i="1" s="1"/>
  <c r="Y286" i="1"/>
  <c r="B297" i="1" l="1"/>
  <c r="A297" i="1"/>
</calcChain>
</file>

<file path=xl/sharedStrings.xml><?xml version="1.0" encoding="utf-8"?>
<sst xmlns="http://schemas.openxmlformats.org/spreadsheetml/2006/main" count="1461" uniqueCount="495">
  <si>
    <t xml:space="preserve">  БЛАНК ЗАКАЗА </t>
  </si>
  <si>
    <t>ЗПФ</t>
  </si>
  <si>
    <t>на отгрузку продукции с ООО Трейд-Сервис с</t>
  </si>
  <si>
    <t>11.10.2024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</si>
  <si>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</si>
  <si>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</si>
  <si>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</si>
  <si>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</si>
  <si>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</si>
  <si>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</si>
  <si>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</si>
  <si>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</si>
  <si>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</si>
  <si>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</si>
  <si>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</si>
  <si>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</si>
  <si>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</si>
  <si>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</si>
  <si>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</si>
  <si>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</si>
  <si>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</si>
  <si>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</si>
  <si>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</si>
  <si>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</si>
  <si>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</si>
  <si>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</si>
  <si>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</si>
  <si>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</si>
  <si>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</si>
  <si>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</si>
  <si>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</si>
  <si>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</si>
  <si>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</si>
  <si>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</si>
  <si>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</si>
  <si>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</si>
  <si>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</si>
  <si>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</si>
  <si>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</si>
  <si>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</si>
  <si>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</si>
  <si>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</si>
  <si>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</si>
  <si>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</si>
  <si>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</si>
  <si>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</si>
  <si>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</si>
  <si>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</si>
  <si>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</si>
  <si>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</si>
  <si>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</si>
  <si>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</si>
  <si>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</si>
  <si>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</si>
  <si>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</si>
  <si>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</si>
  <si>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</si>
  <si>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</si>
  <si>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</si>
  <si>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</si>
  <si>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</si>
  <si>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</si>
  <si>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</si>
  <si>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</si>
  <si>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</si>
  <si>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</si>
  <si>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</si>
  <si>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</si>
  <si>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</si>
  <si>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</si>
  <si>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</si>
  <si>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</si>
  <si>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</si>
  <si>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</si>
  <si>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</si>
  <si>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</si>
  <si>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</si>
  <si>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</si>
  <si>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</si>
  <si>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</si>
  <si>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</si>
  <si>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</si>
  <si>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</si>
  <si>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</si>
  <si>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</si>
  <si>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</si>
  <si>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</si>
  <si>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</si>
  <si>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</si>
  <si>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</si>
  <si>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</si>
  <si>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</si>
  <si>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</si>
  <si>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</si>
  <si>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</si>
  <si>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</si>
  <si>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</si>
  <si>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</si>
  <si>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</si>
  <si>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</si>
  <si>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</si>
  <si>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</si>
  <si>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</si>
  <si>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</si>
  <si>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</si>
  <si>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</si>
  <si>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</si>
  <si>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</si>
  <si>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ЕАЭС N RU Д-RU.РА01.В.02026/24</t>
  </si>
  <si>
    <t>SU002712</t>
  </si>
  <si>
    <t>P003077</t>
  </si>
  <si>
    <t>ЕАЭС N RU Д-RU.РА08.В.21084/22</t>
  </si>
  <si>
    <t>SU002914</t>
  </si>
  <si>
    <t>P003337</t>
  </si>
  <si>
    <t>SU002915</t>
  </si>
  <si>
    <t>P003341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</si>
  <si>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</si>
  <si>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</si>
  <si>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</si>
  <si>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</si>
  <si>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</si>
  <si>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</si>
  <si>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</si>
  <si>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</si>
  <si>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</si>
  <si>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</si>
  <si>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</si>
  <si>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</si>
  <si>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</si>
  <si>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</si>
  <si>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</si>
  <si>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</si>
  <si>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</si>
  <si>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</si>
  <si>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</si>
  <si>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</si>
  <si>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</si>
  <si>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</si>
  <si>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</si>
  <si>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</si>
  <si>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</si>
  <si>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</si>
  <si>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</si>
  <si>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</si>
  <si>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</si>
  <si>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</si>
  <si>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</si>
  <si>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</si>
  <si>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</si>
  <si>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</si>
  <si>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</si>
  <si>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</si>
  <si>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</si>
  <si>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</si>
  <si>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</si>
  <si>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</si>
  <si>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</si>
  <si>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</si>
  <si>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</si>
  <si>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</si>
  <si>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</si>
  <si>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</si>
  <si>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</si>
  <si>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</si>
  <si>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</si>
  <si>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</si>
  <si>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</si>
  <si>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</si>
  <si>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</si>
  <si>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</si>
  <si>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</si>
  <si>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</si>
  <si>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</si>
  <si>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</si>
  <si>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</si>
  <si>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</si>
  <si>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</si>
  <si>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</si>
  <si>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</si>
  <si>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</si>
  <si>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</si>
  <si>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</si>
  <si>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</si>
  <si>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</si>
  <si>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</si>
  <si>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</si>
  <si>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</si>
  <si>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</si>
  <si>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</si>
  <si>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</si>
  <si>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</si>
  <si>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</si>
  <si>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</si>
  <si>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</si>
  <si>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</si>
  <si>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SU002626</t>
  </si>
  <si>
    <t>P003685</t>
  </si>
  <si>
    <t>SU003460</t>
  </si>
  <si>
    <t>P004345</t>
  </si>
  <si>
    <t>SU002627</t>
  </si>
  <si>
    <t>P003686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</si>
  <si>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</si>
  <si>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</si>
  <si>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</si>
  <si>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</si>
  <si>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</si>
  <si>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</si>
  <si>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</si>
  <si>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</si>
  <si>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SU002623</t>
  </si>
  <si>
    <t>P003684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</si>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</sst>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3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8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7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8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3" xfId="0" applyBorder="1" applyProtection="1">
      <protection hidden="1"/>
    </xf>
    <xf numFmtId="0" fontId="38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7"/>
  <sheetViews>
    <sheetView showGridLines="0" tabSelected="1" topLeftCell="A273" zoomScaleNormal="100" zoomScaleSheetLayoutView="100" workbookViewId="0">
      <selection activeCell="AA290" sqref="AA290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4" customWidth="1"/>
    <col min="19" max="19" width="6.140625" style="31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4" customWidth="1"/>
    <col min="25" max="25" width="11" style="314" customWidth="1"/>
    <col min="26" max="26" width="10" style="314" customWidth="1"/>
    <col min="27" max="27" width="11.5703125" style="314" customWidth="1"/>
    <col min="28" max="28" width="10.42578125" style="314" customWidth="1"/>
    <col min="29" max="29" width="30" style="31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4" customWidth="1"/>
    <col min="34" max="34" width="9.140625" style="314" customWidth="1"/>
    <col min="35" max="16384" width="9.140625" style="314"/>
  </cols>
  <sheetData>
    <row r="1" spans="1:32" s="310" customFormat="1" ht="45" customHeight="1" x14ac:dyDescent="0.2">
      <c r="A1" s="41"/>
      <c r="B1" s="41"/>
      <c r="C1" s="41"/>
      <c r="D1" s="371" t="s">
        <v>0</v>
      </c>
      <c r="E1" s="340"/>
      <c r="F1" s="340"/>
      <c r="G1" s="12" t="s">
        <v>1</v>
      </c>
      <c r="H1" s="371" t="s">
        <v>2</v>
      </c>
      <c r="I1" s="340"/>
      <c r="J1" s="340"/>
      <c r="K1" s="340"/>
      <c r="L1" s="340"/>
      <c r="M1" s="340"/>
      <c r="N1" s="340"/>
      <c r="O1" s="340"/>
      <c r="P1" s="340"/>
      <c r="Q1" s="340"/>
      <c r="R1" s="339" t="s">
        <v>3</v>
      </c>
      <c r="S1" s="340"/>
      <c r="T1" s="34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7"/>
      <c r="R2" s="327"/>
      <c r="S2" s="327"/>
      <c r="T2" s="327"/>
      <c r="U2" s="327"/>
      <c r="V2" s="327"/>
      <c r="W2" s="327"/>
      <c r="X2" s="16"/>
      <c r="Y2" s="16"/>
      <c r="Z2" s="16"/>
      <c r="AA2" s="16"/>
      <c r="AB2" s="51"/>
      <c r="AC2" s="51"/>
      <c r="AD2" s="51"/>
      <c r="AE2" s="51"/>
    </row>
    <row r="3" spans="1:32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7"/>
      <c r="Q3" s="327"/>
      <c r="R3" s="327"/>
      <c r="S3" s="327"/>
      <c r="T3" s="327"/>
      <c r="U3" s="327"/>
      <c r="V3" s="327"/>
      <c r="W3" s="327"/>
      <c r="X3" s="16"/>
      <c r="Y3" s="16"/>
      <c r="Z3" s="16"/>
      <c r="AA3" s="16"/>
      <c r="AB3" s="51"/>
      <c r="AC3" s="51"/>
      <c r="AD3" s="51"/>
      <c r="AE3" s="51"/>
    </row>
    <row r="4" spans="1:32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0" customFormat="1" ht="23.45" customHeight="1" x14ac:dyDescent="0.2">
      <c r="A5" s="401" t="s">
        <v>8</v>
      </c>
      <c r="B5" s="402"/>
      <c r="C5" s="403"/>
      <c r="D5" s="375"/>
      <c r="E5" s="376"/>
      <c r="F5" s="509" t="s">
        <v>9</v>
      </c>
      <c r="G5" s="403"/>
      <c r="H5" s="375"/>
      <c r="I5" s="475"/>
      <c r="J5" s="475"/>
      <c r="K5" s="475"/>
      <c r="L5" s="475"/>
      <c r="M5" s="376"/>
      <c r="N5" s="61"/>
      <c r="P5" s="24" t="s">
        <v>10</v>
      </c>
      <c r="Q5" s="514">
        <v>45579</v>
      </c>
      <c r="R5" s="399"/>
      <c r="T5" s="430" t="s">
        <v>11</v>
      </c>
      <c r="U5" s="356"/>
      <c r="V5" s="431" t="s">
        <v>12</v>
      </c>
      <c r="W5" s="399"/>
      <c r="AB5" s="51"/>
      <c r="AC5" s="51"/>
      <c r="AD5" s="51"/>
      <c r="AE5" s="51"/>
    </row>
    <row r="6" spans="1:32" s="310" customFormat="1" ht="24" customHeight="1" x14ac:dyDescent="0.2">
      <c r="A6" s="401" t="s">
        <v>13</v>
      </c>
      <c r="B6" s="402"/>
      <c r="C6" s="403"/>
      <c r="D6" s="476" t="s">
        <v>14</v>
      </c>
      <c r="E6" s="477"/>
      <c r="F6" s="477"/>
      <c r="G6" s="477"/>
      <c r="H6" s="477"/>
      <c r="I6" s="477"/>
      <c r="J6" s="477"/>
      <c r="K6" s="477"/>
      <c r="L6" s="477"/>
      <c r="M6" s="399"/>
      <c r="N6" s="62"/>
      <c r="P6" s="24" t="s">
        <v>15</v>
      </c>
      <c r="Q6" s="517" t="str">
        <f>IF(Q5=0," ",CHOOSE(WEEKDAY(Q5,2),"Понедельник","Вторник","Среда","Четверг","Пятница","Суббота","Воскресенье"))</f>
        <v>Понедельник</v>
      </c>
      <c r="R6" s="324"/>
      <c r="T6" s="434" t="s">
        <v>16</v>
      </c>
      <c r="U6" s="356"/>
      <c r="V6" s="461" t="s">
        <v>17</v>
      </c>
      <c r="W6" s="353"/>
      <c r="AB6" s="51"/>
      <c r="AC6" s="51"/>
      <c r="AD6" s="51"/>
      <c r="AE6" s="51"/>
    </row>
    <row r="7" spans="1:32" s="310" customFormat="1" ht="21.75" hidden="1" customHeight="1" x14ac:dyDescent="0.2">
      <c r="A7" s="55"/>
      <c r="B7" s="55"/>
      <c r="C7" s="55"/>
      <c r="D7" s="357" t="str">
        <f>IFERROR(VLOOKUP(DeliveryAddress,Table,3,0),1)</f>
        <v>1</v>
      </c>
      <c r="E7" s="358"/>
      <c r="F7" s="358"/>
      <c r="G7" s="358"/>
      <c r="H7" s="358"/>
      <c r="I7" s="358"/>
      <c r="J7" s="358"/>
      <c r="K7" s="358"/>
      <c r="L7" s="358"/>
      <c r="M7" s="359"/>
      <c r="N7" s="63"/>
      <c r="P7" s="24"/>
      <c r="Q7" s="42"/>
      <c r="R7" s="42"/>
      <c r="T7" s="327"/>
      <c r="U7" s="356"/>
      <c r="V7" s="462"/>
      <c r="W7" s="463"/>
      <c r="AB7" s="51"/>
      <c r="AC7" s="51"/>
      <c r="AD7" s="51"/>
      <c r="AE7" s="51"/>
    </row>
    <row r="8" spans="1:32" s="310" customFormat="1" ht="25.5" customHeight="1" x14ac:dyDescent="0.2">
      <c r="A8" s="526" t="s">
        <v>18</v>
      </c>
      <c r="B8" s="330"/>
      <c r="C8" s="331"/>
      <c r="D8" s="364" t="s">
        <v>19</v>
      </c>
      <c r="E8" s="365"/>
      <c r="F8" s="365"/>
      <c r="G8" s="365"/>
      <c r="H8" s="365"/>
      <c r="I8" s="365"/>
      <c r="J8" s="365"/>
      <c r="K8" s="365"/>
      <c r="L8" s="365"/>
      <c r="M8" s="366"/>
      <c r="N8" s="64"/>
      <c r="P8" s="24" t="s">
        <v>20</v>
      </c>
      <c r="Q8" s="406">
        <v>0.41666666666666669</v>
      </c>
      <c r="R8" s="359"/>
      <c r="T8" s="327"/>
      <c r="U8" s="356"/>
      <c r="V8" s="462"/>
      <c r="W8" s="463"/>
      <c r="AB8" s="51"/>
      <c r="AC8" s="51"/>
      <c r="AD8" s="51"/>
      <c r="AE8" s="51"/>
    </row>
    <row r="9" spans="1:32" s="310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12"/>
      <c r="E9" s="333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3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3"/>
      <c r="L9" s="333"/>
      <c r="M9" s="333"/>
      <c r="N9" s="308"/>
      <c r="P9" s="26" t="s">
        <v>21</v>
      </c>
      <c r="Q9" s="395"/>
      <c r="R9" s="396"/>
      <c r="T9" s="327"/>
      <c r="U9" s="356"/>
      <c r="V9" s="464"/>
      <c r="W9" s="465"/>
      <c r="X9" s="43"/>
      <c r="Y9" s="43"/>
      <c r="Z9" s="43"/>
      <c r="AA9" s="43"/>
      <c r="AB9" s="51"/>
      <c r="AC9" s="51"/>
      <c r="AD9" s="51"/>
      <c r="AE9" s="51"/>
    </row>
    <row r="10" spans="1:32" s="310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12"/>
      <c r="E10" s="333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55" t="str">
        <f>IFERROR(VLOOKUP($D$10,Proxy,2,FALSE),"")</f>
        <v/>
      </c>
      <c r="I10" s="327"/>
      <c r="J10" s="327"/>
      <c r="K10" s="327"/>
      <c r="L10" s="327"/>
      <c r="M10" s="327"/>
      <c r="N10" s="309"/>
      <c r="P10" s="26" t="s">
        <v>22</v>
      </c>
      <c r="Q10" s="435"/>
      <c r="R10" s="436"/>
      <c r="U10" s="24" t="s">
        <v>23</v>
      </c>
      <c r="V10" s="352" t="s">
        <v>24</v>
      </c>
      <c r="W10" s="353"/>
      <c r="X10" s="44"/>
      <c r="Y10" s="44"/>
      <c r="Z10" s="44"/>
      <c r="AA10" s="44"/>
      <c r="AB10" s="51"/>
      <c r="AC10" s="51"/>
      <c r="AD10" s="51"/>
      <c r="AE10" s="51"/>
    </row>
    <row r="11" spans="1:32" s="31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8"/>
      <c r="R11" s="399"/>
      <c r="U11" s="24" t="s">
        <v>27</v>
      </c>
      <c r="V11" s="487" t="s">
        <v>28</v>
      </c>
      <c r="W11" s="396"/>
      <c r="X11" s="45"/>
      <c r="Y11" s="45"/>
      <c r="Z11" s="45"/>
      <c r="AA11" s="45"/>
      <c r="AB11" s="51"/>
      <c r="AC11" s="51"/>
      <c r="AD11" s="51"/>
      <c r="AE11" s="51"/>
    </row>
    <row r="12" spans="1:32" s="310" customFormat="1" ht="18.600000000000001" customHeight="1" x14ac:dyDescent="0.2">
      <c r="A12" s="428" t="s">
        <v>29</v>
      </c>
      <c r="B12" s="402"/>
      <c r="C12" s="402"/>
      <c r="D12" s="402"/>
      <c r="E12" s="402"/>
      <c r="F12" s="402"/>
      <c r="G12" s="402"/>
      <c r="H12" s="402"/>
      <c r="I12" s="402"/>
      <c r="J12" s="402"/>
      <c r="K12" s="402"/>
      <c r="L12" s="402"/>
      <c r="M12" s="403"/>
      <c r="N12" s="65"/>
      <c r="P12" s="24" t="s">
        <v>30</v>
      </c>
      <c r="Q12" s="406"/>
      <c r="R12" s="359"/>
      <c r="S12" s="23"/>
      <c r="U12" s="24"/>
      <c r="V12" s="340"/>
      <c r="W12" s="327"/>
      <c r="AB12" s="51"/>
      <c r="AC12" s="51"/>
      <c r="AD12" s="51"/>
      <c r="AE12" s="51"/>
    </row>
    <row r="13" spans="1:32" s="310" customFormat="1" ht="23.25" customHeight="1" x14ac:dyDescent="0.2">
      <c r="A13" s="428" t="s">
        <v>31</v>
      </c>
      <c r="B13" s="402"/>
      <c r="C13" s="402"/>
      <c r="D13" s="402"/>
      <c r="E13" s="402"/>
      <c r="F13" s="402"/>
      <c r="G13" s="402"/>
      <c r="H13" s="402"/>
      <c r="I13" s="402"/>
      <c r="J13" s="402"/>
      <c r="K13" s="402"/>
      <c r="L13" s="402"/>
      <c r="M13" s="403"/>
      <c r="N13" s="65"/>
      <c r="O13" s="26"/>
      <c r="P13" s="26" t="s">
        <v>32</v>
      </c>
      <c r="Q13" s="487"/>
      <c r="R13" s="3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0" customFormat="1" ht="18.600000000000001" customHeight="1" x14ac:dyDescent="0.2">
      <c r="A14" s="428" t="s">
        <v>33</v>
      </c>
      <c r="B14" s="402"/>
      <c r="C14" s="402"/>
      <c r="D14" s="402"/>
      <c r="E14" s="402"/>
      <c r="F14" s="402"/>
      <c r="G14" s="402"/>
      <c r="H14" s="402"/>
      <c r="I14" s="402"/>
      <c r="J14" s="402"/>
      <c r="K14" s="402"/>
      <c r="L14" s="402"/>
      <c r="M14" s="40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0" customFormat="1" ht="22.5" customHeight="1" x14ac:dyDescent="0.2">
      <c r="A15" s="442" t="s">
        <v>34</v>
      </c>
      <c r="B15" s="402"/>
      <c r="C15" s="402"/>
      <c r="D15" s="402"/>
      <c r="E15" s="402"/>
      <c r="F15" s="402"/>
      <c r="G15" s="402"/>
      <c r="H15" s="402"/>
      <c r="I15" s="402"/>
      <c r="J15" s="402"/>
      <c r="K15" s="402"/>
      <c r="L15" s="402"/>
      <c r="M15" s="403"/>
      <c r="N15" s="66"/>
      <c r="P15" s="419" t="s">
        <v>35</v>
      </c>
      <c r="Q15" s="340"/>
      <c r="R15" s="340"/>
      <c r="S15" s="340"/>
      <c r="T15" s="34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0"/>
      <c r="Q16" s="420"/>
      <c r="R16" s="420"/>
      <c r="S16" s="420"/>
      <c r="T16" s="42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8" t="s">
        <v>36</v>
      </c>
      <c r="B17" s="348" t="s">
        <v>37</v>
      </c>
      <c r="C17" s="410" t="s">
        <v>38</v>
      </c>
      <c r="D17" s="348" t="s">
        <v>39</v>
      </c>
      <c r="E17" s="386"/>
      <c r="F17" s="348" t="s">
        <v>40</v>
      </c>
      <c r="G17" s="348" t="s">
        <v>41</v>
      </c>
      <c r="H17" s="348" t="s">
        <v>42</v>
      </c>
      <c r="I17" s="348" t="s">
        <v>43</v>
      </c>
      <c r="J17" s="348" t="s">
        <v>44</v>
      </c>
      <c r="K17" s="348" t="s">
        <v>45</v>
      </c>
      <c r="L17" s="348" t="s">
        <v>46</v>
      </c>
      <c r="M17" s="348" t="s">
        <v>47</v>
      </c>
      <c r="N17" s="348" t="s">
        <v>48</v>
      </c>
      <c r="O17" s="348" t="s">
        <v>49</v>
      </c>
      <c r="P17" s="348" t="s">
        <v>50</v>
      </c>
      <c r="Q17" s="385"/>
      <c r="R17" s="385"/>
      <c r="S17" s="385"/>
      <c r="T17" s="386"/>
      <c r="U17" s="525" t="s">
        <v>51</v>
      </c>
      <c r="V17" s="403"/>
      <c r="W17" s="348" t="s">
        <v>52</v>
      </c>
      <c r="X17" s="348" t="s">
        <v>53</v>
      </c>
      <c r="Y17" s="523" t="s">
        <v>54</v>
      </c>
      <c r="Z17" s="473" t="s">
        <v>55</v>
      </c>
      <c r="AA17" s="453" t="s">
        <v>56</v>
      </c>
      <c r="AB17" s="453" t="s">
        <v>57</v>
      </c>
      <c r="AC17" s="453" t="s">
        <v>58</v>
      </c>
      <c r="AD17" s="453" t="s">
        <v>59</v>
      </c>
      <c r="AE17" s="504"/>
      <c r="AF17" s="505"/>
      <c r="AG17" s="69"/>
      <c r="BD17" s="68" t="s">
        <v>60</v>
      </c>
    </row>
    <row r="18" spans="1:68" ht="14.25" customHeight="1" x14ac:dyDescent="0.2">
      <c r="A18" s="349"/>
      <c r="B18" s="349"/>
      <c r="C18" s="349"/>
      <c r="D18" s="387"/>
      <c r="E18" s="389"/>
      <c r="F18" s="349"/>
      <c r="G18" s="349"/>
      <c r="H18" s="349"/>
      <c r="I18" s="349"/>
      <c r="J18" s="349"/>
      <c r="K18" s="349"/>
      <c r="L18" s="349"/>
      <c r="M18" s="349"/>
      <c r="N18" s="349"/>
      <c r="O18" s="349"/>
      <c r="P18" s="387"/>
      <c r="Q18" s="388"/>
      <c r="R18" s="388"/>
      <c r="S18" s="388"/>
      <c r="T18" s="389"/>
      <c r="U18" s="70" t="s">
        <v>61</v>
      </c>
      <c r="V18" s="70" t="s">
        <v>62</v>
      </c>
      <c r="W18" s="349"/>
      <c r="X18" s="349"/>
      <c r="Y18" s="524"/>
      <c r="Z18" s="474"/>
      <c r="AA18" s="454"/>
      <c r="AB18" s="454"/>
      <c r="AC18" s="454"/>
      <c r="AD18" s="506"/>
      <c r="AE18" s="507"/>
      <c r="AF18" s="508"/>
      <c r="AG18" s="69"/>
      <c r="BD18" s="68"/>
    </row>
    <row r="19" spans="1:68" ht="27.75" customHeight="1" x14ac:dyDescent="0.2">
      <c r="A19" s="381" t="s">
        <v>63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48"/>
      <c r="AB19" s="48"/>
      <c r="AC19" s="48"/>
    </row>
    <row r="20" spans="1:68" ht="16.5" customHeight="1" x14ac:dyDescent="0.25">
      <c r="A20" s="328" t="s">
        <v>63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11"/>
      <c r="AB20" s="311"/>
      <c r="AC20" s="311"/>
    </row>
    <row r="21" spans="1:68" ht="14.25" customHeight="1" x14ac:dyDescent="0.25">
      <c r="A21" s="326" t="s">
        <v>64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12"/>
      <c r="AB21" s="312"/>
      <c r="AC21" s="31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3">
        <v>4607111035752</v>
      </c>
      <c r="E22" s="324"/>
      <c r="F22" s="315">
        <v>0.43</v>
      </c>
      <c r="G22" s="32">
        <v>16</v>
      </c>
      <c r="H22" s="315">
        <v>6.88</v>
      </c>
      <c r="I22" s="31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1"/>
      <c r="R22" s="321"/>
      <c r="S22" s="321"/>
      <c r="T22" s="322"/>
      <c r="U22" s="34"/>
      <c r="V22" s="34"/>
      <c r="W22" s="35" t="s">
        <v>70</v>
      </c>
      <c r="X22" s="316">
        <v>0</v>
      </c>
      <c r="Y22" s="31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1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42"/>
      <c r="P23" s="329" t="s">
        <v>73</v>
      </c>
      <c r="Q23" s="330"/>
      <c r="R23" s="330"/>
      <c r="S23" s="330"/>
      <c r="T23" s="330"/>
      <c r="U23" s="330"/>
      <c r="V23" s="331"/>
      <c r="W23" s="37" t="s">
        <v>70</v>
      </c>
      <c r="X23" s="318">
        <f>IFERROR(SUM(X22:X22),"0")</f>
        <v>0</v>
      </c>
      <c r="Y23" s="318">
        <f>IFERROR(SUM(Y22:Y22),"0")</f>
        <v>0</v>
      </c>
      <c r="Z23" s="318">
        <f>IFERROR(IF(Z22="",0,Z22),"0")</f>
        <v>0</v>
      </c>
      <c r="AA23" s="319"/>
      <c r="AB23" s="319"/>
      <c r="AC23" s="319"/>
    </row>
    <row r="24" spans="1:68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42"/>
      <c r="P24" s="329" t="s">
        <v>73</v>
      </c>
      <c r="Q24" s="330"/>
      <c r="R24" s="330"/>
      <c r="S24" s="330"/>
      <c r="T24" s="330"/>
      <c r="U24" s="330"/>
      <c r="V24" s="331"/>
      <c r="W24" s="37" t="s">
        <v>74</v>
      </c>
      <c r="X24" s="318">
        <f>IFERROR(SUMPRODUCT(X22:X22*H22:H22),"0")</f>
        <v>0</v>
      </c>
      <c r="Y24" s="318">
        <f>IFERROR(SUMPRODUCT(Y22:Y22*H22:H22),"0")</f>
        <v>0</v>
      </c>
      <c r="Z24" s="37"/>
      <c r="AA24" s="319"/>
      <c r="AB24" s="319"/>
      <c r="AC24" s="319"/>
    </row>
    <row r="25" spans="1:68" ht="27.75" customHeight="1" x14ac:dyDescent="0.2">
      <c r="A25" s="381" t="s">
        <v>75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48"/>
      <c r="AB25" s="48"/>
      <c r="AC25" s="48"/>
    </row>
    <row r="26" spans="1:68" ht="16.5" customHeight="1" x14ac:dyDescent="0.25">
      <c r="A26" s="328" t="s">
        <v>76</v>
      </c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11"/>
      <c r="AB26" s="311"/>
      <c r="AC26" s="311"/>
    </row>
    <row r="27" spans="1:68" ht="14.25" customHeight="1" x14ac:dyDescent="0.25">
      <c r="A27" s="326" t="s">
        <v>77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12"/>
      <c r="AB27" s="312"/>
      <c r="AC27" s="312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3">
        <v>4607111036605</v>
      </c>
      <c r="E28" s="324"/>
      <c r="F28" s="315">
        <v>0.25</v>
      </c>
      <c r="G28" s="32">
        <v>6</v>
      </c>
      <c r="H28" s="315">
        <v>1.5</v>
      </c>
      <c r="I28" s="31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4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1"/>
      <c r="R28" s="321"/>
      <c r="S28" s="321"/>
      <c r="T28" s="322"/>
      <c r="U28" s="34"/>
      <c r="V28" s="34"/>
      <c r="W28" s="35" t="s">
        <v>70</v>
      </c>
      <c r="X28" s="316">
        <v>0</v>
      </c>
      <c r="Y28" s="31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23">
        <v>4607111036520</v>
      </c>
      <c r="E29" s="324"/>
      <c r="F29" s="315">
        <v>0.25</v>
      </c>
      <c r="G29" s="32">
        <v>6</v>
      </c>
      <c r="H29" s="315">
        <v>1.5</v>
      </c>
      <c r="I29" s="315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1"/>
      <c r="R29" s="321"/>
      <c r="S29" s="321"/>
      <c r="T29" s="322"/>
      <c r="U29" s="34"/>
      <c r="V29" s="34"/>
      <c r="W29" s="35" t="s">
        <v>70</v>
      </c>
      <c r="X29" s="316">
        <v>0</v>
      </c>
      <c r="Y29" s="31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23">
        <v>4607111036537</v>
      </c>
      <c r="E30" s="324"/>
      <c r="F30" s="315">
        <v>0.25</v>
      </c>
      <c r="G30" s="32">
        <v>6</v>
      </c>
      <c r="H30" s="315">
        <v>1.5</v>
      </c>
      <c r="I30" s="315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1"/>
      <c r="R30" s="321"/>
      <c r="S30" s="321"/>
      <c r="T30" s="322"/>
      <c r="U30" s="34"/>
      <c r="V30" s="34"/>
      <c r="W30" s="35" t="s">
        <v>70</v>
      </c>
      <c r="X30" s="316">
        <v>168</v>
      </c>
      <c r="Y30" s="317">
        <f>IFERROR(IF(X30="","",X30),"")</f>
        <v>168</v>
      </c>
      <c r="Z30" s="36">
        <f>IFERROR(IF(X30="","",X30*0.00941),"")</f>
        <v>1.5808800000000001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322.86239999999998</v>
      </c>
      <c r="BN30" s="67">
        <f>IFERROR(Y30*I30,"0")</f>
        <v>322.86239999999998</v>
      </c>
      <c r="BO30" s="67">
        <f>IFERROR(X30/J30,"0")</f>
        <v>1.2</v>
      </c>
      <c r="BP30" s="67">
        <f>IFERROR(Y30/J30,"0")</f>
        <v>1.2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23">
        <v>4607111036599</v>
      </c>
      <c r="E31" s="324"/>
      <c r="F31" s="315">
        <v>0.25</v>
      </c>
      <c r="G31" s="32">
        <v>6</v>
      </c>
      <c r="H31" s="315">
        <v>1.5</v>
      </c>
      <c r="I31" s="315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8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1"/>
      <c r="R31" s="321"/>
      <c r="S31" s="321"/>
      <c r="T31" s="322"/>
      <c r="U31" s="34"/>
      <c r="V31" s="34"/>
      <c r="W31" s="35" t="s">
        <v>70</v>
      </c>
      <c r="X31" s="316">
        <v>0</v>
      </c>
      <c r="Y31" s="31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1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42"/>
      <c r="P32" s="329" t="s">
        <v>73</v>
      </c>
      <c r="Q32" s="330"/>
      <c r="R32" s="330"/>
      <c r="S32" s="330"/>
      <c r="T32" s="330"/>
      <c r="U32" s="330"/>
      <c r="V32" s="331"/>
      <c r="W32" s="37" t="s">
        <v>70</v>
      </c>
      <c r="X32" s="318">
        <f>IFERROR(SUM(X28:X31),"0")</f>
        <v>168</v>
      </c>
      <c r="Y32" s="318">
        <f>IFERROR(SUM(Y28:Y31),"0")</f>
        <v>168</v>
      </c>
      <c r="Z32" s="318">
        <f>IFERROR(IF(Z28="",0,Z28),"0")+IFERROR(IF(Z29="",0,Z29),"0")+IFERROR(IF(Z30="",0,Z30),"0")+IFERROR(IF(Z31="",0,Z31),"0")</f>
        <v>1.5808800000000001</v>
      </c>
      <c r="AA32" s="319"/>
      <c r="AB32" s="319"/>
      <c r="AC32" s="319"/>
    </row>
    <row r="33" spans="1:68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42"/>
      <c r="P33" s="329" t="s">
        <v>73</v>
      </c>
      <c r="Q33" s="330"/>
      <c r="R33" s="330"/>
      <c r="S33" s="330"/>
      <c r="T33" s="330"/>
      <c r="U33" s="330"/>
      <c r="V33" s="331"/>
      <c r="W33" s="37" t="s">
        <v>74</v>
      </c>
      <c r="X33" s="318">
        <f>IFERROR(SUMPRODUCT(X28:X31*H28:H31),"0")</f>
        <v>252</v>
      </c>
      <c r="Y33" s="318">
        <f>IFERROR(SUMPRODUCT(Y28:Y31*H28:H31),"0")</f>
        <v>252</v>
      </c>
      <c r="Z33" s="37"/>
      <c r="AA33" s="319"/>
      <c r="AB33" s="319"/>
      <c r="AC33" s="319"/>
    </row>
    <row r="34" spans="1:68" ht="16.5" customHeight="1" x14ac:dyDescent="0.25">
      <c r="A34" s="328" t="s">
        <v>93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11"/>
      <c r="AB34" s="311"/>
      <c r="AC34" s="311"/>
    </row>
    <row r="35" spans="1:68" ht="14.25" customHeight="1" x14ac:dyDescent="0.25">
      <c r="A35" s="326" t="s">
        <v>64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27"/>
      <c r="Z35" s="327"/>
      <c r="AA35" s="312"/>
      <c r="AB35" s="312"/>
      <c r="AC35" s="312"/>
    </row>
    <row r="36" spans="1:68" ht="27" customHeight="1" x14ac:dyDescent="0.25">
      <c r="A36" s="54" t="s">
        <v>94</v>
      </c>
      <c r="B36" s="54" t="s">
        <v>95</v>
      </c>
      <c r="C36" s="31">
        <v>4301070861</v>
      </c>
      <c r="D36" s="323">
        <v>4607111036308</v>
      </c>
      <c r="E36" s="324"/>
      <c r="F36" s="315">
        <v>0.75</v>
      </c>
      <c r="G36" s="32">
        <v>8</v>
      </c>
      <c r="H36" s="315">
        <v>6</v>
      </c>
      <c r="I36" s="315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4" t="s">
        <v>96</v>
      </c>
      <c r="Q36" s="321"/>
      <c r="R36" s="321"/>
      <c r="S36" s="321"/>
      <c r="T36" s="322"/>
      <c r="U36" s="34"/>
      <c r="V36" s="34"/>
      <c r="W36" s="35" t="s">
        <v>70</v>
      </c>
      <c r="X36" s="316">
        <v>0</v>
      </c>
      <c r="Y36" s="31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4301070884</v>
      </c>
      <c r="D37" s="323">
        <v>4607111036315</v>
      </c>
      <c r="E37" s="324"/>
      <c r="F37" s="315">
        <v>0.75</v>
      </c>
      <c r="G37" s="32">
        <v>8</v>
      </c>
      <c r="H37" s="315">
        <v>6</v>
      </c>
      <c r="I37" s="315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21"/>
      <c r="R37" s="321"/>
      <c r="S37" s="321"/>
      <c r="T37" s="322"/>
      <c r="U37" s="34"/>
      <c r="V37" s="34"/>
      <c r="W37" s="35" t="s">
        <v>70</v>
      </c>
      <c r="X37" s="316">
        <v>0</v>
      </c>
      <c r="Y37" s="317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4301070864</v>
      </c>
      <c r="D38" s="323">
        <v>4607111036292</v>
      </c>
      <c r="E38" s="324"/>
      <c r="F38" s="315">
        <v>0.75</v>
      </c>
      <c r="G38" s="32">
        <v>8</v>
      </c>
      <c r="H38" s="315">
        <v>6</v>
      </c>
      <c r="I38" s="315">
        <v>6.27</v>
      </c>
      <c r="J38" s="32">
        <v>84</v>
      </c>
      <c r="K38" s="32" t="s">
        <v>67</v>
      </c>
      <c r="L38" s="32" t="s">
        <v>81</v>
      </c>
      <c r="M38" s="33" t="s">
        <v>69</v>
      </c>
      <c r="N38" s="33"/>
      <c r="O38" s="32">
        <v>180</v>
      </c>
      <c r="P38" s="46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21"/>
      <c r="R38" s="321"/>
      <c r="S38" s="321"/>
      <c r="T38" s="322"/>
      <c r="U38" s="34"/>
      <c r="V38" s="34"/>
      <c r="W38" s="35" t="s">
        <v>70</v>
      </c>
      <c r="X38" s="316">
        <v>12</v>
      </c>
      <c r="Y38" s="317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97</v>
      </c>
      <c r="AG38" s="67"/>
      <c r="AJ38" s="71" t="s">
        <v>83</v>
      </c>
      <c r="AK38" s="71">
        <v>12</v>
      </c>
      <c r="BB38" s="8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341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42"/>
      <c r="P39" s="329" t="s">
        <v>73</v>
      </c>
      <c r="Q39" s="330"/>
      <c r="R39" s="330"/>
      <c r="S39" s="330"/>
      <c r="T39" s="330"/>
      <c r="U39" s="330"/>
      <c r="V39" s="331"/>
      <c r="W39" s="37" t="s">
        <v>70</v>
      </c>
      <c r="X39" s="318">
        <f>IFERROR(SUM(X36:X38),"0")</f>
        <v>12</v>
      </c>
      <c r="Y39" s="318">
        <f>IFERROR(SUM(Y36:Y38),"0")</f>
        <v>12</v>
      </c>
      <c r="Z39" s="318">
        <f>IFERROR(IF(Z36="",0,Z36),"0")+IFERROR(IF(Z37="",0,Z37),"0")+IFERROR(IF(Z38="",0,Z38),"0")</f>
        <v>0.186</v>
      </c>
      <c r="AA39" s="319"/>
      <c r="AB39" s="319"/>
      <c r="AC39" s="319"/>
    </row>
    <row r="40" spans="1:68" x14ac:dyDescent="0.2">
      <c r="A40" s="327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42"/>
      <c r="P40" s="329" t="s">
        <v>73</v>
      </c>
      <c r="Q40" s="330"/>
      <c r="R40" s="330"/>
      <c r="S40" s="330"/>
      <c r="T40" s="330"/>
      <c r="U40" s="330"/>
      <c r="V40" s="331"/>
      <c r="W40" s="37" t="s">
        <v>74</v>
      </c>
      <c r="X40" s="318">
        <f>IFERROR(SUMPRODUCT(X36:X38*H36:H38),"0")</f>
        <v>72</v>
      </c>
      <c r="Y40" s="318">
        <f>IFERROR(SUMPRODUCT(Y36:Y38*H36:H38),"0")</f>
        <v>72</v>
      </c>
      <c r="Z40" s="37"/>
      <c r="AA40" s="319"/>
      <c r="AB40" s="319"/>
      <c r="AC40" s="319"/>
    </row>
    <row r="41" spans="1:68" ht="16.5" customHeight="1" x14ac:dyDescent="0.25">
      <c r="A41" s="328" t="s">
        <v>103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11"/>
      <c r="AB41" s="311"/>
      <c r="AC41" s="311"/>
    </row>
    <row r="42" spans="1:68" ht="14.25" customHeight="1" x14ac:dyDescent="0.25">
      <c r="A42" s="326" t="s">
        <v>104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12"/>
      <c r="AB42" s="312"/>
      <c r="AC42" s="312"/>
    </row>
    <row r="43" spans="1:68" ht="16.5" customHeight="1" x14ac:dyDescent="0.25">
      <c r="A43" s="54" t="s">
        <v>105</v>
      </c>
      <c r="B43" s="54" t="s">
        <v>106</v>
      </c>
      <c r="C43" s="31">
        <v>4301190046</v>
      </c>
      <c r="D43" s="323">
        <v>4607111038951</v>
      </c>
      <c r="E43" s="324"/>
      <c r="F43" s="315">
        <v>0.2</v>
      </c>
      <c r="G43" s="32">
        <v>6</v>
      </c>
      <c r="H43" s="315">
        <v>1.2</v>
      </c>
      <c r="I43" s="315">
        <v>1.5918000000000001</v>
      </c>
      <c r="J43" s="32">
        <v>130</v>
      </c>
      <c r="K43" s="32" t="s">
        <v>107</v>
      </c>
      <c r="L43" s="32" t="s">
        <v>68</v>
      </c>
      <c r="M43" s="33" t="s">
        <v>69</v>
      </c>
      <c r="N43" s="33"/>
      <c r="O43" s="32">
        <v>365</v>
      </c>
      <c r="P43" s="427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321"/>
      <c r="R43" s="321"/>
      <c r="S43" s="321"/>
      <c r="T43" s="322"/>
      <c r="U43" s="34"/>
      <c r="V43" s="34"/>
      <c r="W43" s="35" t="s">
        <v>70</v>
      </c>
      <c r="X43" s="316">
        <v>0</v>
      </c>
      <c r="Y43" s="317">
        <f>IFERROR(IF(X43="","",X43),"")</f>
        <v>0</v>
      </c>
      <c r="Z43" s="36">
        <f>IFERROR(IF(X43="","",X43*0.0095),"")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84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4301190010</v>
      </c>
      <c r="D44" s="323">
        <v>4607111037596</v>
      </c>
      <c r="E44" s="324"/>
      <c r="F44" s="315">
        <v>0.2</v>
      </c>
      <c r="G44" s="32">
        <v>6</v>
      </c>
      <c r="H44" s="315">
        <v>1.2</v>
      </c>
      <c r="I44" s="315">
        <v>1.5918000000000001</v>
      </c>
      <c r="J44" s="32">
        <v>130</v>
      </c>
      <c r="K44" s="32" t="s">
        <v>107</v>
      </c>
      <c r="L44" s="32" t="s">
        <v>68</v>
      </c>
      <c r="M44" s="33" t="s">
        <v>69</v>
      </c>
      <c r="N44" s="33"/>
      <c r="O44" s="32">
        <v>365</v>
      </c>
      <c r="P44" s="36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321"/>
      <c r="R44" s="321"/>
      <c r="S44" s="321"/>
      <c r="T44" s="322"/>
      <c r="U44" s="34"/>
      <c r="V44" s="34"/>
      <c r="W44" s="35" t="s">
        <v>70</v>
      </c>
      <c r="X44" s="316">
        <v>0</v>
      </c>
      <c r="Y44" s="317">
        <f>IFERROR(IF(X44="","",X44),"")</f>
        <v>0</v>
      </c>
      <c r="Z44" s="36">
        <f>IFERROR(IF(X44="","",X44*0.0095),"")</f>
        <v>0</v>
      </c>
      <c r="AA44" s="56"/>
      <c r="AB44" s="57"/>
      <c r="AC44" s="90" t="s">
        <v>111</v>
      </c>
      <c r="AG44" s="67"/>
      <c r="AJ44" s="71" t="s">
        <v>72</v>
      </c>
      <c r="AK44" s="71">
        <v>1</v>
      </c>
      <c r="BB44" s="91" t="s">
        <v>84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112</v>
      </c>
      <c r="B45" s="54" t="s">
        <v>113</v>
      </c>
      <c r="C45" s="31">
        <v>4301190022</v>
      </c>
      <c r="D45" s="323">
        <v>4607111037053</v>
      </c>
      <c r="E45" s="324"/>
      <c r="F45" s="315">
        <v>0.2</v>
      </c>
      <c r="G45" s="32">
        <v>6</v>
      </c>
      <c r="H45" s="315">
        <v>1.2</v>
      </c>
      <c r="I45" s="315">
        <v>1.5918000000000001</v>
      </c>
      <c r="J45" s="32">
        <v>130</v>
      </c>
      <c r="K45" s="32" t="s">
        <v>107</v>
      </c>
      <c r="L45" s="32" t="s">
        <v>81</v>
      </c>
      <c r="M45" s="33" t="s">
        <v>69</v>
      </c>
      <c r="N45" s="33"/>
      <c r="O45" s="32">
        <v>365</v>
      </c>
      <c r="P45" s="45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321"/>
      <c r="R45" s="321"/>
      <c r="S45" s="321"/>
      <c r="T45" s="322"/>
      <c r="U45" s="34"/>
      <c r="V45" s="34"/>
      <c r="W45" s="35" t="s">
        <v>70</v>
      </c>
      <c r="X45" s="316">
        <v>0</v>
      </c>
      <c r="Y45" s="317">
        <f>IFERROR(IF(X45="","",X45),"")</f>
        <v>0</v>
      </c>
      <c r="Z45" s="36">
        <f>IFERROR(IF(X45="","",X45*0.0095),"")</f>
        <v>0</v>
      </c>
      <c r="AA45" s="56"/>
      <c r="AB45" s="57"/>
      <c r="AC45" s="92" t="s">
        <v>111</v>
      </c>
      <c r="AG45" s="67"/>
      <c r="AJ45" s="71" t="s">
        <v>83</v>
      </c>
      <c r="AK45" s="71">
        <v>10</v>
      </c>
      <c r="BB45" s="93" t="s">
        <v>84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114</v>
      </c>
      <c r="B46" s="54" t="s">
        <v>115</v>
      </c>
      <c r="C46" s="31">
        <v>4301190023</v>
      </c>
      <c r="D46" s="323">
        <v>4607111037060</v>
      </c>
      <c r="E46" s="324"/>
      <c r="F46" s="315">
        <v>0.2</v>
      </c>
      <c r="G46" s="32">
        <v>6</v>
      </c>
      <c r="H46" s="315">
        <v>1.2</v>
      </c>
      <c r="I46" s="315">
        <v>1.5918000000000001</v>
      </c>
      <c r="J46" s="32">
        <v>130</v>
      </c>
      <c r="K46" s="32" t="s">
        <v>107</v>
      </c>
      <c r="L46" s="32" t="s">
        <v>81</v>
      </c>
      <c r="M46" s="33" t="s">
        <v>69</v>
      </c>
      <c r="N46" s="33"/>
      <c r="O46" s="32">
        <v>365</v>
      </c>
      <c r="P46" s="48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321"/>
      <c r="R46" s="321"/>
      <c r="S46" s="321"/>
      <c r="T46" s="322"/>
      <c r="U46" s="34"/>
      <c r="V46" s="34"/>
      <c r="W46" s="35" t="s">
        <v>70</v>
      </c>
      <c r="X46" s="316">
        <v>20</v>
      </c>
      <c r="Y46" s="317">
        <f>IFERROR(IF(X46="","",X46),"")</f>
        <v>20</v>
      </c>
      <c r="Z46" s="36">
        <f>IFERROR(IF(X46="","",X46*0.0095),"")</f>
        <v>0.19</v>
      </c>
      <c r="AA46" s="56"/>
      <c r="AB46" s="57"/>
      <c r="AC46" s="94" t="s">
        <v>111</v>
      </c>
      <c r="AG46" s="67"/>
      <c r="AJ46" s="71" t="s">
        <v>83</v>
      </c>
      <c r="AK46" s="71">
        <v>10</v>
      </c>
      <c r="BB46" s="95" t="s">
        <v>84</v>
      </c>
      <c r="BM46" s="67">
        <f>IFERROR(X46*I46,"0")</f>
        <v>31.836000000000002</v>
      </c>
      <c r="BN46" s="67">
        <f>IFERROR(Y46*I46,"0")</f>
        <v>31.836000000000002</v>
      </c>
      <c r="BO46" s="67">
        <f>IFERROR(X46/J46,"0")</f>
        <v>0.15384615384615385</v>
      </c>
      <c r="BP46" s="67">
        <f>IFERROR(Y46/J46,"0")</f>
        <v>0.15384615384615385</v>
      </c>
    </row>
    <row r="47" spans="1:68" x14ac:dyDescent="0.2">
      <c r="A47" s="341"/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42"/>
      <c r="P47" s="329" t="s">
        <v>73</v>
      </c>
      <c r="Q47" s="330"/>
      <c r="R47" s="330"/>
      <c r="S47" s="330"/>
      <c r="T47" s="330"/>
      <c r="U47" s="330"/>
      <c r="V47" s="331"/>
      <c r="W47" s="37" t="s">
        <v>70</v>
      </c>
      <c r="X47" s="318">
        <f>IFERROR(SUM(X43:X46),"0")</f>
        <v>20</v>
      </c>
      <c r="Y47" s="318">
        <f>IFERROR(SUM(Y43:Y46),"0")</f>
        <v>20</v>
      </c>
      <c r="Z47" s="318">
        <f>IFERROR(IF(Z43="",0,Z43),"0")+IFERROR(IF(Z44="",0,Z44),"0")+IFERROR(IF(Z45="",0,Z45),"0")+IFERROR(IF(Z46="",0,Z46),"0")</f>
        <v>0.19</v>
      </c>
      <c r="AA47" s="319"/>
      <c r="AB47" s="319"/>
      <c r="AC47" s="319"/>
    </row>
    <row r="48" spans="1:68" x14ac:dyDescent="0.2">
      <c r="A48" s="327"/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42"/>
      <c r="P48" s="329" t="s">
        <v>73</v>
      </c>
      <c r="Q48" s="330"/>
      <c r="R48" s="330"/>
      <c r="S48" s="330"/>
      <c r="T48" s="330"/>
      <c r="U48" s="330"/>
      <c r="V48" s="331"/>
      <c r="W48" s="37" t="s">
        <v>74</v>
      </c>
      <c r="X48" s="318">
        <f>IFERROR(SUMPRODUCT(X43:X46*H43:H46),"0")</f>
        <v>24</v>
      </c>
      <c r="Y48" s="318">
        <f>IFERROR(SUMPRODUCT(Y43:Y46*H43:H46),"0")</f>
        <v>24</v>
      </c>
      <c r="Z48" s="37"/>
      <c r="AA48" s="319"/>
      <c r="AB48" s="319"/>
      <c r="AC48" s="319"/>
    </row>
    <row r="49" spans="1:68" ht="16.5" customHeight="1" x14ac:dyDescent="0.25">
      <c r="A49" s="328" t="s">
        <v>116</v>
      </c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7"/>
      <c r="V49" s="327"/>
      <c r="W49" s="327"/>
      <c r="X49" s="327"/>
      <c r="Y49" s="327"/>
      <c r="Z49" s="327"/>
      <c r="AA49" s="311"/>
      <c r="AB49" s="311"/>
      <c r="AC49" s="311"/>
    </row>
    <row r="50" spans="1:68" ht="14.25" customHeight="1" x14ac:dyDescent="0.25">
      <c r="A50" s="326" t="s">
        <v>64</v>
      </c>
      <c r="B50" s="327"/>
      <c r="C50" s="327"/>
      <c r="D50" s="327"/>
      <c r="E50" s="327"/>
      <c r="F50" s="327"/>
      <c r="G50" s="327"/>
      <c r="H50" s="327"/>
      <c r="I50" s="327"/>
      <c r="J50" s="327"/>
      <c r="K50" s="327"/>
      <c r="L50" s="327"/>
      <c r="M50" s="327"/>
      <c r="N50" s="327"/>
      <c r="O50" s="327"/>
      <c r="P50" s="327"/>
      <c r="Q50" s="327"/>
      <c r="R50" s="327"/>
      <c r="S50" s="327"/>
      <c r="T50" s="327"/>
      <c r="U50" s="327"/>
      <c r="V50" s="327"/>
      <c r="W50" s="327"/>
      <c r="X50" s="327"/>
      <c r="Y50" s="327"/>
      <c r="Z50" s="327"/>
      <c r="AA50" s="312"/>
      <c r="AB50" s="312"/>
      <c r="AC50" s="312"/>
    </row>
    <row r="51" spans="1:68" ht="27" customHeight="1" x14ac:dyDescent="0.25">
      <c r="A51" s="54" t="s">
        <v>117</v>
      </c>
      <c r="B51" s="54" t="s">
        <v>118</v>
      </c>
      <c r="C51" s="31">
        <v>4301071032</v>
      </c>
      <c r="D51" s="323">
        <v>4607111038999</v>
      </c>
      <c r="E51" s="324"/>
      <c r="F51" s="315">
        <v>0.4</v>
      </c>
      <c r="G51" s="32">
        <v>16</v>
      </c>
      <c r="H51" s="315">
        <v>6.4</v>
      </c>
      <c r="I51" s="315">
        <v>6.7195999999999998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1" s="321"/>
      <c r="R51" s="321"/>
      <c r="S51" s="321"/>
      <c r="T51" s="322"/>
      <c r="U51" s="34"/>
      <c r="V51" s="34"/>
      <c r="W51" s="35" t="s">
        <v>70</v>
      </c>
      <c r="X51" s="316">
        <v>0</v>
      </c>
      <c r="Y51" s="317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96" t="s">
        <v>119</v>
      </c>
      <c r="AG51" s="67"/>
      <c r="AJ51" s="71" t="s">
        <v>83</v>
      </c>
      <c r="AK51" s="71">
        <v>12</v>
      </c>
      <c r="BB51" s="97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4301070989</v>
      </c>
      <c r="D52" s="323">
        <v>4607111037190</v>
      </c>
      <c r="E52" s="324"/>
      <c r="F52" s="315">
        <v>0.43</v>
      </c>
      <c r="G52" s="32">
        <v>16</v>
      </c>
      <c r="H52" s="315">
        <v>6.88</v>
      </c>
      <c r="I52" s="315">
        <v>7.1996000000000002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39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321"/>
      <c r="R52" s="321"/>
      <c r="S52" s="321"/>
      <c r="T52" s="322"/>
      <c r="U52" s="34"/>
      <c r="V52" s="34"/>
      <c r="W52" s="35" t="s">
        <v>70</v>
      </c>
      <c r="X52" s="316">
        <v>0</v>
      </c>
      <c r="Y52" s="317">
        <f t="shared" si="0"/>
        <v>0</v>
      </c>
      <c r="Z52" s="36">
        <f t="shared" si="1"/>
        <v>0</v>
      </c>
      <c r="AA52" s="56"/>
      <c r="AB52" s="57"/>
      <c r="AC52" s="98" t="s">
        <v>119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4301071044</v>
      </c>
      <c r="D53" s="323">
        <v>4607111039385</v>
      </c>
      <c r="E53" s="324"/>
      <c r="F53" s="315">
        <v>0.7</v>
      </c>
      <c r="G53" s="32">
        <v>10</v>
      </c>
      <c r="H53" s="315">
        <v>7</v>
      </c>
      <c r="I53" s="315">
        <v>7.3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1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3" s="321"/>
      <c r="R53" s="321"/>
      <c r="S53" s="321"/>
      <c r="T53" s="322"/>
      <c r="U53" s="34"/>
      <c r="V53" s="34"/>
      <c r="W53" s="35" t="s">
        <v>70</v>
      </c>
      <c r="X53" s="316">
        <v>0</v>
      </c>
      <c r="Y53" s="317">
        <f t="shared" si="0"/>
        <v>0</v>
      </c>
      <c r="Z53" s="36">
        <f t="shared" si="1"/>
        <v>0</v>
      </c>
      <c r="AA53" s="56"/>
      <c r="AB53" s="57"/>
      <c r="AC53" s="100" t="s">
        <v>119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4301070972</v>
      </c>
      <c r="D54" s="323">
        <v>4607111037183</v>
      </c>
      <c r="E54" s="324"/>
      <c r="F54" s="315">
        <v>0.9</v>
      </c>
      <c r="G54" s="32">
        <v>8</v>
      </c>
      <c r="H54" s="315">
        <v>7.2</v>
      </c>
      <c r="I54" s="315">
        <v>7.4859999999999998</v>
      </c>
      <c r="J54" s="32">
        <v>84</v>
      </c>
      <c r="K54" s="32" t="s">
        <v>67</v>
      </c>
      <c r="L54" s="32" t="s">
        <v>81</v>
      </c>
      <c r="M54" s="33" t="s">
        <v>69</v>
      </c>
      <c r="N54" s="33"/>
      <c r="O54" s="32">
        <v>180</v>
      </c>
      <c r="P54" s="5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321"/>
      <c r="R54" s="321"/>
      <c r="S54" s="321"/>
      <c r="T54" s="322"/>
      <c r="U54" s="34"/>
      <c r="V54" s="34"/>
      <c r="W54" s="35" t="s">
        <v>70</v>
      </c>
      <c r="X54" s="316">
        <v>0</v>
      </c>
      <c r="Y54" s="317">
        <f t="shared" si="0"/>
        <v>0</v>
      </c>
      <c r="Z54" s="36">
        <f t="shared" si="1"/>
        <v>0</v>
      </c>
      <c r="AA54" s="56"/>
      <c r="AB54" s="57"/>
      <c r="AC54" s="102" t="s">
        <v>119</v>
      </c>
      <c r="AG54" s="67"/>
      <c r="AJ54" s="71" t="s">
        <v>83</v>
      </c>
      <c r="AK54" s="71">
        <v>12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4301071045</v>
      </c>
      <c r="D55" s="323">
        <v>4607111039392</v>
      </c>
      <c r="E55" s="324"/>
      <c r="F55" s="315">
        <v>0.4</v>
      </c>
      <c r="G55" s="32">
        <v>16</v>
      </c>
      <c r="H55" s="315">
        <v>6.4</v>
      </c>
      <c r="I55" s="315">
        <v>6.7195999999999998</v>
      </c>
      <c r="J55" s="32">
        <v>84</v>
      </c>
      <c r="K55" s="32" t="s">
        <v>67</v>
      </c>
      <c r="L55" s="32" t="s">
        <v>81</v>
      </c>
      <c r="M55" s="33" t="s">
        <v>69</v>
      </c>
      <c r="N55" s="33"/>
      <c r="O55" s="32">
        <v>180</v>
      </c>
      <c r="P55" s="404" t="s">
        <v>128</v>
      </c>
      <c r="Q55" s="321"/>
      <c r="R55" s="321"/>
      <c r="S55" s="321"/>
      <c r="T55" s="322"/>
      <c r="U55" s="34"/>
      <c r="V55" s="34"/>
      <c r="W55" s="35" t="s">
        <v>70</v>
      </c>
      <c r="X55" s="316">
        <v>0</v>
      </c>
      <c r="Y55" s="317">
        <f t="shared" si="0"/>
        <v>0</v>
      </c>
      <c r="Z55" s="36">
        <f t="shared" si="1"/>
        <v>0</v>
      </c>
      <c r="AA55" s="56"/>
      <c r="AB55" s="57"/>
      <c r="AC55" s="104" t="s">
        <v>129</v>
      </c>
      <c r="AG55" s="67"/>
      <c r="AJ55" s="71" t="s">
        <v>83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130</v>
      </c>
      <c r="B56" s="54" t="s">
        <v>131</v>
      </c>
      <c r="C56" s="31">
        <v>4301070970</v>
      </c>
      <c r="D56" s="323">
        <v>4607111037091</v>
      </c>
      <c r="E56" s="324"/>
      <c r="F56" s="315">
        <v>0.43</v>
      </c>
      <c r="G56" s="32">
        <v>16</v>
      </c>
      <c r="H56" s="315">
        <v>6.88</v>
      </c>
      <c r="I56" s="315">
        <v>7.11</v>
      </c>
      <c r="J56" s="32">
        <v>84</v>
      </c>
      <c r="K56" s="32" t="s">
        <v>67</v>
      </c>
      <c r="L56" s="32" t="s">
        <v>81</v>
      </c>
      <c r="M56" s="33" t="s">
        <v>69</v>
      </c>
      <c r="N56" s="33"/>
      <c r="O56" s="32">
        <v>180</v>
      </c>
      <c r="P56" s="35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321"/>
      <c r="R56" s="321"/>
      <c r="S56" s="321"/>
      <c r="T56" s="322"/>
      <c r="U56" s="34"/>
      <c r="V56" s="34"/>
      <c r="W56" s="35" t="s">
        <v>70</v>
      </c>
      <c r="X56" s="316">
        <v>0</v>
      </c>
      <c r="Y56" s="317">
        <f t="shared" si="0"/>
        <v>0</v>
      </c>
      <c r="Z56" s="36">
        <f t="shared" si="1"/>
        <v>0</v>
      </c>
      <c r="AA56" s="56"/>
      <c r="AB56" s="57"/>
      <c r="AC56" s="106" t="s">
        <v>129</v>
      </c>
      <c r="AG56" s="67"/>
      <c r="AJ56" s="71" t="s">
        <v>83</v>
      </c>
      <c r="AK56" s="71">
        <v>12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4301071031</v>
      </c>
      <c r="D57" s="323">
        <v>4607111038982</v>
      </c>
      <c r="E57" s="324"/>
      <c r="F57" s="315">
        <v>0.7</v>
      </c>
      <c r="G57" s="32">
        <v>10</v>
      </c>
      <c r="H57" s="315">
        <v>7</v>
      </c>
      <c r="I57" s="315">
        <v>7.2859999999999996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51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7" s="321"/>
      <c r="R57" s="321"/>
      <c r="S57" s="321"/>
      <c r="T57" s="322"/>
      <c r="U57" s="34"/>
      <c r="V57" s="34"/>
      <c r="W57" s="35" t="s">
        <v>70</v>
      </c>
      <c r="X57" s="316">
        <v>0</v>
      </c>
      <c r="Y57" s="317">
        <f t="shared" si="0"/>
        <v>0</v>
      </c>
      <c r="Z57" s="36">
        <f t="shared" si="1"/>
        <v>0</v>
      </c>
      <c r="AA57" s="56"/>
      <c r="AB57" s="57"/>
      <c r="AC57" s="108" t="s">
        <v>129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4301070971</v>
      </c>
      <c r="D58" s="323">
        <v>4607111036902</v>
      </c>
      <c r="E58" s="324"/>
      <c r="F58" s="315">
        <v>0.9</v>
      </c>
      <c r="G58" s="32">
        <v>8</v>
      </c>
      <c r="H58" s="315">
        <v>7.2</v>
      </c>
      <c r="I58" s="315">
        <v>7.43</v>
      </c>
      <c r="J58" s="32">
        <v>84</v>
      </c>
      <c r="K58" s="32" t="s">
        <v>67</v>
      </c>
      <c r="L58" s="32" t="s">
        <v>81</v>
      </c>
      <c r="M58" s="33" t="s">
        <v>69</v>
      </c>
      <c r="N58" s="33"/>
      <c r="O58" s="32">
        <v>180</v>
      </c>
      <c r="P58" s="52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321"/>
      <c r="R58" s="321"/>
      <c r="S58" s="321"/>
      <c r="T58" s="322"/>
      <c r="U58" s="34"/>
      <c r="V58" s="34"/>
      <c r="W58" s="35" t="s">
        <v>70</v>
      </c>
      <c r="X58" s="316">
        <v>0</v>
      </c>
      <c r="Y58" s="317">
        <f t="shared" si="0"/>
        <v>0</v>
      </c>
      <c r="Z58" s="36">
        <f t="shared" si="1"/>
        <v>0</v>
      </c>
      <c r="AA58" s="56"/>
      <c r="AB58" s="57"/>
      <c r="AC58" s="110" t="s">
        <v>129</v>
      </c>
      <c r="AG58" s="67"/>
      <c r="AJ58" s="71" t="s">
        <v>83</v>
      </c>
      <c r="AK58" s="71">
        <v>12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136</v>
      </c>
      <c r="B59" s="54" t="s">
        <v>137</v>
      </c>
      <c r="C59" s="31">
        <v>4301071046</v>
      </c>
      <c r="D59" s="323">
        <v>4607111039354</v>
      </c>
      <c r="E59" s="324"/>
      <c r="F59" s="315">
        <v>0.4</v>
      </c>
      <c r="G59" s="32">
        <v>16</v>
      </c>
      <c r="H59" s="315">
        <v>6.4</v>
      </c>
      <c r="I59" s="315">
        <v>6.7195999999999998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48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9" s="321"/>
      <c r="R59" s="321"/>
      <c r="S59" s="321"/>
      <c r="T59" s="322"/>
      <c r="U59" s="34"/>
      <c r="V59" s="34"/>
      <c r="W59" s="35" t="s">
        <v>70</v>
      </c>
      <c r="X59" s="316">
        <v>0</v>
      </c>
      <c r="Y59" s="317">
        <f t="shared" si="0"/>
        <v>0</v>
      </c>
      <c r="Z59" s="36">
        <f t="shared" si="1"/>
        <v>0</v>
      </c>
      <c r="AA59" s="56"/>
      <c r="AB59" s="57"/>
      <c r="AC59" s="112" t="s">
        <v>129</v>
      </c>
      <c r="AG59" s="67"/>
      <c r="AJ59" s="71" t="s">
        <v>72</v>
      </c>
      <c r="AK59" s="71">
        <v>1</v>
      </c>
      <c r="BB59" s="113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138</v>
      </c>
      <c r="B60" s="54" t="s">
        <v>139</v>
      </c>
      <c r="C60" s="31">
        <v>4301070969</v>
      </c>
      <c r="D60" s="323">
        <v>4607111036858</v>
      </c>
      <c r="E60" s="324"/>
      <c r="F60" s="315">
        <v>0.43</v>
      </c>
      <c r="G60" s="32">
        <v>16</v>
      </c>
      <c r="H60" s="315">
        <v>6.88</v>
      </c>
      <c r="I60" s="315">
        <v>7.1996000000000002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52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321"/>
      <c r="R60" s="321"/>
      <c r="S60" s="321"/>
      <c r="T60" s="322"/>
      <c r="U60" s="34"/>
      <c r="V60" s="34"/>
      <c r="W60" s="35" t="s">
        <v>70</v>
      </c>
      <c r="X60" s="316">
        <v>0</v>
      </c>
      <c r="Y60" s="317">
        <f t="shared" si="0"/>
        <v>0</v>
      </c>
      <c r="Z60" s="36">
        <f t="shared" si="1"/>
        <v>0</v>
      </c>
      <c r="AA60" s="56"/>
      <c r="AB60" s="57"/>
      <c r="AC60" s="114" t="s">
        <v>129</v>
      </c>
      <c r="AG60" s="67"/>
      <c r="AJ60" s="71" t="s">
        <v>72</v>
      </c>
      <c r="AK60" s="71">
        <v>1</v>
      </c>
      <c r="BB60" s="115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140</v>
      </c>
      <c r="B61" s="54" t="s">
        <v>141</v>
      </c>
      <c r="C61" s="31">
        <v>4301071047</v>
      </c>
      <c r="D61" s="323">
        <v>4607111039330</v>
      </c>
      <c r="E61" s="324"/>
      <c r="F61" s="315">
        <v>0.7</v>
      </c>
      <c r="G61" s="32">
        <v>10</v>
      </c>
      <c r="H61" s="315">
        <v>7</v>
      </c>
      <c r="I61" s="315">
        <v>7.3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4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1" s="321"/>
      <c r="R61" s="321"/>
      <c r="S61" s="321"/>
      <c r="T61" s="322"/>
      <c r="U61" s="34"/>
      <c r="V61" s="34"/>
      <c r="W61" s="35" t="s">
        <v>70</v>
      </c>
      <c r="X61" s="316">
        <v>0</v>
      </c>
      <c r="Y61" s="317">
        <f t="shared" si="0"/>
        <v>0</v>
      </c>
      <c r="Z61" s="36">
        <f t="shared" si="1"/>
        <v>0</v>
      </c>
      <c r="AA61" s="56"/>
      <c r="AB61" s="57"/>
      <c r="AC61" s="116" t="s">
        <v>129</v>
      </c>
      <c r="AG61" s="67"/>
      <c r="AJ61" s="71" t="s">
        <v>72</v>
      </c>
      <c r="AK61" s="71">
        <v>1</v>
      </c>
      <c r="BB61" s="117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4301070968</v>
      </c>
      <c r="D62" s="323">
        <v>4607111036889</v>
      </c>
      <c r="E62" s="324"/>
      <c r="F62" s="315">
        <v>0.9</v>
      </c>
      <c r="G62" s="32">
        <v>8</v>
      </c>
      <c r="H62" s="315">
        <v>7.2</v>
      </c>
      <c r="I62" s="315">
        <v>7.4859999999999998</v>
      </c>
      <c r="J62" s="32">
        <v>84</v>
      </c>
      <c r="K62" s="32" t="s">
        <v>67</v>
      </c>
      <c r="L62" s="32" t="s">
        <v>81</v>
      </c>
      <c r="M62" s="33" t="s">
        <v>69</v>
      </c>
      <c r="N62" s="33"/>
      <c r="O62" s="32">
        <v>180</v>
      </c>
      <c r="P62" s="50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321"/>
      <c r="R62" s="321"/>
      <c r="S62" s="321"/>
      <c r="T62" s="322"/>
      <c r="U62" s="34"/>
      <c r="V62" s="34"/>
      <c r="W62" s="35" t="s">
        <v>70</v>
      </c>
      <c r="X62" s="316">
        <v>24</v>
      </c>
      <c r="Y62" s="317">
        <f t="shared" si="0"/>
        <v>24</v>
      </c>
      <c r="Z62" s="36">
        <f t="shared" si="1"/>
        <v>0.372</v>
      </c>
      <c r="AA62" s="56"/>
      <c r="AB62" s="57"/>
      <c r="AC62" s="118" t="s">
        <v>129</v>
      </c>
      <c r="AG62" s="67"/>
      <c r="AJ62" s="71" t="s">
        <v>83</v>
      </c>
      <c r="AK62" s="71">
        <v>12</v>
      </c>
      <c r="BB62" s="119" t="s">
        <v>1</v>
      </c>
      <c r="BM62" s="67">
        <f t="shared" si="2"/>
        <v>179.66399999999999</v>
      </c>
      <c r="BN62" s="67">
        <f t="shared" si="3"/>
        <v>179.66399999999999</v>
      </c>
      <c r="BO62" s="67">
        <f t="shared" si="4"/>
        <v>0.2857142857142857</v>
      </c>
      <c r="BP62" s="67">
        <f t="shared" si="5"/>
        <v>0.2857142857142857</v>
      </c>
    </row>
    <row r="63" spans="1:68" x14ac:dyDescent="0.2">
      <c r="A63" s="341"/>
      <c r="B63" s="327"/>
      <c r="C63" s="327"/>
      <c r="D63" s="327"/>
      <c r="E63" s="327"/>
      <c r="F63" s="327"/>
      <c r="G63" s="327"/>
      <c r="H63" s="327"/>
      <c r="I63" s="327"/>
      <c r="J63" s="327"/>
      <c r="K63" s="327"/>
      <c r="L63" s="327"/>
      <c r="M63" s="327"/>
      <c r="N63" s="327"/>
      <c r="O63" s="342"/>
      <c r="P63" s="329" t="s">
        <v>73</v>
      </c>
      <c r="Q63" s="330"/>
      <c r="R63" s="330"/>
      <c r="S63" s="330"/>
      <c r="T63" s="330"/>
      <c r="U63" s="330"/>
      <c r="V63" s="331"/>
      <c r="W63" s="37" t="s">
        <v>70</v>
      </c>
      <c r="X63" s="318">
        <f>IFERROR(SUM(X51:X62),"0")</f>
        <v>24</v>
      </c>
      <c r="Y63" s="318">
        <f>IFERROR(SUM(Y51:Y62),"0")</f>
        <v>24</v>
      </c>
      <c r="Z63" s="318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0.372</v>
      </c>
      <c r="AA63" s="319"/>
      <c r="AB63" s="319"/>
      <c r="AC63" s="319"/>
    </row>
    <row r="64" spans="1:68" x14ac:dyDescent="0.2">
      <c r="A64" s="327"/>
      <c r="B64" s="327"/>
      <c r="C64" s="327"/>
      <c r="D64" s="327"/>
      <c r="E64" s="327"/>
      <c r="F64" s="327"/>
      <c r="G64" s="327"/>
      <c r="H64" s="327"/>
      <c r="I64" s="327"/>
      <c r="J64" s="327"/>
      <c r="K64" s="327"/>
      <c r="L64" s="327"/>
      <c r="M64" s="327"/>
      <c r="N64" s="327"/>
      <c r="O64" s="342"/>
      <c r="P64" s="329" t="s">
        <v>73</v>
      </c>
      <c r="Q64" s="330"/>
      <c r="R64" s="330"/>
      <c r="S64" s="330"/>
      <c r="T64" s="330"/>
      <c r="U64" s="330"/>
      <c r="V64" s="331"/>
      <c r="W64" s="37" t="s">
        <v>74</v>
      </c>
      <c r="X64" s="318">
        <f>IFERROR(SUMPRODUCT(X51:X62*H51:H62),"0")</f>
        <v>172.8</v>
      </c>
      <c r="Y64" s="318">
        <f>IFERROR(SUMPRODUCT(Y51:Y62*H51:H62),"0")</f>
        <v>172.8</v>
      </c>
      <c r="Z64" s="37"/>
      <c r="AA64" s="319"/>
      <c r="AB64" s="319"/>
      <c r="AC64" s="319"/>
    </row>
    <row r="65" spans="1:68" ht="16.5" customHeight="1" x14ac:dyDescent="0.25">
      <c r="A65" s="328" t="s">
        <v>144</v>
      </c>
      <c r="B65" s="327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27"/>
      <c r="P65" s="327"/>
      <c r="Q65" s="327"/>
      <c r="R65" s="327"/>
      <c r="S65" s="327"/>
      <c r="T65" s="327"/>
      <c r="U65" s="327"/>
      <c r="V65" s="327"/>
      <c r="W65" s="327"/>
      <c r="X65" s="327"/>
      <c r="Y65" s="327"/>
      <c r="Z65" s="327"/>
      <c r="AA65" s="311"/>
      <c r="AB65" s="311"/>
      <c r="AC65" s="311"/>
    </row>
    <row r="66" spans="1:68" ht="14.25" customHeight="1" x14ac:dyDescent="0.25">
      <c r="A66" s="326" t="s">
        <v>64</v>
      </c>
      <c r="B66" s="327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27"/>
      <c r="P66" s="327"/>
      <c r="Q66" s="327"/>
      <c r="R66" s="327"/>
      <c r="S66" s="327"/>
      <c r="T66" s="327"/>
      <c r="U66" s="327"/>
      <c r="V66" s="327"/>
      <c r="W66" s="327"/>
      <c r="X66" s="327"/>
      <c r="Y66" s="327"/>
      <c r="Z66" s="327"/>
      <c r="AA66" s="312"/>
      <c r="AB66" s="312"/>
      <c r="AC66" s="312"/>
    </row>
    <row r="67" spans="1:68" ht="27" customHeight="1" x14ac:dyDescent="0.25">
      <c r="A67" s="54" t="s">
        <v>145</v>
      </c>
      <c r="B67" s="54" t="s">
        <v>146</v>
      </c>
      <c r="C67" s="31">
        <v>4301070977</v>
      </c>
      <c r="D67" s="323">
        <v>4607111037411</v>
      </c>
      <c r="E67" s="324"/>
      <c r="F67" s="315">
        <v>2.7</v>
      </c>
      <c r="G67" s="32">
        <v>1</v>
      </c>
      <c r="H67" s="315">
        <v>2.7</v>
      </c>
      <c r="I67" s="315">
        <v>2.8132000000000001</v>
      </c>
      <c r="J67" s="32">
        <v>234</v>
      </c>
      <c r="K67" s="32" t="s">
        <v>147</v>
      </c>
      <c r="L67" s="32" t="s">
        <v>68</v>
      </c>
      <c r="M67" s="33" t="s">
        <v>69</v>
      </c>
      <c r="N67" s="33"/>
      <c r="O67" s="32">
        <v>180</v>
      </c>
      <c r="P67" s="51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321"/>
      <c r="R67" s="321"/>
      <c r="S67" s="321"/>
      <c r="T67" s="322"/>
      <c r="U67" s="34"/>
      <c r="V67" s="34"/>
      <c r="W67" s="35" t="s">
        <v>70</v>
      </c>
      <c r="X67" s="316">
        <v>0</v>
      </c>
      <c r="Y67" s="317">
        <f>IFERROR(IF(X67="","",X67),"")</f>
        <v>0</v>
      </c>
      <c r="Z67" s="36">
        <f>IFERROR(IF(X67="","",X67*0.00502),"")</f>
        <v>0</v>
      </c>
      <c r="AA67" s="56"/>
      <c r="AB67" s="57"/>
      <c r="AC67" s="120" t="s">
        <v>148</v>
      </c>
      <c r="AG67" s="67"/>
      <c r="AJ67" s="71" t="s">
        <v>72</v>
      </c>
      <c r="AK67" s="71">
        <v>1</v>
      </c>
      <c r="BB67" s="121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4301070981</v>
      </c>
      <c r="D68" s="323">
        <v>4607111036728</v>
      </c>
      <c r="E68" s="324"/>
      <c r="F68" s="315">
        <v>5</v>
      </c>
      <c r="G68" s="32">
        <v>1</v>
      </c>
      <c r="H68" s="315">
        <v>5</v>
      </c>
      <c r="I68" s="315">
        <v>5.2131999999999996</v>
      </c>
      <c r="J68" s="32">
        <v>144</v>
      </c>
      <c r="K68" s="32" t="s">
        <v>67</v>
      </c>
      <c r="L68" s="32" t="s">
        <v>89</v>
      </c>
      <c r="M68" s="33" t="s">
        <v>69</v>
      </c>
      <c r="N68" s="33"/>
      <c r="O68" s="32">
        <v>180</v>
      </c>
      <c r="P68" s="41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321"/>
      <c r="R68" s="321"/>
      <c r="S68" s="321"/>
      <c r="T68" s="322"/>
      <c r="U68" s="34"/>
      <c r="V68" s="34"/>
      <c r="W68" s="35" t="s">
        <v>70</v>
      </c>
      <c r="X68" s="316">
        <v>60</v>
      </c>
      <c r="Y68" s="317">
        <f>IFERROR(IF(X68="","",X68),"")</f>
        <v>60</v>
      </c>
      <c r="Z68" s="36">
        <f>IFERROR(IF(X68="","",X68*0.00866),"")</f>
        <v>0.51959999999999995</v>
      </c>
      <c r="AA68" s="56"/>
      <c r="AB68" s="57"/>
      <c r="AC68" s="122" t="s">
        <v>148</v>
      </c>
      <c r="AG68" s="67"/>
      <c r="AJ68" s="71" t="s">
        <v>90</v>
      </c>
      <c r="AK68" s="71">
        <v>144</v>
      </c>
      <c r="BB68" s="123" t="s">
        <v>1</v>
      </c>
      <c r="BM68" s="67">
        <f>IFERROR(X68*I68,"0")</f>
        <v>312.79199999999997</v>
      </c>
      <c r="BN68" s="67">
        <f>IFERROR(Y68*I68,"0")</f>
        <v>312.79199999999997</v>
      </c>
      <c r="BO68" s="67">
        <f>IFERROR(X68/J68,"0")</f>
        <v>0.41666666666666669</v>
      </c>
      <c r="BP68" s="67">
        <f>IFERROR(Y68/J68,"0")</f>
        <v>0.41666666666666669</v>
      </c>
    </row>
    <row r="69" spans="1:68" x14ac:dyDescent="0.2">
      <c r="A69" s="341"/>
      <c r="B69" s="327"/>
      <c r="C69" s="327"/>
      <c r="D69" s="327"/>
      <c r="E69" s="327"/>
      <c r="F69" s="327"/>
      <c r="G69" s="327"/>
      <c r="H69" s="327"/>
      <c r="I69" s="327"/>
      <c r="J69" s="327"/>
      <c r="K69" s="327"/>
      <c r="L69" s="327"/>
      <c r="M69" s="327"/>
      <c r="N69" s="327"/>
      <c r="O69" s="342"/>
      <c r="P69" s="329" t="s">
        <v>73</v>
      </c>
      <c r="Q69" s="330"/>
      <c r="R69" s="330"/>
      <c r="S69" s="330"/>
      <c r="T69" s="330"/>
      <c r="U69" s="330"/>
      <c r="V69" s="331"/>
      <c r="W69" s="37" t="s">
        <v>70</v>
      </c>
      <c r="X69" s="318">
        <f>IFERROR(SUM(X67:X68),"0")</f>
        <v>60</v>
      </c>
      <c r="Y69" s="318">
        <f>IFERROR(SUM(Y67:Y68),"0")</f>
        <v>60</v>
      </c>
      <c r="Z69" s="318">
        <f>IFERROR(IF(Z67="",0,Z67),"0")+IFERROR(IF(Z68="",0,Z68),"0")</f>
        <v>0.51959999999999995</v>
      </c>
      <c r="AA69" s="319"/>
      <c r="AB69" s="319"/>
      <c r="AC69" s="319"/>
    </row>
    <row r="70" spans="1:68" x14ac:dyDescent="0.2">
      <c r="A70" s="327"/>
      <c r="B70" s="327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42"/>
      <c r="P70" s="329" t="s">
        <v>73</v>
      </c>
      <c r="Q70" s="330"/>
      <c r="R70" s="330"/>
      <c r="S70" s="330"/>
      <c r="T70" s="330"/>
      <c r="U70" s="330"/>
      <c r="V70" s="331"/>
      <c r="W70" s="37" t="s">
        <v>74</v>
      </c>
      <c r="X70" s="318">
        <f>IFERROR(SUMPRODUCT(X67:X68*H67:H68),"0")</f>
        <v>300</v>
      </c>
      <c r="Y70" s="318">
        <f>IFERROR(SUMPRODUCT(Y67:Y68*H67:H68),"0")</f>
        <v>300</v>
      </c>
      <c r="Z70" s="37"/>
      <c r="AA70" s="319"/>
      <c r="AB70" s="319"/>
      <c r="AC70" s="319"/>
    </row>
    <row r="71" spans="1:68" ht="16.5" customHeight="1" x14ac:dyDescent="0.25">
      <c r="A71" s="328" t="s">
        <v>151</v>
      </c>
      <c r="B71" s="327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27"/>
      <c r="P71" s="327"/>
      <c r="Q71" s="327"/>
      <c r="R71" s="327"/>
      <c r="S71" s="327"/>
      <c r="T71" s="327"/>
      <c r="U71" s="327"/>
      <c r="V71" s="327"/>
      <c r="W71" s="327"/>
      <c r="X71" s="327"/>
      <c r="Y71" s="327"/>
      <c r="Z71" s="327"/>
      <c r="AA71" s="311"/>
      <c r="AB71" s="311"/>
      <c r="AC71" s="311"/>
    </row>
    <row r="72" spans="1:68" ht="14.25" customHeight="1" x14ac:dyDescent="0.25">
      <c r="A72" s="326" t="s">
        <v>152</v>
      </c>
      <c r="B72" s="327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7"/>
      <c r="W72" s="327"/>
      <c r="X72" s="327"/>
      <c r="Y72" s="327"/>
      <c r="Z72" s="327"/>
      <c r="AA72" s="312"/>
      <c r="AB72" s="312"/>
      <c r="AC72" s="312"/>
    </row>
    <row r="73" spans="1:68" ht="27" customHeight="1" x14ac:dyDescent="0.25">
      <c r="A73" s="54" t="s">
        <v>153</v>
      </c>
      <c r="B73" s="54" t="s">
        <v>154</v>
      </c>
      <c r="C73" s="31">
        <v>4301135271</v>
      </c>
      <c r="D73" s="323">
        <v>4607111033659</v>
      </c>
      <c r="E73" s="324"/>
      <c r="F73" s="315">
        <v>0.3</v>
      </c>
      <c r="G73" s="32">
        <v>12</v>
      </c>
      <c r="H73" s="315">
        <v>3.6</v>
      </c>
      <c r="I73" s="315">
        <v>4.3036000000000003</v>
      </c>
      <c r="J73" s="32">
        <v>70</v>
      </c>
      <c r="K73" s="32" t="s">
        <v>80</v>
      </c>
      <c r="L73" s="32" t="s">
        <v>81</v>
      </c>
      <c r="M73" s="33" t="s">
        <v>69</v>
      </c>
      <c r="N73" s="33"/>
      <c r="O73" s="32">
        <v>180</v>
      </c>
      <c r="P73" s="32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321"/>
      <c r="R73" s="321"/>
      <c r="S73" s="321"/>
      <c r="T73" s="322"/>
      <c r="U73" s="34"/>
      <c r="V73" s="34"/>
      <c r="W73" s="35" t="s">
        <v>70</v>
      </c>
      <c r="X73" s="316">
        <v>56</v>
      </c>
      <c r="Y73" s="317">
        <f>IFERROR(IF(X73="","",X73),"")</f>
        <v>56</v>
      </c>
      <c r="Z73" s="36">
        <f>IFERROR(IF(X73="","",X73*0.01788),"")</f>
        <v>1.0012799999999999</v>
      </c>
      <c r="AA73" s="56"/>
      <c r="AB73" s="57"/>
      <c r="AC73" s="124" t="s">
        <v>155</v>
      </c>
      <c r="AG73" s="67"/>
      <c r="AJ73" s="71" t="s">
        <v>83</v>
      </c>
      <c r="AK73" s="71">
        <v>14</v>
      </c>
      <c r="BB73" s="125" t="s">
        <v>84</v>
      </c>
      <c r="BM73" s="67">
        <f>IFERROR(X73*I73,"0")</f>
        <v>241.00160000000002</v>
      </c>
      <c r="BN73" s="67">
        <f>IFERROR(Y73*I73,"0")</f>
        <v>241.00160000000002</v>
      </c>
      <c r="BO73" s="67">
        <f>IFERROR(X73/J73,"0")</f>
        <v>0.8</v>
      </c>
      <c r="BP73" s="67">
        <f>IFERROR(Y73/J73,"0")</f>
        <v>0.8</v>
      </c>
    </row>
    <row r="74" spans="1:68" x14ac:dyDescent="0.2">
      <c r="A74" s="341"/>
      <c r="B74" s="327"/>
      <c r="C74" s="327"/>
      <c r="D74" s="327"/>
      <c r="E74" s="327"/>
      <c r="F74" s="327"/>
      <c r="G74" s="327"/>
      <c r="H74" s="327"/>
      <c r="I74" s="327"/>
      <c r="J74" s="327"/>
      <c r="K74" s="327"/>
      <c r="L74" s="327"/>
      <c r="M74" s="327"/>
      <c r="N74" s="327"/>
      <c r="O74" s="342"/>
      <c r="P74" s="329" t="s">
        <v>73</v>
      </c>
      <c r="Q74" s="330"/>
      <c r="R74" s="330"/>
      <c r="S74" s="330"/>
      <c r="T74" s="330"/>
      <c r="U74" s="330"/>
      <c r="V74" s="331"/>
      <c r="W74" s="37" t="s">
        <v>70</v>
      </c>
      <c r="X74" s="318">
        <f>IFERROR(SUM(X73:X73),"0")</f>
        <v>56</v>
      </c>
      <c r="Y74" s="318">
        <f>IFERROR(SUM(Y73:Y73),"0")</f>
        <v>56</v>
      </c>
      <c r="Z74" s="318">
        <f>IFERROR(IF(Z73="",0,Z73),"0")</f>
        <v>1.0012799999999999</v>
      </c>
      <c r="AA74" s="319"/>
      <c r="AB74" s="319"/>
      <c r="AC74" s="319"/>
    </row>
    <row r="75" spans="1:68" x14ac:dyDescent="0.2">
      <c r="A75" s="327"/>
      <c r="B75" s="327"/>
      <c r="C75" s="327"/>
      <c r="D75" s="327"/>
      <c r="E75" s="327"/>
      <c r="F75" s="327"/>
      <c r="G75" s="327"/>
      <c r="H75" s="327"/>
      <c r="I75" s="327"/>
      <c r="J75" s="327"/>
      <c r="K75" s="327"/>
      <c r="L75" s="327"/>
      <c r="M75" s="327"/>
      <c r="N75" s="327"/>
      <c r="O75" s="342"/>
      <c r="P75" s="329" t="s">
        <v>73</v>
      </c>
      <c r="Q75" s="330"/>
      <c r="R75" s="330"/>
      <c r="S75" s="330"/>
      <c r="T75" s="330"/>
      <c r="U75" s="330"/>
      <c r="V75" s="331"/>
      <c r="W75" s="37" t="s">
        <v>74</v>
      </c>
      <c r="X75" s="318">
        <f>IFERROR(SUMPRODUCT(X73:X73*H73:H73),"0")</f>
        <v>201.6</v>
      </c>
      <c r="Y75" s="318">
        <f>IFERROR(SUMPRODUCT(Y73:Y73*H73:H73),"0")</f>
        <v>201.6</v>
      </c>
      <c r="Z75" s="37"/>
      <c r="AA75" s="319"/>
      <c r="AB75" s="319"/>
      <c r="AC75" s="319"/>
    </row>
    <row r="76" spans="1:68" ht="16.5" customHeight="1" x14ac:dyDescent="0.25">
      <c r="A76" s="328" t="s">
        <v>156</v>
      </c>
      <c r="B76" s="327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27"/>
      <c r="P76" s="327"/>
      <c r="Q76" s="327"/>
      <c r="R76" s="327"/>
      <c r="S76" s="327"/>
      <c r="T76" s="327"/>
      <c r="U76" s="327"/>
      <c r="V76" s="327"/>
      <c r="W76" s="327"/>
      <c r="X76" s="327"/>
      <c r="Y76" s="327"/>
      <c r="Z76" s="327"/>
      <c r="AA76" s="311"/>
      <c r="AB76" s="311"/>
      <c r="AC76" s="311"/>
    </row>
    <row r="77" spans="1:68" ht="14.25" customHeight="1" x14ac:dyDescent="0.25">
      <c r="A77" s="326" t="s">
        <v>157</v>
      </c>
      <c r="B77" s="327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27"/>
      <c r="P77" s="327"/>
      <c r="Q77" s="327"/>
      <c r="R77" s="327"/>
      <c r="S77" s="327"/>
      <c r="T77" s="327"/>
      <c r="U77" s="327"/>
      <c r="V77" s="327"/>
      <c r="W77" s="327"/>
      <c r="X77" s="327"/>
      <c r="Y77" s="327"/>
      <c r="Z77" s="327"/>
      <c r="AA77" s="312"/>
      <c r="AB77" s="312"/>
      <c r="AC77" s="312"/>
    </row>
    <row r="78" spans="1:68" ht="27" customHeight="1" x14ac:dyDescent="0.25">
      <c r="A78" s="54" t="s">
        <v>158</v>
      </c>
      <c r="B78" s="54" t="s">
        <v>159</v>
      </c>
      <c r="C78" s="31">
        <v>4301131021</v>
      </c>
      <c r="D78" s="323">
        <v>4607111034137</v>
      </c>
      <c r="E78" s="324"/>
      <c r="F78" s="315">
        <v>0.3</v>
      </c>
      <c r="G78" s="32">
        <v>12</v>
      </c>
      <c r="H78" s="315">
        <v>3.6</v>
      </c>
      <c r="I78" s="315">
        <v>4.3036000000000003</v>
      </c>
      <c r="J78" s="32">
        <v>70</v>
      </c>
      <c r="K78" s="32" t="s">
        <v>80</v>
      </c>
      <c r="L78" s="32" t="s">
        <v>81</v>
      </c>
      <c r="M78" s="33" t="s">
        <v>69</v>
      </c>
      <c r="N78" s="33"/>
      <c r="O78" s="32">
        <v>180</v>
      </c>
      <c r="P78" s="39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321"/>
      <c r="R78" s="321"/>
      <c r="S78" s="321"/>
      <c r="T78" s="322"/>
      <c r="U78" s="34"/>
      <c r="V78" s="34"/>
      <c r="W78" s="35" t="s">
        <v>70</v>
      </c>
      <c r="X78" s="316">
        <v>42</v>
      </c>
      <c r="Y78" s="317">
        <f>IFERROR(IF(X78="","",X78),"")</f>
        <v>42</v>
      </c>
      <c r="Z78" s="36">
        <f>IFERROR(IF(X78="","",X78*0.01788),"")</f>
        <v>0.75095999999999996</v>
      </c>
      <c r="AA78" s="56"/>
      <c r="AB78" s="57"/>
      <c r="AC78" s="126" t="s">
        <v>160</v>
      </c>
      <c r="AG78" s="67"/>
      <c r="AJ78" s="71" t="s">
        <v>83</v>
      </c>
      <c r="AK78" s="71">
        <v>14</v>
      </c>
      <c r="BB78" s="127" t="s">
        <v>84</v>
      </c>
      <c r="BM78" s="67">
        <f>IFERROR(X78*I78,"0")</f>
        <v>180.75120000000001</v>
      </c>
      <c r="BN78" s="67">
        <f>IFERROR(Y78*I78,"0")</f>
        <v>180.75120000000001</v>
      </c>
      <c r="BO78" s="67">
        <f>IFERROR(X78/J78,"0")</f>
        <v>0.6</v>
      </c>
      <c r="BP78" s="67">
        <f>IFERROR(Y78/J78,"0")</f>
        <v>0.6</v>
      </c>
    </row>
    <row r="79" spans="1:68" ht="27" customHeight="1" x14ac:dyDescent="0.25">
      <c r="A79" s="54" t="s">
        <v>161</v>
      </c>
      <c r="B79" s="54" t="s">
        <v>162</v>
      </c>
      <c r="C79" s="31">
        <v>4301131022</v>
      </c>
      <c r="D79" s="323">
        <v>4607111034120</v>
      </c>
      <c r="E79" s="324"/>
      <c r="F79" s="315">
        <v>0.3</v>
      </c>
      <c r="G79" s="32">
        <v>12</v>
      </c>
      <c r="H79" s="315">
        <v>3.6</v>
      </c>
      <c r="I79" s="315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2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321"/>
      <c r="R79" s="321"/>
      <c r="S79" s="321"/>
      <c r="T79" s="322"/>
      <c r="U79" s="34"/>
      <c r="V79" s="34"/>
      <c r="W79" s="35" t="s">
        <v>70</v>
      </c>
      <c r="X79" s="316">
        <v>112</v>
      </c>
      <c r="Y79" s="317">
        <f>IFERROR(IF(X79="","",X79),"")</f>
        <v>112</v>
      </c>
      <c r="Z79" s="36">
        <f>IFERROR(IF(X79="","",X79*0.01788),"")</f>
        <v>2.0025599999999999</v>
      </c>
      <c r="AA79" s="56"/>
      <c r="AB79" s="57"/>
      <c r="AC79" s="128" t="s">
        <v>163</v>
      </c>
      <c r="AG79" s="67"/>
      <c r="AJ79" s="71" t="s">
        <v>83</v>
      </c>
      <c r="AK79" s="71">
        <v>14</v>
      </c>
      <c r="BB79" s="129" t="s">
        <v>84</v>
      </c>
      <c r="BM79" s="67">
        <f>IFERROR(X79*I79,"0")</f>
        <v>482.00320000000005</v>
      </c>
      <c r="BN79" s="67">
        <f>IFERROR(Y79*I79,"0")</f>
        <v>482.00320000000005</v>
      </c>
      <c r="BO79" s="67">
        <f>IFERROR(X79/J79,"0")</f>
        <v>1.6</v>
      </c>
      <c r="BP79" s="67">
        <f>IFERROR(Y79/J79,"0")</f>
        <v>1.6</v>
      </c>
    </row>
    <row r="80" spans="1:68" x14ac:dyDescent="0.2">
      <c r="A80" s="341"/>
      <c r="B80" s="327"/>
      <c r="C80" s="327"/>
      <c r="D80" s="327"/>
      <c r="E80" s="327"/>
      <c r="F80" s="327"/>
      <c r="G80" s="327"/>
      <c r="H80" s="327"/>
      <c r="I80" s="327"/>
      <c r="J80" s="327"/>
      <c r="K80" s="327"/>
      <c r="L80" s="327"/>
      <c r="M80" s="327"/>
      <c r="N80" s="327"/>
      <c r="O80" s="342"/>
      <c r="P80" s="329" t="s">
        <v>73</v>
      </c>
      <c r="Q80" s="330"/>
      <c r="R80" s="330"/>
      <c r="S80" s="330"/>
      <c r="T80" s="330"/>
      <c r="U80" s="330"/>
      <c r="V80" s="331"/>
      <c r="W80" s="37" t="s">
        <v>70</v>
      </c>
      <c r="X80" s="318">
        <f>IFERROR(SUM(X78:X79),"0")</f>
        <v>154</v>
      </c>
      <c r="Y80" s="318">
        <f>IFERROR(SUM(Y78:Y79),"0")</f>
        <v>154</v>
      </c>
      <c r="Z80" s="318">
        <f>IFERROR(IF(Z78="",0,Z78),"0")+IFERROR(IF(Z79="",0,Z79),"0")</f>
        <v>2.75352</v>
      </c>
      <c r="AA80" s="319"/>
      <c r="AB80" s="319"/>
      <c r="AC80" s="319"/>
    </row>
    <row r="81" spans="1:68" x14ac:dyDescent="0.2">
      <c r="A81" s="327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27"/>
      <c r="N81" s="327"/>
      <c r="O81" s="342"/>
      <c r="P81" s="329" t="s">
        <v>73</v>
      </c>
      <c r="Q81" s="330"/>
      <c r="R81" s="330"/>
      <c r="S81" s="330"/>
      <c r="T81" s="330"/>
      <c r="U81" s="330"/>
      <c r="V81" s="331"/>
      <c r="W81" s="37" t="s">
        <v>74</v>
      </c>
      <c r="X81" s="318">
        <f>IFERROR(SUMPRODUCT(X78:X79*H78:H79),"0")</f>
        <v>554.4</v>
      </c>
      <c r="Y81" s="318">
        <f>IFERROR(SUMPRODUCT(Y78:Y79*H78:H79),"0")</f>
        <v>554.4</v>
      </c>
      <c r="Z81" s="37"/>
      <c r="AA81" s="319"/>
      <c r="AB81" s="319"/>
      <c r="AC81" s="319"/>
    </row>
    <row r="82" spans="1:68" ht="16.5" customHeight="1" x14ac:dyDescent="0.25">
      <c r="A82" s="328" t="s">
        <v>164</v>
      </c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27"/>
      <c r="N82" s="327"/>
      <c r="O82" s="327"/>
      <c r="P82" s="327"/>
      <c r="Q82" s="327"/>
      <c r="R82" s="327"/>
      <c r="S82" s="327"/>
      <c r="T82" s="327"/>
      <c r="U82" s="327"/>
      <c r="V82" s="327"/>
      <c r="W82" s="327"/>
      <c r="X82" s="327"/>
      <c r="Y82" s="327"/>
      <c r="Z82" s="327"/>
      <c r="AA82" s="311"/>
      <c r="AB82" s="311"/>
      <c r="AC82" s="311"/>
    </row>
    <row r="83" spans="1:68" ht="14.25" customHeight="1" x14ac:dyDescent="0.25">
      <c r="A83" s="326" t="s">
        <v>152</v>
      </c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7"/>
      <c r="N83" s="327"/>
      <c r="O83" s="327"/>
      <c r="P83" s="327"/>
      <c r="Q83" s="327"/>
      <c r="R83" s="327"/>
      <c r="S83" s="327"/>
      <c r="T83" s="327"/>
      <c r="U83" s="327"/>
      <c r="V83" s="327"/>
      <c r="W83" s="327"/>
      <c r="X83" s="327"/>
      <c r="Y83" s="327"/>
      <c r="Z83" s="327"/>
      <c r="AA83" s="312"/>
      <c r="AB83" s="312"/>
      <c r="AC83" s="312"/>
    </row>
    <row r="84" spans="1:68" ht="27" customHeight="1" x14ac:dyDescent="0.25">
      <c r="A84" s="54" t="s">
        <v>165</v>
      </c>
      <c r="B84" s="54" t="s">
        <v>166</v>
      </c>
      <c r="C84" s="31">
        <v>4301135285</v>
      </c>
      <c r="D84" s="323">
        <v>4607111036407</v>
      </c>
      <c r="E84" s="324"/>
      <c r="F84" s="315">
        <v>0.3</v>
      </c>
      <c r="G84" s="32">
        <v>14</v>
      </c>
      <c r="H84" s="315">
        <v>4.2</v>
      </c>
      <c r="I84" s="315">
        <v>4.5292000000000003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6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321"/>
      <c r="R84" s="321"/>
      <c r="S84" s="321"/>
      <c r="T84" s="322"/>
      <c r="U84" s="34"/>
      <c r="V84" s="34"/>
      <c r="W84" s="35" t="s">
        <v>70</v>
      </c>
      <c r="X84" s="316">
        <v>0</v>
      </c>
      <c r="Y84" s="317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130" t="s">
        <v>167</v>
      </c>
      <c r="AG84" s="67"/>
      <c r="AJ84" s="71" t="s">
        <v>83</v>
      </c>
      <c r="AK84" s="71">
        <v>14</v>
      </c>
      <c r="BB84" s="131" t="s">
        <v>84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customHeight="1" x14ac:dyDescent="0.25">
      <c r="A85" s="54" t="s">
        <v>168</v>
      </c>
      <c r="B85" s="54" t="s">
        <v>169</v>
      </c>
      <c r="C85" s="31">
        <v>4301135286</v>
      </c>
      <c r="D85" s="323">
        <v>4607111033628</v>
      </c>
      <c r="E85" s="324"/>
      <c r="F85" s="315">
        <v>0.3</v>
      </c>
      <c r="G85" s="32">
        <v>12</v>
      </c>
      <c r="H85" s="315">
        <v>3.6</v>
      </c>
      <c r="I85" s="315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1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321"/>
      <c r="R85" s="321"/>
      <c r="S85" s="321"/>
      <c r="T85" s="322"/>
      <c r="U85" s="34"/>
      <c r="V85" s="34"/>
      <c r="W85" s="35" t="s">
        <v>70</v>
      </c>
      <c r="X85" s="316">
        <v>0</v>
      </c>
      <c r="Y85" s="317">
        <f t="shared" si="6"/>
        <v>0</v>
      </c>
      <c r="Z85" s="36">
        <f t="shared" si="7"/>
        <v>0</v>
      </c>
      <c r="AA85" s="56"/>
      <c r="AB85" s="57"/>
      <c r="AC85" s="132" t="s">
        <v>170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t="27" customHeight="1" x14ac:dyDescent="0.25">
      <c r="A86" s="54" t="s">
        <v>171</v>
      </c>
      <c r="B86" s="54" t="s">
        <v>172</v>
      </c>
      <c r="C86" s="31">
        <v>4301135565</v>
      </c>
      <c r="D86" s="323">
        <v>4607111033451</v>
      </c>
      <c r="E86" s="324"/>
      <c r="F86" s="315">
        <v>0.3</v>
      </c>
      <c r="G86" s="32">
        <v>12</v>
      </c>
      <c r="H86" s="315">
        <v>3.6</v>
      </c>
      <c r="I86" s="315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37" t="s">
        <v>173</v>
      </c>
      <c r="Q86" s="321"/>
      <c r="R86" s="321"/>
      <c r="S86" s="321"/>
      <c r="T86" s="322"/>
      <c r="U86" s="34"/>
      <c r="V86" s="34"/>
      <c r="W86" s="35" t="s">
        <v>70</v>
      </c>
      <c r="X86" s="316">
        <v>70</v>
      </c>
      <c r="Y86" s="317">
        <f t="shared" si="6"/>
        <v>70</v>
      </c>
      <c r="Z86" s="36">
        <f t="shared" si="7"/>
        <v>1.2516</v>
      </c>
      <c r="AA86" s="56"/>
      <c r="AB86" s="57"/>
      <c r="AC86" s="134" t="s">
        <v>174</v>
      </c>
      <c r="AG86" s="67"/>
      <c r="AJ86" s="71" t="s">
        <v>72</v>
      </c>
      <c r="AK86" s="71">
        <v>1</v>
      </c>
      <c r="BB86" s="135" t="s">
        <v>84</v>
      </c>
      <c r="BM86" s="67">
        <f t="shared" si="8"/>
        <v>301.25200000000001</v>
      </c>
      <c r="BN86" s="67">
        <f t="shared" si="9"/>
        <v>301.25200000000001</v>
      </c>
      <c r="BO86" s="67">
        <f t="shared" si="10"/>
        <v>1</v>
      </c>
      <c r="BP86" s="67">
        <f t="shared" si="11"/>
        <v>1</v>
      </c>
    </row>
    <row r="87" spans="1:68" ht="27" customHeight="1" x14ac:dyDescent="0.25">
      <c r="A87" s="54" t="s">
        <v>175</v>
      </c>
      <c r="B87" s="54" t="s">
        <v>176</v>
      </c>
      <c r="C87" s="31">
        <v>4301135295</v>
      </c>
      <c r="D87" s="323">
        <v>4607111035141</v>
      </c>
      <c r="E87" s="324"/>
      <c r="F87" s="315">
        <v>0.3</v>
      </c>
      <c r="G87" s="32">
        <v>12</v>
      </c>
      <c r="H87" s="315">
        <v>3.6</v>
      </c>
      <c r="I87" s="315">
        <v>4.3036000000000003</v>
      </c>
      <c r="J87" s="32">
        <v>70</v>
      </c>
      <c r="K87" s="32" t="s">
        <v>80</v>
      </c>
      <c r="L87" s="32" t="s">
        <v>81</v>
      </c>
      <c r="M87" s="33" t="s">
        <v>69</v>
      </c>
      <c r="N87" s="33"/>
      <c r="O87" s="32">
        <v>180</v>
      </c>
      <c r="P87" s="43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321"/>
      <c r="R87" s="321"/>
      <c r="S87" s="321"/>
      <c r="T87" s="322"/>
      <c r="U87" s="34"/>
      <c r="V87" s="34"/>
      <c r="W87" s="35" t="s">
        <v>70</v>
      </c>
      <c r="X87" s="316">
        <v>0</v>
      </c>
      <c r="Y87" s="317">
        <f t="shared" si="6"/>
        <v>0</v>
      </c>
      <c r="Z87" s="36">
        <f t="shared" si="7"/>
        <v>0</v>
      </c>
      <c r="AA87" s="56"/>
      <c r="AB87" s="57"/>
      <c r="AC87" s="136" t="s">
        <v>177</v>
      </c>
      <c r="AG87" s="67"/>
      <c r="AJ87" s="71" t="s">
        <v>83</v>
      </c>
      <c r="AK87" s="71">
        <v>14</v>
      </c>
      <c r="BB87" s="137" t="s">
        <v>84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4301135296</v>
      </c>
      <c r="D88" s="323">
        <v>4607111033444</v>
      </c>
      <c r="E88" s="324"/>
      <c r="F88" s="315">
        <v>0.3</v>
      </c>
      <c r="G88" s="32">
        <v>12</v>
      </c>
      <c r="H88" s="315">
        <v>3.6</v>
      </c>
      <c r="I88" s="315">
        <v>4.3036000000000003</v>
      </c>
      <c r="J88" s="32">
        <v>70</v>
      </c>
      <c r="K88" s="32" t="s">
        <v>80</v>
      </c>
      <c r="L88" s="32" t="s">
        <v>89</v>
      </c>
      <c r="M88" s="33" t="s">
        <v>69</v>
      </c>
      <c r="N88" s="33"/>
      <c r="O88" s="32">
        <v>180</v>
      </c>
      <c r="P88" s="44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321"/>
      <c r="R88" s="321"/>
      <c r="S88" s="321"/>
      <c r="T88" s="322"/>
      <c r="U88" s="34"/>
      <c r="V88" s="34"/>
      <c r="W88" s="35" t="s">
        <v>70</v>
      </c>
      <c r="X88" s="316">
        <v>98</v>
      </c>
      <c r="Y88" s="317">
        <f t="shared" si="6"/>
        <v>98</v>
      </c>
      <c r="Z88" s="36">
        <f t="shared" si="7"/>
        <v>1.75224</v>
      </c>
      <c r="AA88" s="56"/>
      <c r="AB88" s="57"/>
      <c r="AC88" s="138" t="s">
        <v>174</v>
      </c>
      <c r="AG88" s="67"/>
      <c r="AJ88" s="71" t="s">
        <v>90</v>
      </c>
      <c r="AK88" s="71">
        <v>70</v>
      </c>
      <c r="BB88" s="139" t="s">
        <v>84</v>
      </c>
      <c r="BM88" s="67">
        <f t="shared" si="8"/>
        <v>421.75280000000004</v>
      </c>
      <c r="BN88" s="67">
        <f t="shared" si="9"/>
        <v>421.75280000000004</v>
      </c>
      <c r="BO88" s="67">
        <f t="shared" si="10"/>
        <v>1.4</v>
      </c>
      <c r="BP88" s="67">
        <f t="shared" si="11"/>
        <v>1.4</v>
      </c>
    </row>
    <row r="89" spans="1:68" ht="27" customHeight="1" x14ac:dyDescent="0.25">
      <c r="A89" s="54" t="s">
        <v>180</v>
      </c>
      <c r="B89" s="54" t="s">
        <v>181</v>
      </c>
      <c r="C89" s="31">
        <v>4301135290</v>
      </c>
      <c r="D89" s="323">
        <v>4607111035028</v>
      </c>
      <c r="E89" s="324"/>
      <c r="F89" s="315">
        <v>0.48</v>
      </c>
      <c r="G89" s="32">
        <v>8</v>
      </c>
      <c r="H89" s="315">
        <v>3.84</v>
      </c>
      <c r="I89" s="315">
        <v>4.4488000000000003</v>
      </c>
      <c r="J89" s="32">
        <v>70</v>
      </c>
      <c r="K89" s="32" t="s">
        <v>80</v>
      </c>
      <c r="L89" s="32" t="s">
        <v>81</v>
      </c>
      <c r="M89" s="33" t="s">
        <v>69</v>
      </c>
      <c r="N89" s="33"/>
      <c r="O89" s="32">
        <v>180</v>
      </c>
      <c r="P89" s="43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321"/>
      <c r="R89" s="321"/>
      <c r="S89" s="321"/>
      <c r="T89" s="322"/>
      <c r="U89" s="34"/>
      <c r="V89" s="34"/>
      <c r="W89" s="35" t="s">
        <v>70</v>
      </c>
      <c r="X89" s="316">
        <v>0</v>
      </c>
      <c r="Y89" s="317">
        <f t="shared" si="6"/>
        <v>0</v>
      </c>
      <c r="Z89" s="36">
        <f t="shared" si="7"/>
        <v>0</v>
      </c>
      <c r="AA89" s="56"/>
      <c r="AB89" s="57"/>
      <c r="AC89" s="140" t="s">
        <v>177</v>
      </c>
      <c r="AG89" s="67"/>
      <c r="AJ89" s="71" t="s">
        <v>83</v>
      </c>
      <c r="AK89" s="71">
        <v>14</v>
      </c>
      <c r="BB89" s="141" t="s">
        <v>84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341"/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7"/>
      <c r="M90" s="327"/>
      <c r="N90" s="327"/>
      <c r="O90" s="342"/>
      <c r="P90" s="329" t="s">
        <v>73</v>
      </c>
      <c r="Q90" s="330"/>
      <c r="R90" s="330"/>
      <c r="S90" s="330"/>
      <c r="T90" s="330"/>
      <c r="U90" s="330"/>
      <c r="V90" s="331"/>
      <c r="W90" s="37" t="s">
        <v>70</v>
      </c>
      <c r="X90" s="318">
        <f>IFERROR(SUM(X84:X89),"0")</f>
        <v>168</v>
      </c>
      <c r="Y90" s="318">
        <f>IFERROR(SUM(Y84:Y89),"0")</f>
        <v>168</v>
      </c>
      <c r="Z90" s="318">
        <f>IFERROR(IF(Z84="",0,Z84),"0")+IFERROR(IF(Z85="",0,Z85),"0")+IFERROR(IF(Z86="",0,Z86),"0")+IFERROR(IF(Z87="",0,Z87),"0")+IFERROR(IF(Z88="",0,Z88),"0")+IFERROR(IF(Z89="",0,Z89),"0")</f>
        <v>3.0038400000000003</v>
      </c>
      <c r="AA90" s="319"/>
      <c r="AB90" s="319"/>
      <c r="AC90" s="319"/>
    </row>
    <row r="91" spans="1:68" x14ac:dyDescent="0.2">
      <c r="A91" s="327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42"/>
      <c r="P91" s="329" t="s">
        <v>73</v>
      </c>
      <c r="Q91" s="330"/>
      <c r="R91" s="330"/>
      <c r="S91" s="330"/>
      <c r="T91" s="330"/>
      <c r="U91" s="330"/>
      <c r="V91" s="331"/>
      <c r="W91" s="37" t="s">
        <v>74</v>
      </c>
      <c r="X91" s="318">
        <f>IFERROR(SUMPRODUCT(X84:X89*H84:H89),"0")</f>
        <v>604.79999999999995</v>
      </c>
      <c r="Y91" s="318">
        <f>IFERROR(SUMPRODUCT(Y84:Y89*H84:H89),"0")</f>
        <v>604.79999999999995</v>
      </c>
      <c r="Z91" s="37"/>
      <c r="AA91" s="319"/>
      <c r="AB91" s="319"/>
      <c r="AC91" s="319"/>
    </row>
    <row r="92" spans="1:68" ht="16.5" customHeight="1" x14ac:dyDescent="0.25">
      <c r="A92" s="328" t="s">
        <v>182</v>
      </c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7"/>
      <c r="N92" s="327"/>
      <c r="O92" s="327"/>
      <c r="P92" s="327"/>
      <c r="Q92" s="327"/>
      <c r="R92" s="327"/>
      <c r="S92" s="327"/>
      <c r="T92" s="327"/>
      <c r="U92" s="327"/>
      <c r="V92" s="327"/>
      <c r="W92" s="327"/>
      <c r="X92" s="327"/>
      <c r="Y92" s="327"/>
      <c r="Z92" s="327"/>
      <c r="AA92" s="311"/>
      <c r="AB92" s="311"/>
      <c r="AC92" s="311"/>
    </row>
    <row r="93" spans="1:68" ht="14.25" customHeight="1" x14ac:dyDescent="0.25">
      <c r="A93" s="326" t="s">
        <v>183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27"/>
      <c r="Z93" s="327"/>
      <c r="AA93" s="312"/>
      <c r="AB93" s="312"/>
      <c r="AC93" s="312"/>
    </row>
    <row r="94" spans="1:68" ht="27" customHeight="1" x14ac:dyDescent="0.25">
      <c r="A94" s="54" t="s">
        <v>184</v>
      </c>
      <c r="B94" s="54" t="s">
        <v>185</v>
      </c>
      <c r="C94" s="31">
        <v>4301136042</v>
      </c>
      <c r="D94" s="323">
        <v>4607025784012</v>
      </c>
      <c r="E94" s="324"/>
      <c r="F94" s="315">
        <v>0.09</v>
      </c>
      <c r="G94" s="32">
        <v>24</v>
      </c>
      <c r="H94" s="315">
        <v>2.16</v>
      </c>
      <c r="I94" s="315">
        <v>2.4912000000000001</v>
      </c>
      <c r="J94" s="32">
        <v>126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63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21"/>
      <c r="R94" s="321"/>
      <c r="S94" s="321"/>
      <c r="T94" s="322"/>
      <c r="U94" s="34"/>
      <c r="V94" s="34"/>
      <c r="W94" s="35" t="s">
        <v>70</v>
      </c>
      <c r="X94" s="316">
        <v>0</v>
      </c>
      <c r="Y94" s="317">
        <f>IFERROR(IF(X94="","",X94),"")</f>
        <v>0</v>
      </c>
      <c r="Z94" s="36">
        <f>IFERROR(IF(X94="","",X94*0.00936),"")</f>
        <v>0</v>
      </c>
      <c r="AA94" s="56"/>
      <c r="AB94" s="57"/>
      <c r="AC94" s="142" t="s">
        <v>186</v>
      </c>
      <c r="AG94" s="67"/>
      <c r="AJ94" s="71" t="s">
        <v>83</v>
      </c>
      <c r="AK94" s="71">
        <v>14</v>
      </c>
      <c r="BB94" s="143" t="s">
        <v>84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4301136040</v>
      </c>
      <c r="D95" s="323">
        <v>4607025784319</v>
      </c>
      <c r="E95" s="324"/>
      <c r="F95" s="315">
        <v>0.36</v>
      </c>
      <c r="G95" s="32">
        <v>10</v>
      </c>
      <c r="H95" s="315">
        <v>3.6</v>
      </c>
      <c r="I95" s="315">
        <v>4.2439999999999998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7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21"/>
      <c r="R95" s="321"/>
      <c r="S95" s="321"/>
      <c r="T95" s="322"/>
      <c r="U95" s="34"/>
      <c r="V95" s="34"/>
      <c r="W95" s="35" t="s">
        <v>70</v>
      </c>
      <c r="X95" s="316">
        <v>0</v>
      </c>
      <c r="Y95" s="317">
        <f>IFERROR(IF(X95="","",X95),"")</f>
        <v>0</v>
      </c>
      <c r="Z95" s="36">
        <f>IFERROR(IF(X95="","",X95*0.01788),"")</f>
        <v>0</v>
      </c>
      <c r="AA95" s="56"/>
      <c r="AB95" s="57"/>
      <c r="AC95" s="144" t="s">
        <v>170</v>
      </c>
      <c r="AG95" s="67"/>
      <c r="AJ95" s="71" t="s">
        <v>83</v>
      </c>
      <c r="AK95" s="71">
        <v>14</v>
      </c>
      <c r="BB95" s="145" t="s">
        <v>84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189</v>
      </c>
      <c r="B96" s="54" t="s">
        <v>190</v>
      </c>
      <c r="C96" s="31">
        <v>4301136039</v>
      </c>
      <c r="D96" s="323">
        <v>4607111035370</v>
      </c>
      <c r="E96" s="324"/>
      <c r="F96" s="315">
        <v>0.14000000000000001</v>
      </c>
      <c r="G96" s="32">
        <v>22</v>
      </c>
      <c r="H96" s="315">
        <v>3.08</v>
      </c>
      <c r="I96" s="315">
        <v>3.464</v>
      </c>
      <c r="J96" s="32">
        <v>84</v>
      </c>
      <c r="K96" s="32" t="s">
        <v>67</v>
      </c>
      <c r="L96" s="32" t="s">
        <v>81</v>
      </c>
      <c r="M96" s="33" t="s">
        <v>69</v>
      </c>
      <c r="N96" s="33"/>
      <c r="O96" s="32">
        <v>180</v>
      </c>
      <c r="P96" s="44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21"/>
      <c r="R96" s="321"/>
      <c r="S96" s="321"/>
      <c r="T96" s="322"/>
      <c r="U96" s="34"/>
      <c r="V96" s="34"/>
      <c r="W96" s="35" t="s">
        <v>70</v>
      </c>
      <c r="X96" s="316">
        <v>0</v>
      </c>
      <c r="Y96" s="317">
        <f>IFERROR(IF(X96="","",X96),"")</f>
        <v>0</v>
      </c>
      <c r="Z96" s="36">
        <f>IFERROR(IF(X96="","",X96*0.0155),"")</f>
        <v>0</v>
      </c>
      <c r="AA96" s="56"/>
      <c r="AB96" s="57"/>
      <c r="AC96" s="146" t="s">
        <v>191</v>
      </c>
      <c r="AG96" s="67"/>
      <c r="AJ96" s="71" t="s">
        <v>83</v>
      </c>
      <c r="AK96" s="71">
        <v>12</v>
      </c>
      <c r="BB96" s="147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341"/>
      <c r="B97" s="327"/>
      <c r="C97" s="327"/>
      <c r="D97" s="327"/>
      <c r="E97" s="327"/>
      <c r="F97" s="327"/>
      <c r="G97" s="327"/>
      <c r="H97" s="327"/>
      <c r="I97" s="327"/>
      <c r="J97" s="327"/>
      <c r="K97" s="327"/>
      <c r="L97" s="327"/>
      <c r="M97" s="327"/>
      <c r="N97" s="327"/>
      <c r="O97" s="342"/>
      <c r="P97" s="329" t="s">
        <v>73</v>
      </c>
      <c r="Q97" s="330"/>
      <c r="R97" s="330"/>
      <c r="S97" s="330"/>
      <c r="T97" s="330"/>
      <c r="U97" s="330"/>
      <c r="V97" s="331"/>
      <c r="W97" s="37" t="s">
        <v>70</v>
      </c>
      <c r="X97" s="318">
        <f>IFERROR(SUM(X94:X96),"0")</f>
        <v>0</v>
      </c>
      <c r="Y97" s="318">
        <f>IFERROR(SUM(Y94:Y96),"0")</f>
        <v>0</v>
      </c>
      <c r="Z97" s="318">
        <f>IFERROR(IF(Z94="",0,Z94),"0")+IFERROR(IF(Z95="",0,Z95),"0")+IFERROR(IF(Z96="",0,Z96),"0")</f>
        <v>0</v>
      </c>
      <c r="AA97" s="319"/>
      <c r="AB97" s="319"/>
      <c r="AC97" s="319"/>
    </row>
    <row r="98" spans="1:68" x14ac:dyDescent="0.2">
      <c r="A98" s="327"/>
      <c r="B98" s="327"/>
      <c r="C98" s="327"/>
      <c r="D98" s="327"/>
      <c r="E98" s="327"/>
      <c r="F98" s="327"/>
      <c r="G98" s="327"/>
      <c r="H98" s="327"/>
      <c r="I98" s="327"/>
      <c r="J98" s="327"/>
      <c r="K98" s="327"/>
      <c r="L98" s="327"/>
      <c r="M98" s="327"/>
      <c r="N98" s="327"/>
      <c r="O98" s="342"/>
      <c r="P98" s="329" t="s">
        <v>73</v>
      </c>
      <c r="Q98" s="330"/>
      <c r="R98" s="330"/>
      <c r="S98" s="330"/>
      <c r="T98" s="330"/>
      <c r="U98" s="330"/>
      <c r="V98" s="331"/>
      <c r="W98" s="37" t="s">
        <v>74</v>
      </c>
      <c r="X98" s="318">
        <f>IFERROR(SUMPRODUCT(X94:X96*H94:H96),"0")</f>
        <v>0</v>
      </c>
      <c r="Y98" s="318">
        <f>IFERROR(SUMPRODUCT(Y94:Y96*H94:H96),"0")</f>
        <v>0</v>
      </c>
      <c r="Z98" s="37"/>
      <c r="AA98" s="319"/>
      <c r="AB98" s="319"/>
      <c r="AC98" s="319"/>
    </row>
    <row r="99" spans="1:68" ht="16.5" customHeight="1" x14ac:dyDescent="0.25">
      <c r="A99" s="328" t="s">
        <v>192</v>
      </c>
      <c r="B99" s="327"/>
      <c r="C99" s="327"/>
      <c r="D99" s="327"/>
      <c r="E99" s="327"/>
      <c r="F99" s="327"/>
      <c r="G99" s="327"/>
      <c r="H99" s="327"/>
      <c r="I99" s="327"/>
      <c r="J99" s="327"/>
      <c r="K99" s="327"/>
      <c r="L99" s="327"/>
      <c r="M99" s="327"/>
      <c r="N99" s="327"/>
      <c r="O99" s="327"/>
      <c r="P99" s="327"/>
      <c r="Q99" s="327"/>
      <c r="R99" s="327"/>
      <c r="S99" s="327"/>
      <c r="T99" s="327"/>
      <c r="U99" s="327"/>
      <c r="V99" s="327"/>
      <c r="W99" s="327"/>
      <c r="X99" s="327"/>
      <c r="Y99" s="327"/>
      <c r="Z99" s="327"/>
      <c r="AA99" s="311"/>
      <c r="AB99" s="311"/>
      <c r="AC99" s="311"/>
    </row>
    <row r="100" spans="1:68" ht="14.25" customHeight="1" x14ac:dyDescent="0.25">
      <c r="A100" s="326" t="s">
        <v>64</v>
      </c>
      <c r="B100" s="327"/>
      <c r="C100" s="327"/>
      <c r="D100" s="327"/>
      <c r="E100" s="327"/>
      <c r="F100" s="327"/>
      <c r="G100" s="327"/>
      <c r="H100" s="327"/>
      <c r="I100" s="327"/>
      <c r="J100" s="327"/>
      <c r="K100" s="327"/>
      <c r="L100" s="327"/>
      <c r="M100" s="327"/>
      <c r="N100" s="327"/>
      <c r="O100" s="327"/>
      <c r="P100" s="327"/>
      <c r="Q100" s="327"/>
      <c r="R100" s="327"/>
      <c r="S100" s="327"/>
      <c r="T100" s="327"/>
      <c r="U100" s="327"/>
      <c r="V100" s="327"/>
      <c r="W100" s="327"/>
      <c r="X100" s="327"/>
      <c r="Y100" s="327"/>
      <c r="Z100" s="327"/>
      <c r="AA100" s="312"/>
      <c r="AB100" s="312"/>
      <c r="AC100" s="312"/>
    </row>
    <row r="101" spans="1:68" ht="27" customHeight="1" x14ac:dyDescent="0.25">
      <c r="A101" s="54" t="s">
        <v>193</v>
      </c>
      <c r="B101" s="54" t="s">
        <v>194</v>
      </c>
      <c r="C101" s="31">
        <v>4301071051</v>
      </c>
      <c r="D101" s="323">
        <v>4607111039262</v>
      </c>
      <c r="E101" s="324"/>
      <c r="F101" s="315">
        <v>0.4</v>
      </c>
      <c r="G101" s="32">
        <v>16</v>
      </c>
      <c r="H101" s="315">
        <v>6.4</v>
      </c>
      <c r="I101" s="315">
        <v>6.7195999999999998</v>
      </c>
      <c r="J101" s="32">
        <v>84</v>
      </c>
      <c r="K101" s="32" t="s">
        <v>67</v>
      </c>
      <c r="L101" s="32" t="s">
        <v>81</v>
      </c>
      <c r="M101" s="33" t="s">
        <v>69</v>
      </c>
      <c r="N101" s="33"/>
      <c r="O101" s="32">
        <v>180</v>
      </c>
      <c r="P101" s="49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21"/>
      <c r="R101" s="321"/>
      <c r="S101" s="321"/>
      <c r="T101" s="322"/>
      <c r="U101" s="34"/>
      <c r="V101" s="34"/>
      <c r="W101" s="35" t="s">
        <v>70</v>
      </c>
      <c r="X101" s="316">
        <v>0</v>
      </c>
      <c r="Y101" s="317">
        <f t="shared" ref="Y101:Y108" si="12">IFERROR(IF(X101="","",X101),"")</f>
        <v>0</v>
      </c>
      <c r="Z101" s="36">
        <f t="shared" ref="Z101:Z108" si="13">IFERROR(IF(X101="","",X101*0.0155),"")</f>
        <v>0</v>
      </c>
      <c r="AA101" s="56"/>
      <c r="AB101" s="57"/>
      <c r="AC101" s="148" t="s">
        <v>148</v>
      </c>
      <c r="AG101" s="67"/>
      <c r="AJ101" s="71" t="s">
        <v>83</v>
      </c>
      <c r="AK101" s="71">
        <v>12</v>
      </c>
      <c r="BB101" s="149" t="s">
        <v>1</v>
      </c>
      <c r="BM101" s="67">
        <f t="shared" ref="BM101:BM108" si="14">IFERROR(X101*I101,"0")</f>
        <v>0</v>
      </c>
      <c r="BN101" s="67">
        <f t="shared" ref="BN101:BN108" si="15">IFERROR(Y101*I101,"0")</f>
        <v>0</v>
      </c>
      <c r="BO101" s="67">
        <f t="shared" ref="BO101:BO108" si="16">IFERROR(X101/J101,"0")</f>
        <v>0</v>
      </c>
      <c r="BP101" s="67">
        <f t="shared" ref="BP101:BP108" si="17">IFERROR(Y101/J101,"0")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4301070975</v>
      </c>
      <c r="D102" s="323">
        <v>4607111033970</v>
      </c>
      <c r="E102" s="324"/>
      <c r="F102" s="315">
        <v>0.43</v>
      </c>
      <c r="G102" s="32">
        <v>16</v>
      </c>
      <c r="H102" s="315">
        <v>6.88</v>
      </c>
      <c r="I102" s="315">
        <v>7.1996000000000002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49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321"/>
      <c r="R102" s="321"/>
      <c r="S102" s="321"/>
      <c r="T102" s="322"/>
      <c r="U102" s="34"/>
      <c r="V102" s="34"/>
      <c r="W102" s="35" t="s">
        <v>70</v>
      </c>
      <c r="X102" s="316">
        <v>0</v>
      </c>
      <c r="Y102" s="317">
        <f t="shared" si="12"/>
        <v>0</v>
      </c>
      <c r="Z102" s="36">
        <f t="shared" si="13"/>
        <v>0</v>
      </c>
      <c r="AA102" s="56"/>
      <c r="AB102" s="57"/>
      <c r="AC102" s="150" t="s">
        <v>148</v>
      </c>
      <c r="AG102" s="67"/>
      <c r="AJ102" s="71" t="s">
        <v>83</v>
      </c>
      <c r="AK102" s="71">
        <v>12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4301071038</v>
      </c>
      <c r="D103" s="323">
        <v>4607111039248</v>
      </c>
      <c r="E103" s="324"/>
      <c r="F103" s="315">
        <v>0.7</v>
      </c>
      <c r="G103" s="32">
        <v>10</v>
      </c>
      <c r="H103" s="315">
        <v>7</v>
      </c>
      <c r="I103" s="315">
        <v>7.3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7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21"/>
      <c r="R103" s="321"/>
      <c r="S103" s="321"/>
      <c r="T103" s="322"/>
      <c r="U103" s="34"/>
      <c r="V103" s="34"/>
      <c r="W103" s="35" t="s">
        <v>70</v>
      </c>
      <c r="X103" s="316">
        <v>0</v>
      </c>
      <c r="Y103" s="317">
        <f t="shared" si="12"/>
        <v>0</v>
      </c>
      <c r="Z103" s="36">
        <f t="shared" si="13"/>
        <v>0</v>
      </c>
      <c r="AA103" s="56"/>
      <c r="AB103" s="57"/>
      <c r="AC103" s="152" t="s">
        <v>148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4301070976</v>
      </c>
      <c r="D104" s="323">
        <v>4607111034144</v>
      </c>
      <c r="E104" s="324"/>
      <c r="F104" s="315">
        <v>0.9</v>
      </c>
      <c r="G104" s="32">
        <v>8</v>
      </c>
      <c r="H104" s="315">
        <v>7.2</v>
      </c>
      <c r="I104" s="315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4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21"/>
      <c r="R104" s="321"/>
      <c r="S104" s="321"/>
      <c r="T104" s="322"/>
      <c r="U104" s="34"/>
      <c r="V104" s="34"/>
      <c r="W104" s="35" t="s">
        <v>70</v>
      </c>
      <c r="X104" s="316">
        <v>120</v>
      </c>
      <c r="Y104" s="317">
        <f t="shared" si="12"/>
        <v>120</v>
      </c>
      <c r="Z104" s="36">
        <f t="shared" si="13"/>
        <v>1.8599999999999999</v>
      </c>
      <c r="AA104" s="56"/>
      <c r="AB104" s="57"/>
      <c r="AC104" s="154" t="s">
        <v>148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898.31999999999994</v>
      </c>
      <c r="BN104" s="67">
        <f t="shared" si="15"/>
        <v>898.31999999999994</v>
      </c>
      <c r="BO104" s="67">
        <f t="shared" si="16"/>
        <v>1.4285714285714286</v>
      </c>
      <c r="BP104" s="67">
        <f t="shared" si="17"/>
        <v>1.4285714285714286</v>
      </c>
    </row>
    <row r="105" spans="1:68" ht="27" customHeight="1" x14ac:dyDescent="0.25">
      <c r="A105" s="54" t="s">
        <v>201</v>
      </c>
      <c r="B105" s="54" t="s">
        <v>202</v>
      </c>
      <c r="C105" s="31">
        <v>4301071049</v>
      </c>
      <c r="D105" s="323">
        <v>4607111039293</v>
      </c>
      <c r="E105" s="324"/>
      <c r="F105" s="315">
        <v>0.4</v>
      </c>
      <c r="G105" s="32">
        <v>16</v>
      </c>
      <c r="H105" s="315">
        <v>6.4</v>
      </c>
      <c r="I105" s="315">
        <v>6.7195999999999998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9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5" s="321"/>
      <c r="R105" s="321"/>
      <c r="S105" s="321"/>
      <c r="T105" s="322"/>
      <c r="U105" s="34"/>
      <c r="V105" s="34"/>
      <c r="W105" s="35" t="s">
        <v>70</v>
      </c>
      <c r="X105" s="316">
        <v>0</v>
      </c>
      <c r="Y105" s="317">
        <f t="shared" si="12"/>
        <v>0</v>
      </c>
      <c r="Z105" s="36">
        <f t="shared" si="13"/>
        <v>0</v>
      </c>
      <c r="AA105" s="56"/>
      <c r="AB105" s="57"/>
      <c r="AC105" s="156" t="s">
        <v>203</v>
      </c>
      <c r="AG105" s="67"/>
      <c r="AJ105" s="71" t="s">
        <v>90</v>
      </c>
      <c r="AK105" s="71">
        <v>84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4301070973</v>
      </c>
      <c r="D106" s="323">
        <v>4607111033987</v>
      </c>
      <c r="E106" s="324"/>
      <c r="F106" s="315">
        <v>0.43</v>
      </c>
      <c r="G106" s="32">
        <v>16</v>
      </c>
      <c r="H106" s="315">
        <v>6.88</v>
      </c>
      <c r="I106" s="315">
        <v>7.1996000000000002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7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21"/>
      <c r="R106" s="321"/>
      <c r="S106" s="321"/>
      <c r="T106" s="322"/>
      <c r="U106" s="34"/>
      <c r="V106" s="34"/>
      <c r="W106" s="35" t="s">
        <v>70</v>
      </c>
      <c r="X106" s="316">
        <v>0</v>
      </c>
      <c r="Y106" s="317">
        <f t="shared" si="12"/>
        <v>0</v>
      </c>
      <c r="Z106" s="36">
        <f t="shared" si="13"/>
        <v>0</v>
      </c>
      <c r="AA106" s="56"/>
      <c r="AB106" s="57"/>
      <c r="AC106" s="158" t="s">
        <v>206</v>
      </c>
      <c r="AG106" s="67"/>
      <c r="AJ106" s="71" t="s">
        <v>83</v>
      </c>
      <c r="AK106" s="71">
        <v>12</v>
      </c>
      <c r="BB106" s="159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207</v>
      </c>
      <c r="B107" s="54" t="s">
        <v>208</v>
      </c>
      <c r="C107" s="31">
        <v>4301071039</v>
      </c>
      <c r="D107" s="323">
        <v>4607111039279</v>
      </c>
      <c r="E107" s="324"/>
      <c r="F107" s="315">
        <v>0.7</v>
      </c>
      <c r="G107" s="32">
        <v>10</v>
      </c>
      <c r="H107" s="315">
        <v>7</v>
      </c>
      <c r="I107" s="315">
        <v>7.3</v>
      </c>
      <c r="J107" s="32">
        <v>84</v>
      </c>
      <c r="K107" s="32" t="s">
        <v>67</v>
      </c>
      <c r="L107" s="32" t="s">
        <v>89</v>
      </c>
      <c r="M107" s="33" t="s">
        <v>69</v>
      </c>
      <c r="N107" s="33"/>
      <c r="O107" s="32">
        <v>180</v>
      </c>
      <c r="P107" s="49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321"/>
      <c r="R107" s="321"/>
      <c r="S107" s="321"/>
      <c r="T107" s="322"/>
      <c r="U107" s="34"/>
      <c r="V107" s="34"/>
      <c r="W107" s="35" t="s">
        <v>70</v>
      </c>
      <c r="X107" s="316">
        <v>0</v>
      </c>
      <c r="Y107" s="317">
        <f t="shared" si="12"/>
        <v>0</v>
      </c>
      <c r="Z107" s="36">
        <f t="shared" si="13"/>
        <v>0</v>
      </c>
      <c r="AA107" s="56"/>
      <c r="AB107" s="57"/>
      <c r="AC107" s="160" t="s">
        <v>148</v>
      </c>
      <c r="AG107" s="67"/>
      <c r="AJ107" s="71" t="s">
        <v>90</v>
      </c>
      <c r="AK107" s="71">
        <v>84</v>
      </c>
      <c r="BB107" s="161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209</v>
      </c>
      <c r="B108" s="54" t="s">
        <v>210</v>
      </c>
      <c r="C108" s="31">
        <v>4301070974</v>
      </c>
      <c r="D108" s="323">
        <v>4607111034151</v>
      </c>
      <c r="E108" s="324"/>
      <c r="F108" s="315">
        <v>0.9</v>
      </c>
      <c r="G108" s="32">
        <v>8</v>
      </c>
      <c r="H108" s="315">
        <v>7.2</v>
      </c>
      <c r="I108" s="315">
        <v>7.4859999999999998</v>
      </c>
      <c r="J108" s="32">
        <v>84</v>
      </c>
      <c r="K108" s="32" t="s">
        <v>67</v>
      </c>
      <c r="L108" s="32" t="s">
        <v>89</v>
      </c>
      <c r="M108" s="33" t="s">
        <v>69</v>
      </c>
      <c r="N108" s="33"/>
      <c r="O108" s="32">
        <v>180</v>
      </c>
      <c r="P108" s="45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321"/>
      <c r="R108" s="321"/>
      <c r="S108" s="321"/>
      <c r="T108" s="322"/>
      <c r="U108" s="34"/>
      <c r="V108" s="34"/>
      <c r="W108" s="35" t="s">
        <v>70</v>
      </c>
      <c r="X108" s="316">
        <v>180</v>
      </c>
      <c r="Y108" s="317">
        <f t="shared" si="12"/>
        <v>180</v>
      </c>
      <c r="Z108" s="36">
        <f t="shared" si="13"/>
        <v>2.79</v>
      </c>
      <c r="AA108" s="56"/>
      <c r="AB108" s="57"/>
      <c r="AC108" s="162" t="s">
        <v>206</v>
      </c>
      <c r="AG108" s="67"/>
      <c r="AJ108" s="71" t="s">
        <v>90</v>
      </c>
      <c r="AK108" s="71">
        <v>84</v>
      </c>
      <c r="BB108" s="163" t="s">
        <v>1</v>
      </c>
      <c r="BM108" s="67">
        <f t="shared" si="14"/>
        <v>1347.48</v>
      </c>
      <c r="BN108" s="67">
        <f t="shared" si="15"/>
        <v>1347.48</v>
      </c>
      <c r="BO108" s="67">
        <f t="shared" si="16"/>
        <v>2.1428571428571428</v>
      </c>
      <c r="BP108" s="67">
        <f t="shared" si="17"/>
        <v>2.1428571428571428</v>
      </c>
    </row>
    <row r="109" spans="1:68" x14ac:dyDescent="0.2">
      <c r="A109" s="341"/>
      <c r="B109" s="327"/>
      <c r="C109" s="327"/>
      <c r="D109" s="327"/>
      <c r="E109" s="327"/>
      <c r="F109" s="327"/>
      <c r="G109" s="327"/>
      <c r="H109" s="327"/>
      <c r="I109" s="327"/>
      <c r="J109" s="327"/>
      <c r="K109" s="327"/>
      <c r="L109" s="327"/>
      <c r="M109" s="327"/>
      <c r="N109" s="327"/>
      <c r="O109" s="342"/>
      <c r="P109" s="329" t="s">
        <v>73</v>
      </c>
      <c r="Q109" s="330"/>
      <c r="R109" s="330"/>
      <c r="S109" s="330"/>
      <c r="T109" s="330"/>
      <c r="U109" s="330"/>
      <c r="V109" s="331"/>
      <c r="W109" s="37" t="s">
        <v>70</v>
      </c>
      <c r="X109" s="318">
        <f>IFERROR(SUM(X101:X108),"0")</f>
        <v>300</v>
      </c>
      <c r="Y109" s="318">
        <f>IFERROR(SUM(Y101:Y108),"0")</f>
        <v>300</v>
      </c>
      <c r="Z109" s="318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4.6500000000000004</v>
      </c>
      <c r="AA109" s="319"/>
      <c r="AB109" s="319"/>
      <c r="AC109" s="319"/>
    </row>
    <row r="110" spans="1:68" x14ac:dyDescent="0.2">
      <c r="A110" s="327"/>
      <c r="B110" s="327"/>
      <c r="C110" s="327"/>
      <c r="D110" s="327"/>
      <c r="E110" s="327"/>
      <c r="F110" s="327"/>
      <c r="G110" s="327"/>
      <c r="H110" s="327"/>
      <c r="I110" s="327"/>
      <c r="J110" s="327"/>
      <c r="K110" s="327"/>
      <c r="L110" s="327"/>
      <c r="M110" s="327"/>
      <c r="N110" s="327"/>
      <c r="O110" s="342"/>
      <c r="P110" s="329" t="s">
        <v>73</v>
      </c>
      <c r="Q110" s="330"/>
      <c r="R110" s="330"/>
      <c r="S110" s="330"/>
      <c r="T110" s="330"/>
      <c r="U110" s="330"/>
      <c r="V110" s="331"/>
      <c r="W110" s="37" t="s">
        <v>74</v>
      </c>
      <c r="X110" s="318">
        <f>IFERROR(SUMPRODUCT(X101:X108*H101:H108),"0")</f>
        <v>2160</v>
      </c>
      <c r="Y110" s="318">
        <f>IFERROR(SUMPRODUCT(Y101:Y108*H101:H108),"0")</f>
        <v>2160</v>
      </c>
      <c r="Z110" s="37"/>
      <c r="AA110" s="319"/>
      <c r="AB110" s="319"/>
      <c r="AC110" s="319"/>
    </row>
    <row r="111" spans="1:68" ht="16.5" customHeight="1" x14ac:dyDescent="0.25">
      <c r="A111" s="328" t="s">
        <v>211</v>
      </c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27"/>
      <c r="P111" s="327"/>
      <c r="Q111" s="327"/>
      <c r="R111" s="327"/>
      <c r="S111" s="327"/>
      <c r="T111" s="327"/>
      <c r="U111" s="327"/>
      <c r="V111" s="327"/>
      <c r="W111" s="327"/>
      <c r="X111" s="327"/>
      <c r="Y111" s="327"/>
      <c r="Z111" s="327"/>
      <c r="AA111" s="311"/>
      <c r="AB111" s="311"/>
      <c r="AC111" s="311"/>
    </row>
    <row r="112" spans="1:68" ht="14.25" customHeight="1" x14ac:dyDescent="0.25">
      <c r="A112" s="326" t="s">
        <v>152</v>
      </c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27"/>
      <c r="P112" s="327"/>
      <c r="Q112" s="327"/>
      <c r="R112" s="327"/>
      <c r="S112" s="327"/>
      <c r="T112" s="327"/>
      <c r="U112" s="327"/>
      <c r="V112" s="327"/>
      <c r="W112" s="327"/>
      <c r="X112" s="327"/>
      <c r="Y112" s="327"/>
      <c r="Z112" s="327"/>
      <c r="AA112" s="312"/>
      <c r="AB112" s="312"/>
      <c r="AC112" s="312"/>
    </row>
    <row r="113" spans="1:68" ht="27" customHeight="1" x14ac:dyDescent="0.25">
      <c r="A113" s="54" t="s">
        <v>212</v>
      </c>
      <c r="B113" s="54" t="s">
        <v>213</v>
      </c>
      <c r="C113" s="31">
        <v>4301135289</v>
      </c>
      <c r="D113" s="323">
        <v>4607111034014</v>
      </c>
      <c r="E113" s="324"/>
      <c r="F113" s="315">
        <v>0.25</v>
      </c>
      <c r="G113" s="32">
        <v>12</v>
      </c>
      <c r="H113" s="315">
        <v>3</v>
      </c>
      <c r="I113" s="315">
        <v>3.7035999999999998</v>
      </c>
      <c r="J113" s="32">
        <v>70</v>
      </c>
      <c r="K113" s="32" t="s">
        <v>80</v>
      </c>
      <c r="L113" s="32" t="s">
        <v>89</v>
      </c>
      <c r="M113" s="33" t="s">
        <v>69</v>
      </c>
      <c r="N113" s="33"/>
      <c r="O113" s="32">
        <v>180</v>
      </c>
      <c r="P113" s="38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321"/>
      <c r="R113" s="321"/>
      <c r="S113" s="321"/>
      <c r="T113" s="322"/>
      <c r="U113" s="34"/>
      <c r="V113" s="34"/>
      <c r="W113" s="35" t="s">
        <v>70</v>
      </c>
      <c r="X113" s="316">
        <v>140</v>
      </c>
      <c r="Y113" s="317">
        <f>IFERROR(IF(X113="","",X113),"")</f>
        <v>140</v>
      </c>
      <c r="Z113" s="36">
        <f>IFERROR(IF(X113="","",X113*0.01788),"")</f>
        <v>2.5032000000000001</v>
      </c>
      <c r="AA113" s="56"/>
      <c r="AB113" s="57"/>
      <c r="AC113" s="164" t="s">
        <v>214</v>
      </c>
      <c r="AG113" s="67"/>
      <c r="AJ113" s="71" t="s">
        <v>90</v>
      </c>
      <c r="AK113" s="71">
        <v>70</v>
      </c>
      <c r="BB113" s="165" t="s">
        <v>84</v>
      </c>
      <c r="BM113" s="67">
        <f>IFERROR(X113*I113,"0")</f>
        <v>518.50400000000002</v>
      </c>
      <c r="BN113" s="67">
        <f>IFERROR(Y113*I113,"0")</f>
        <v>518.50400000000002</v>
      </c>
      <c r="BO113" s="67">
        <f>IFERROR(X113/J113,"0")</f>
        <v>2</v>
      </c>
      <c r="BP113" s="67">
        <f>IFERROR(Y113/J113,"0")</f>
        <v>2</v>
      </c>
    </row>
    <row r="114" spans="1:68" ht="27" customHeight="1" x14ac:dyDescent="0.25">
      <c r="A114" s="54" t="s">
        <v>215</v>
      </c>
      <c r="B114" s="54" t="s">
        <v>216</v>
      </c>
      <c r="C114" s="31">
        <v>4301135299</v>
      </c>
      <c r="D114" s="323">
        <v>4607111033994</v>
      </c>
      <c r="E114" s="324"/>
      <c r="F114" s="315">
        <v>0.25</v>
      </c>
      <c r="G114" s="32">
        <v>12</v>
      </c>
      <c r="H114" s="315">
        <v>3</v>
      </c>
      <c r="I114" s="315">
        <v>3.7035999999999998</v>
      </c>
      <c r="J114" s="32">
        <v>70</v>
      </c>
      <c r="K114" s="32" t="s">
        <v>80</v>
      </c>
      <c r="L114" s="32" t="s">
        <v>89</v>
      </c>
      <c r="M114" s="33" t="s">
        <v>69</v>
      </c>
      <c r="N114" s="33"/>
      <c r="O114" s="32">
        <v>180</v>
      </c>
      <c r="P114" s="48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321"/>
      <c r="R114" s="321"/>
      <c r="S114" s="321"/>
      <c r="T114" s="322"/>
      <c r="U114" s="34"/>
      <c r="V114" s="34"/>
      <c r="W114" s="35" t="s">
        <v>70</v>
      </c>
      <c r="X114" s="316">
        <v>98</v>
      </c>
      <c r="Y114" s="317">
        <f>IFERROR(IF(X114="","",X114),"")</f>
        <v>98</v>
      </c>
      <c r="Z114" s="36">
        <f>IFERROR(IF(X114="","",X114*0.01788),"")</f>
        <v>1.75224</v>
      </c>
      <c r="AA114" s="56"/>
      <c r="AB114" s="57"/>
      <c r="AC114" s="166" t="s">
        <v>174</v>
      </c>
      <c r="AG114" s="67"/>
      <c r="AJ114" s="71" t="s">
        <v>90</v>
      </c>
      <c r="AK114" s="71">
        <v>70</v>
      </c>
      <c r="BB114" s="167" t="s">
        <v>84</v>
      </c>
      <c r="BM114" s="67">
        <f>IFERROR(X114*I114,"0")</f>
        <v>362.95279999999997</v>
      </c>
      <c r="BN114" s="67">
        <f>IFERROR(Y114*I114,"0")</f>
        <v>362.95279999999997</v>
      </c>
      <c r="BO114" s="67">
        <f>IFERROR(X114/J114,"0")</f>
        <v>1.4</v>
      </c>
      <c r="BP114" s="67">
        <f>IFERROR(Y114/J114,"0")</f>
        <v>1.4</v>
      </c>
    </row>
    <row r="115" spans="1:68" x14ac:dyDescent="0.2">
      <c r="A115" s="341"/>
      <c r="B115" s="327"/>
      <c r="C115" s="327"/>
      <c r="D115" s="327"/>
      <c r="E115" s="327"/>
      <c r="F115" s="327"/>
      <c r="G115" s="327"/>
      <c r="H115" s="327"/>
      <c r="I115" s="327"/>
      <c r="J115" s="327"/>
      <c r="K115" s="327"/>
      <c r="L115" s="327"/>
      <c r="M115" s="327"/>
      <c r="N115" s="327"/>
      <c r="O115" s="342"/>
      <c r="P115" s="329" t="s">
        <v>73</v>
      </c>
      <c r="Q115" s="330"/>
      <c r="R115" s="330"/>
      <c r="S115" s="330"/>
      <c r="T115" s="330"/>
      <c r="U115" s="330"/>
      <c r="V115" s="331"/>
      <c r="W115" s="37" t="s">
        <v>70</v>
      </c>
      <c r="X115" s="318">
        <f>IFERROR(SUM(X113:X114),"0")</f>
        <v>238</v>
      </c>
      <c r="Y115" s="318">
        <f>IFERROR(SUM(Y113:Y114),"0")</f>
        <v>238</v>
      </c>
      <c r="Z115" s="318">
        <f>IFERROR(IF(Z113="",0,Z113),"0")+IFERROR(IF(Z114="",0,Z114),"0")</f>
        <v>4.2554400000000001</v>
      </c>
      <c r="AA115" s="319"/>
      <c r="AB115" s="319"/>
      <c r="AC115" s="319"/>
    </row>
    <row r="116" spans="1:68" x14ac:dyDescent="0.2">
      <c r="A116" s="327"/>
      <c r="B116" s="327"/>
      <c r="C116" s="327"/>
      <c r="D116" s="327"/>
      <c r="E116" s="327"/>
      <c r="F116" s="327"/>
      <c r="G116" s="327"/>
      <c r="H116" s="327"/>
      <c r="I116" s="327"/>
      <c r="J116" s="327"/>
      <c r="K116" s="327"/>
      <c r="L116" s="327"/>
      <c r="M116" s="327"/>
      <c r="N116" s="327"/>
      <c r="O116" s="342"/>
      <c r="P116" s="329" t="s">
        <v>73</v>
      </c>
      <c r="Q116" s="330"/>
      <c r="R116" s="330"/>
      <c r="S116" s="330"/>
      <c r="T116" s="330"/>
      <c r="U116" s="330"/>
      <c r="V116" s="331"/>
      <c r="W116" s="37" t="s">
        <v>74</v>
      </c>
      <c r="X116" s="318">
        <f>IFERROR(SUMPRODUCT(X113:X114*H113:H114),"0")</f>
        <v>714</v>
      </c>
      <c r="Y116" s="318">
        <f>IFERROR(SUMPRODUCT(Y113:Y114*H113:H114),"0")</f>
        <v>714</v>
      </c>
      <c r="Z116" s="37"/>
      <c r="AA116" s="319"/>
      <c r="AB116" s="319"/>
      <c r="AC116" s="319"/>
    </row>
    <row r="117" spans="1:68" ht="16.5" customHeight="1" x14ac:dyDescent="0.25">
      <c r="A117" s="328" t="s">
        <v>217</v>
      </c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7"/>
      <c r="N117" s="327"/>
      <c r="O117" s="327"/>
      <c r="P117" s="327"/>
      <c r="Q117" s="327"/>
      <c r="R117" s="327"/>
      <c r="S117" s="327"/>
      <c r="T117" s="327"/>
      <c r="U117" s="327"/>
      <c r="V117" s="327"/>
      <c r="W117" s="327"/>
      <c r="X117" s="327"/>
      <c r="Y117" s="327"/>
      <c r="Z117" s="327"/>
      <c r="AA117" s="311"/>
      <c r="AB117" s="311"/>
      <c r="AC117" s="311"/>
    </row>
    <row r="118" spans="1:68" ht="14.25" customHeight="1" x14ac:dyDescent="0.25">
      <c r="A118" s="326" t="s">
        <v>152</v>
      </c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27"/>
      <c r="P118" s="327"/>
      <c r="Q118" s="327"/>
      <c r="R118" s="327"/>
      <c r="S118" s="327"/>
      <c r="T118" s="327"/>
      <c r="U118" s="327"/>
      <c r="V118" s="327"/>
      <c r="W118" s="327"/>
      <c r="X118" s="327"/>
      <c r="Y118" s="327"/>
      <c r="Z118" s="327"/>
      <c r="AA118" s="312"/>
      <c r="AB118" s="312"/>
      <c r="AC118" s="312"/>
    </row>
    <row r="119" spans="1:68" ht="27" customHeight="1" x14ac:dyDescent="0.25">
      <c r="A119" s="54" t="s">
        <v>218</v>
      </c>
      <c r="B119" s="54" t="s">
        <v>219</v>
      </c>
      <c r="C119" s="31">
        <v>4301135311</v>
      </c>
      <c r="D119" s="323">
        <v>4607111039095</v>
      </c>
      <c r="E119" s="324"/>
      <c r="F119" s="315">
        <v>0.25</v>
      </c>
      <c r="G119" s="32">
        <v>12</v>
      </c>
      <c r="H119" s="315">
        <v>3</v>
      </c>
      <c r="I119" s="315">
        <v>3.7480000000000002</v>
      </c>
      <c r="J119" s="32">
        <v>70</v>
      </c>
      <c r="K119" s="32" t="s">
        <v>80</v>
      </c>
      <c r="L119" s="32" t="s">
        <v>81</v>
      </c>
      <c r="M119" s="33" t="s">
        <v>69</v>
      </c>
      <c r="N119" s="33"/>
      <c r="O119" s="32">
        <v>180</v>
      </c>
      <c r="P119" s="40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321"/>
      <c r="R119" s="321"/>
      <c r="S119" s="321"/>
      <c r="T119" s="322"/>
      <c r="U119" s="34"/>
      <c r="V119" s="34"/>
      <c r="W119" s="35" t="s">
        <v>70</v>
      </c>
      <c r="X119" s="316">
        <v>0</v>
      </c>
      <c r="Y119" s="317">
        <f>IFERROR(IF(X119="","",X119),"")</f>
        <v>0</v>
      </c>
      <c r="Z119" s="36">
        <f>IFERROR(IF(X119="","",X119*0.01788),"")</f>
        <v>0</v>
      </c>
      <c r="AA119" s="56"/>
      <c r="AB119" s="57"/>
      <c r="AC119" s="168" t="s">
        <v>220</v>
      </c>
      <c r="AG119" s="67"/>
      <c r="AJ119" s="71" t="s">
        <v>83</v>
      </c>
      <c r="AK119" s="71">
        <v>14</v>
      </c>
      <c r="BB119" s="16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4301135282</v>
      </c>
      <c r="D120" s="323">
        <v>4607111034199</v>
      </c>
      <c r="E120" s="324"/>
      <c r="F120" s="315">
        <v>0.25</v>
      </c>
      <c r="G120" s="32">
        <v>12</v>
      </c>
      <c r="H120" s="315">
        <v>3</v>
      </c>
      <c r="I120" s="315">
        <v>3.7035999999999998</v>
      </c>
      <c r="J120" s="32">
        <v>70</v>
      </c>
      <c r="K120" s="32" t="s">
        <v>80</v>
      </c>
      <c r="L120" s="32" t="s">
        <v>89</v>
      </c>
      <c r="M120" s="33" t="s">
        <v>69</v>
      </c>
      <c r="N120" s="33"/>
      <c r="O120" s="32">
        <v>180</v>
      </c>
      <c r="P120" s="372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321"/>
      <c r="R120" s="321"/>
      <c r="S120" s="321"/>
      <c r="T120" s="322"/>
      <c r="U120" s="34"/>
      <c r="V120" s="34"/>
      <c r="W120" s="35" t="s">
        <v>70</v>
      </c>
      <c r="X120" s="316">
        <v>168</v>
      </c>
      <c r="Y120" s="317">
        <f>IFERROR(IF(X120="","",X120),"")</f>
        <v>168</v>
      </c>
      <c r="Z120" s="36">
        <f>IFERROR(IF(X120="","",X120*0.01788),"")</f>
        <v>3.0038399999999998</v>
      </c>
      <c r="AA120" s="56"/>
      <c r="AB120" s="57"/>
      <c r="AC120" s="170" t="s">
        <v>223</v>
      </c>
      <c r="AG120" s="67"/>
      <c r="AJ120" s="71" t="s">
        <v>90</v>
      </c>
      <c r="AK120" s="71">
        <v>70</v>
      </c>
      <c r="BB120" s="171" t="s">
        <v>84</v>
      </c>
      <c r="BM120" s="67">
        <f>IFERROR(X120*I120,"0")</f>
        <v>622.20479999999998</v>
      </c>
      <c r="BN120" s="67">
        <f>IFERROR(Y120*I120,"0")</f>
        <v>622.20479999999998</v>
      </c>
      <c r="BO120" s="67">
        <f>IFERROR(X120/J120,"0")</f>
        <v>2.4</v>
      </c>
      <c r="BP120" s="67">
        <f>IFERROR(Y120/J120,"0")</f>
        <v>2.4</v>
      </c>
    </row>
    <row r="121" spans="1:68" x14ac:dyDescent="0.2">
      <c r="A121" s="341"/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42"/>
      <c r="P121" s="329" t="s">
        <v>73</v>
      </c>
      <c r="Q121" s="330"/>
      <c r="R121" s="330"/>
      <c r="S121" s="330"/>
      <c r="T121" s="330"/>
      <c r="U121" s="330"/>
      <c r="V121" s="331"/>
      <c r="W121" s="37" t="s">
        <v>70</v>
      </c>
      <c r="X121" s="318">
        <f>IFERROR(SUM(X119:X120),"0")</f>
        <v>168</v>
      </c>
      <c r="Y121" s="318">
        <f>IFERROR(SUM(Y119:Y120),"0")</f>
        <v>168</v>
      </c>
      <c r="Z121" s="318">
        <f>IFERROR(IF(Z119="",0,Z119),"0")+IFERROR(IF(Z120="",0,Z120),"0")</f>
        <v>3.0038399999999998</v>
      </c>
      <c r="AA121" s="319"/>
      <c r="AB121" s="319"/>
      <c r="AC121" s="319"/>
    </row>
    <row r="122" spans="1:68" x14ac:dyDescent="0.2">
      <c r="A122" s="327"/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42"/>
      <c r="P122" s="329" t="s">
        <v>73</v>
      </c>
      <c r="Q122" s="330"/>
      <c r="R122" s="330"/>
      <c r="S122" s="330"/>
      <c r="T122" s="330"/>
      <c r="U122" s="330"/>
      <c r="V122" s="331"/>
      <c r="W122" s="37" t="s">
        <v>74</v>
      </c>
      <c r="X122" s="318">
        <f>IFERROR(SUMPRODUCT(X119:X120*H119:H120),"0")</f>
        <v>504</v>
      </c>
      <c r="Y122" s="318">
        <f>IFERROR(SUMPRODUCT(Y119:Y120*H119:H120),"0")</f>
        <v>504</v>
      </c>
      <c r="Z122" s="37"/>
      <c r="AA122" s="319"/>
      <c r="AB122" s="319"/>
      <c r="AC122" s="319"/>
    </row>
    <row r="123" spans="1:68" ht="16.5" customHeight="1" x14ac:dyDescent="0.25">
      <c r="A123" s="328" t="s">
        <v>224</v>
      </c>
      <c r="B123" s="32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7"/>
      <c r="N123" s="327"/>
      <c r="O123" s="327"/>
      <c r="P123" s="327"/>
      <c r="Q123" s="327"/>
      <c r="R123" s="327"/>
      <c r="S123" s="327"/>
      <c r="T123" s="327"/>
      <c r="U123" s="327"/>
      <c r="V123" s="327"/>
      <c r="W123" s="327"/>
      <c r="X123" s="327"/>
      <c r="Y123" s="327"/>
      <c r="Z123" s="327"/>
      <c r="AA123" s="311"/>
      <c r="AB123" s="311"/>
      <c r="AC123" s="311"/>
    </row>
    <row r="124" spans="1:68" ht="14.25" customHeight="1" x14ac:dyDescent="0.25">
      <c r="A124" s="326" t="s">
        <v>152</v>
      </c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27"/>
      <c r="P124" s="327"/>
      <c r="Q124" s="327"/>
      <c r="R124" s="327"/>
      <c r="S124" s="327"/>
      <c r="T124" s="327"/>
      <c r="U124" s="327"/>
      <c r="V124" s="327"/>
      <c r="W124" s="327"/>
      <c r="X124" s="327"/>
      <c r="Y124" s="327"/>
      <c r="Z124" s="327"/>
      <c r="AA124" s="312"/>
      <c r="AB124" s="312"/>
      <c r="AC124" s="312"/>
    </row>
    <row r="125" spans="1:68" ht="27" customHeight="1" x14ac:dyDescent="0.25">
      <c r="A125" s="54" t="s">
        <v>225</v>
      </c>
      <c r="B125" s="54" t="s">
        <v>226</v>
      </c>
      <c r="C125" s="31">
        <v>4301135178</v>
      </c>
      <c r="D125" s="323">
        <v>4607111034816</v>
      </c>
      <c r="E125" s="324"/>
      <c r="F125" s="315">
        <v>0.25</v>
      </c>
      <c r="G125" s="32">
        <v>6</v>
      </c>
      <c r="H125" s="315">
        <v>1.5</v>
      </c>
      <c r="I125" s="315">
        <v>1.9218</v>
      </c>
      <c r="J125" s="32">
        <v>140</v>
      </c>
      <c r="K125" s="32" t="s">
        <v>80</v>
      </c>
      <c r="L125" s="32" t="s">
        <v>68</v>
      </c>
      <c r="M125" s="33" t="s">
        <v>69</v>
      </c>
      <c r="N125" s="33"/>
      <c r="O125" s="32">
        <v>180</v>
      </c>
      <c r="P125" s="486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321"/>
      <c r="R125" s="321"/>
      <c r="S125" s="321"/>
      <c r="T125" s="322"/>
      <c r="U125" s="34"/>
      <c r="V125" s="34"/>
      <c r="W125" s="35" t="s">
        <v>70</v>
      </c>
      <c r="X125" s="316">
        <v>0</v>
      </c>
      <c r="Y125" s="317">
        <f>IFERROR(IF(X125="","",X125),"")</f>
        <v>0</v>
      </c>
      <c r="Z125" s="36">
        <f>IFERROR(IF(X125="","",X125*0.00941),"")</f>
        <v>0</v>
      </c>
      <c r="AA125" s="56"/>
      <c r="AB125" s="57"/>
      <c r="AC125" s="172" t="s">
        <v>223</v>
      </c>
      <c r="AG125" s="67"/>
      <c r="AJ125" s="71" t="s">
        <v>72</v>
      </c>
      <c r="AK125" s="71">
        <v>1</v>
      </c>
      <c r="BB125" s="173" t="s">
        <v>84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customHeight="1" x14ac:dyDescent="0.25">
      <c r="A126" s="54" t="s">
        <v>227</v>
      </c>
      <c r="B126" s="54" t="s">
        <v>228</v>
      </c>
      <c r="C126" s="31">
        <v>4301135275</v>
      </c>
      <c r="D126" s="323">
        <v>4607111034380</v>
      </c>
      <c r="E126" s="324"/>
      <c r="F126" s="315">
        <v>0.25</v>
      </c>
      <c r="G126" s="32">
        <v>12</v>
      </c>
      <c r="H126" s="315">
        <v>3</v>
      </c>
      <c r="I126" s="315">
        <v>3.28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52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21"/>
      <c r="R126" s="321"/>
      <c r="S126" s="321"/>
      <c r="T126" s="322"/>
      <c r="U126" s="34"/>
      <c r="V126" s="34"/>
      <c r="W126" s="35" t="s">
        <v>70</v>
      </c>
      <c r="X126" s="316">
        <v>56</v>
      </c>
      <c r="Y126" s="317">
        <f>IFERROR(IF(X126="","",X126),"")</f>
        <v>56</v>
      </c>
      <c r="Z126" s="36">
        <f>IFERROR(IF(X126="","",X126*0.01788),"")</f>
        <v>1.0012799999999999</v>
      </c>
      <c r="AA126" s="56"/>
      <c r="AB126" s="57"/>
      <c r="AC126" s="174" t="s">
        <v>229</v>
      </c>
      <c r="AG126" s="67"/>
      <c r="AJ126" s="71" t="s">
        <v>83</v>
      </c>
      <c r="AK126" s="71">
        <v>14</v>
      </c>
      <c r="BB126" s="175" t="s">
        <v>84</v>
      </c>
      <c r="BM126" s="67">
        <f>IFERROR(X126*I126,"0")</f>
        <v>183.67999999999998</v>
      </c>
      <c r="BN126" s="67">
        <f>IFERROR(Y126*I126,"0")</f>
        <v>183.67999999999998</v>
      </c>
      <c r="BO126" s="67">
        <f>IFERROR(X126/J126,"0")</f>
        <v>0.8</v>
      </c>
      <c r="BP126" s="67">
        <f>IFERROR(Y126/J126,"0")</f>
        <v>0.8</v>
      </c>
    </row>
    <row r="127" spans="1:68" ht="27" customHeight="1" x14ac:dyDescent="0.25">
      <c r="A127" s="54" t="s">
        <v>230</v>
      </c>
      <c r="B127" s="54" t="s">
        <v>231</v>
      </c>
      <c r="C127" s="31">
        <v>4301135277</v>
      </c>
      <c r="D127" s="323">
        <v>4607111034397</v>
      </c>
      <c r="E127" s="324"/>
      <c r="F127" s="315">
        <v>0.25</v>
      </c>
      <c r="G127" s="32">
        <v>12</v>
      </c>
      <c r="H127" s="315">
        <v>3</v>
      </c>
      <c r="I127" s="315">
        <v>3.28</v>
      </c>
      <c r="J127" s="32">
        <v>70</v>
      </c>
      <c r="K127" s="32" t="s">
        <v>80</v>
      </c>
      <c r="L127" s="32" t="s">
        <v>81</v>
      </c>
      <c r="M127" s="33" t="s">
        <v>69</v>
      </c>
      <c r="N127" s="33"/>
      <c r="O127" s="32">
        <v>180</v>
      </c>
      <c r="P127" s="50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21"/>
      <c r="R127" s="321"/>
      <c r="S127" s="321"/>
      <c r="T127" s="322"/>
      <c r="U127" s="34"/>
      <c r="V127" s="34"/>
      <c r="W127" s="35" t="s">
        <v>70</v>
      </c>
      <c r="X127" s="316">
        <v>0</v>
      </c>
      <c r="Y127" s="317">
        <f>IFERROR(IF(X127="","",X127),"")</f>
        <v>0</v>
      </c>
      <c r="Z127" s="36">
        <f>IFERROR(IF(X127="","",X127*0.01788),"")</f>
        <v>0</v>
      </c>
      <c r="AA127" s="56"/>
      <c r="AB127" s="57"/>
      <c r="AC127" s="176" t="s">
        <v>214</v>
      </c>
      <c r="AG127" s="67"/>
      <c r="AJ127" s="71" t="s">
        <v>83</v>
      </c>
      <c r="AK127" s="71">
        <v>14</v>
      </c>
      <c r="BB127" s="177" t="s">
        <v>84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341"/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42"/>
      <c r="P128" s="329" t="s">
        <v>73</v>
      </c>
      <c r="Q128" s="330"/>
      <c r="R128" s="330"/>
      <c r="S128" s="330"/>
      <c r="T128" s="330"/>
      <c r="U128" s="330"/>
      <c r="V128" s="331"/>
      <c r="W128" s="37" t="s">
        <v>70</v>
      </c>
      <c r="X128" s="318">
        <f>IFERROR(SUM(X125:X127),"0")</f>
        <v>56</v>
      </c>
      <c r="Y128" s="318">
        <f>IFERROR(SUM(Y125:Y127),"0")</f>
        <v>56</v>
      </c>
      <c r="Z128" s="318">
        <f>IFERROR(IF(Z125="",0,Z125),"0")+IFERROR(IF(Z126="",0,Z126),"0")+IFERROR(IF(Z127="",0,Z127),"0")</f>
        <v>1.0012799999999999</v>
      </c>
      <c r="AA128" s="319"/>
      <c r="AB128" s="319"/>
      <c r="AC128" s="319"/>
    </row>
    <row r="129" spans="1:68" x14ac:dyDescent="0.2">
      <c r="A129" s="327"/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42"/>
      <c r="P129" s="329" t="s">
        <v>73</v>
      </c>
      <c r="Q129" s="330"/>
      <c r="R129" s="330"/>
      <c r="S129" s="330"/>
      <c r="T129" s="330"/>
      <c r="U129" s="330"/>
      <c r="V129" s="331"/>
      <c r="W129" s="37" t="s">
        <v>74</v>
      </c>
      <c r="X129" s="318">
        <f>IFERROR(SUMPRODUCT(X125:X127*H125:H127),"0")</f>
        <v>168</v>
      </c>
      <c r="Y129" s="318">
        <f>IFERROR(SUMPRODUCT(Y125:Y127*H125:H127),"0")</f>
        <v>168</v>
      </c>
      <c r="Z129" s="37"/>
      <c r="AA129" s="319"/>
      <c r="AB129" s="319"/>
      <c r="AC129" s="319"/>
    </row>
    <row r="130" spans="1:68" ht="16.5" customHeight="1" x14ac:dyDescent="0.25">
      <c r="A130" s="328" t="s">
        <v>232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27"/>
      <c r="Y130" s="327"/>
      <c r="Z130" s="327"/>
      <c r="AA130" s="311"/>
      <c r="AB130" s="311"/>
      <c r="AC130" s="311"/>
    </row>
    <row r="131" spans="1:68" ht="14.25" customHeight="1" x14ac:dyDescent="0.25">
      <c r="A131" s="326" t="s">
        <v>152</v>
      </c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7"/>
      <c r="N131" s="327"/>
      <c r="O131" s="327"/>
      <c r="P131" s="327"/>
      <c r="Q131" s="327"/>
      <c r="R131" s="327"/>
      <c r="S131" s="327"/>
      <c r="T131" s="327"/>
      <c r="U131" s="327"/>
      <c r="V131" s="327"/>
      <c r="W131" s="327"/>
      <c r="X131" s="327"/>
      <c r="Y131" s="327"/>
      <c r="Z131" s="327"/>
      <c r="AA131" s="312"/>
      <c r="AB131" s="312"/>
      <c r="AC131" s="312"/>
    </row>
    <row r="132" spans="1:68" ht="27" customHeight="1" x14ac:dyDescent="0.25">
      <c r="A132" s="54" t="s">
        <v>233</v>
      </c>
      <c r="B132" s="54" t="s">
        <v>234</v>
      </c>
      <c r="C132" s="31">
        <v>4301135279</v>
      </c>
      <c r="D132" s="323">
        <v>4607111035806</v>
      </c>
      <c r="E132" s="324"/>
      <c r="F132" s="315">
        <v>0.25</v>
      </c>
      <c r="G132" s="32">
        <v>12</v>
      </c>
      <c r="H132" s="315">
        <v>3</v>
      </c>
      <c r="I132" s="315">
        <v>3.7035999999999998</v>
      </c>
      <c r="J132" s="32">
        <v>70</v>
      </c>
      <c r="K132" s="32" t="s">
        <v>80</v>
      </c>
      <c r="L132" s="32" t="s">
        <v>81</v>
      </c>
      <c r="M132" s="33" t="s">
        <v>69</v>
      </c>
      <c r="N132" s="33"/>
      <c r="O132" s="32">
        <v>180</v>
      </c>
      <c r="P132" s="41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2" s="321"/>
      <c r="R132" s="321"/>
      <c r="S132" s="321"/>
      <c r="T132" s="322"/>
      <c r="U132" s="34"/>
      <c r="V132" s="34"/>
      <c r="W132" s="35" t="s">
        <v>70</v>
      </c>
      <c r="X132" s="316">
        <v>0</v>
      </c>
      <c r="Y132" s="317">
        <f>IFERROR(IF(X132="","",X132),"")</f>
        <v>0</v>
      </c>
      <c r="Z132" s="36">
        <f>IFERROR(IF(X132="","",X132*0.01788),"")</f>
        <v>0</v>
      </c>
      <c r="AA132" s="56"/>
      <c r="AB132" s="57"/>
      <c r="AC132" s="178" t="s">
        <v>235</v>
      </c>
      <c r="AG132" s="67"/>
      <c r="AJ132" s="71" t="s">
        <v>83</v>
      </c>
      <c r="AK132" s="71">
        <v>14</v>
      </c>
      <c r="BB132" s="179" t="s">
        <v>84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x14ac:dyDescent="0.2">
      <c r="A133" s="341"/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42"/>
      <c r="P133" s="329" t="s">
        <v>73</v>
      </c>
      <c r="Q133" s="330"/>
      <c r="R133" s="330"/>
      <c r="S133" s="330"/>
      <c r="T133" s="330"/>
      <c r="U133" s="330"/>
      <c r="V133" s="331"/>
      <c r="W133" s="37" t="s">
        <v>70</v>
      </c>
      <c r="X133" s="318">
        <f>IFERROR(SUM(X132:X132),"0")</f>
        <v>0</v>
      </c>
      <c r="Y133" s="318">
        <f>IFERROR(SUM(Y132:Y132),"0")</f>
        <v>0</v>
      </c>
      <c r="Z133" s="318">
        <f>IFERROR(IF(Z132="",0,Z132),"0")</f>
        <v>0</v>
      </c>
      <c r="AA133" s="319"/>
      <c r="AB133" s="319"/>
      <c r="AC133" s="319"/>
    </row>
    <row r="134" spans="1:68" x14ac:dyDescent="0.2">
      <c r="A134" s="327"/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42"/>
      <c r="P134" s="329" t="s">
        <v>73</v>
      </c>
      <c r="Q134" s="330"/>
      <c r="R134" s="330"/>
      <c r="S134" s="330"/>
      <c r="T134" s="330"/>
      <c r="U134" s="330"/>
      <c r="V134" s="331"/>
      <c r="W134" s="37" t="s">
        <v>74</v>
      </c>
      <c r="X134" s="318">
        <f>IFERROR(SUMPRODUCT(X132:X132*H132:H132),"0")</f>
        <v>0</v>
      </c>
      <c r="Y134" s="318">
        <f>IFERROR(SUMPRODUCT(Y132:Y132*H132:H132),"0")</f>
        <v>0</v>
      </c>
      <c r="Z134" s="37"/>
      <c r="AA134" s="319"/>
      <c r="AB134" s="319"/>
      <c r="AC134" s="319"/>
    </row>
    <row r="135" spans="1:68" ht="16.5" customHeight="1" x14ac:dyDescent="0.25">
      <c r="A135" s="328" t="s">
        <v>236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27"/>
      <c r="Z135" s="327"/>
      <c r="AA135" s="311"/>
      <c r="AB135" s="311"/>
      <c r="AC135" s="311"/>
    </row>
    <row r="136" spans="1:68" ht="14.25" customHeight="1" x14ac:dyDescent="0.25">
      <c r="A136" s="326" t="s">
        <v>237</v>
      </c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  <c r="P136" s="327"/>
      <c r="Q136" s="327"/>
      <c r="R136" s="327"/>
      <c r="S136" s="327"/>
      <c r="T136" s="327"/>
      <c r="U136" s="327"/>
      <c r="V136" s="327"/>
      <c r="W136" s="327"/>
      <c r="X136" s="327"/>
      <c r="Y136" s="327"/>
      <c r="Z136" s="327"/>
      <c r="AA136" s="312"/>
      <c r="AB136" s="312"/>
      <c r="AC136" s="312"/>
    </row>
    <row r="137" spans="1:68" ht="27" customHeight="1" x14ac:dyDescent="0.25">
      <c r="A137" s="54" t="s">
        <v>238</v>
      </c>
      <c r="B137" s="54" t="s">
        <v>239</v>
      </c>
      <c r="C137" s="31">
        <v>4301071054</v>
      </c>
      <c r="D137" s="323">
        <v>4607111035639</v>
      </c>
      <c r="E137" s="324"/>
      <c r="F137" s="315">
        <v>0.2</v>
      </c>
      <c r="G137" s="32">
        <v>8</v>
      </c>
      <c r="H137" s="315">
        <v>1.6</v>
      </c>
      <c r="I137" s="315">
        <v>2.12</v>
      </c>
      <c r="J137" s="32">
        <v>72</v>
      </c>
      <c r="K137" s="32" t="s">
        <v>240</v>
      </c>
      <c r="L137" s="32" t="s">
        <v>81</v>
      </c>
      <c r="M137" s="33" t="s">
        <v>69</v>
      </c>
      <c r="N137" s="33"/>
      <c r="O137" s="32">
        <v>180</v>
      </c>
      <c r="P137" s="411" t="s">
        <v>241</v>
      </c>
      <c r="Q137" s="321"/>
      <c r="R137" s="321"/>
      <c r="S137" s="321"/>
      <c r="T137" s="322"/>
      <c r="U137" s="34"/>
      <c r="V137" s="34"/>
      <c r="W137" s="35" t="s">
        <v>70</v>
      </c>
      <c r="X137" s="316">
        <v>0</v>
      </c>
      <c r="Y137" s="317">
        <f>IFERROR(IF(X137="","",X137),"")</f>
        <v>0</v>
      </c>
      <c r="Z137" s="36">
        <f>IFERROR(IF(X137="","",X137*0.01157),"")</f>
        <v>0</v>
      </c>
      <c r="AA137" s="56"/>
      <c r="AB137" s="57"/>
      <c r="AC137" s="180" t="s">
        <v>242</v>
      </c>
      <c r="AG137" s="67"/>
      <c r="AJ137" s="71" t="s">
        <v>83</v>
      </c>
      <c r="AK137" s="71">
        <v>6</v>
      </c>
      <c r="BB137" s="181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243</v>
      </c>
      <c r="B138" s="54" t="s">
        <v>244</v>
      </c>
      <c r="C138" s="31">
        <v>4301135540</v>
      </c>
      <c r="D138" s="323">
        <v>4607111035646</v>
      </c>
      <c r="E138" s="324"/>
      <c r="F138" s="315">
        <v>0.2</v>
      </c>
      <c r="G138" s="32">
        <v>8</v>
      </c>
      <c r="H138" s="315">
        <v>1.6</v>
      </c>
      <c r="I138" s="315">
        <v>2.12</v>
      </c>
      <c r="J138" s="32">
        <v>72</v>
      </c>
      <c r="K138" s="32" t="s">
        <v>240</v>
      </c>
      <c r="L138" s="32" t="s">
        <v>81</v>
      </c>
      <c r="M138" s="33" t="s">
        <v>69</v>
      </c>
      <c r="N138" s="33"/>
      <c r="O138" s="32">
        <v>180</v>
      </c>
      <c r="P138" s="42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321"/>
      <c r="R138" s="321"/>
      <c r="S138" s="321"/>
      <c r="T138" s="322"/>
      <c r="U138" s="34"/>
      <c r="V138" s="34"/>
      <c r="W138" s="35" t="s">
        <v>70</v>
      </c>
      <c r="X138" s="316">
        <v>0</v>
      </c>
      <c r="Y138" s="317">
        <f>IFERROR(IF(X138="","",X138),"")</f>
        <v>0</v>
      </c>
      <c r="Z138" s="36">
        <f>IFERROR(IF(X138="","",X138*0.01157),"")</f>
        <v>0</v>
      </c>
      <c r="AA138" s="56"/>
      <c r="AB138" s="57"/>
      <c r="AC138" s="182" t="s">
        <v>242</v>
      </c>
      <c r="AG138" s="67"/>
      <c r="AJ138" s="71" t="s">
        <v>83</v>
      </c>
      <c r="AK138" s="71">
        <v>6</v>
      </c>
      <c r="BB138" s="183" t="s">
        <v>84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341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42"/>
      <c r="P139" s="329" t="s">
        <v>73</v>
      </c>
      <c r="Q139" s="330"/>
      <c r="R139" s="330"/>
      <c r="S139" s="330"/>
      <c r="T139" s="330"/>
      <c r="U139" s="330"/>
      <c r="V139" s="331"/>
      <c r="W139" s="37" t="s">
        <v>70</v>
      </c>
      <c r="X139" s="318">
        <f>IFERROR(SUM(X137:X138),"0")</f>
        <v>0</v>
      </c>
      <c r="Y139" s="318">
        <f>IFERROR(SUM(Y137:Y138),"0")</f>
        <v>0</v>
      </c>
      <c r="Z139" s="318">
        <f>IFERROR(IF(Z137="",0,Z137),"0")+IFERROR(IF(Z138="",0,Z138),"0")</f>
        <v>0</v>
      </c>
      <c r="AA139" s="319"/>
      <c r="AB139" s="319"/>
      <c r="AC139" s="319"/>
    </row>
    <row r="140" spans="1:68" x14ac:dyDescent="0.2">
      <c r="A140" s="327"/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42"/>
      <c r="P140" s="329" t="s">
        <v>73</v>
      </c>
      <c r="Q140" s="330"/>
      <c r="R140" s="330"/>
      <c r="S140" s="330"/>
      <c r="T140" s="330"/>
      <c r="U140" s="330"/>
      <c r="V140" s="331"/>
      <c r="W140" s="37" t="s">
        <v>74</v>
      </c>
      <c r="X140" s="318">
        <f>IFERROR(SUMPRODUCT(X137:X138*H137:H138),"0")</f>
        <v>0</v>
      </c>
      <c r="Y140" s="318">
        <f>IFERROR(SUMPRODUCT(Y137:Y138*H137:H138),"0")</f>
        <v>0</v>
      </c>
      <c r="Z140" s="37"/>
      <c r="AA140" s="319"/>
      <c r="AB140" s="319"/>
      <c r="AC140" s="319"/>
    </row>
    <row r="141" spans="1:68" ht="16.5" customHeight="1" x14ac:dyDescent="0.25">
      <c r="A141" s="328" t="s">
        <v>245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27"/>
      <c r="Z141" s="327"/>
      <c r="AA141" s="311"/>
      <c r="AB141" s="311"/>
      <c r="AC141" s="311"/>
    </row>
    <row r="142" spans="1:68" ht="14.25" customHeight="1" x14ac:dyDescent="0.25">
      <c r="A142" s="326" t="s">
        <v>152</v>
      </c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27"/>
      <c r="R142" s="327"/>
      <c r="S142" s="327"/>
      <c r="T142" s="327"/>
      <c r="U142" s="327"/>
      <c r="V142" s="327"/>
      <c r="W142" s="327"/>
      <c r="X142" s="327"/>
      <c r="Y142" s="327"/>
      <c r="Z142" s="327"/>
      <c r="AA142" s="312"/>
      <c r="AB142" s="312"/>
      <c r="AC142" s="312"/>
    </row>
    <row r="143" spans="1:68" ht="27" customHeight="1" x14ac:dyDescent="0.25">
      <c r="A143" s="54" t="s">
        <v>246</v>
      </c>
      <c r="B143" s="54" t="s">
        <v>247</v>
      </c>
      <c r="C143" s="31">
        <v>4301135281</v>
      </c>
      <c r="D143" s="323">
        <v>4607111036568</v>
      </c>
      <c r="E143" s="324"/>
      <c r="F143" s="315">
        <v>0.28000000000000003</v>
      </c>
      <c r="G143" s="32">
        <v>6</v>
      </c>
      <c r="H143" s="315">
        <v>1.68</v>
      </c>
      <c r="I143" s="315">
        <v>2.1017999999999999</v>
      </c>
      <c r="J143" s="32">
        <v>140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4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321"/>
      <c r="R143" s="321"/>
      <c r="S143" s="321"/>
      <c r="T143" s="322"/>
      <c r="U143" s="34"/>
      <c r="V143" s="34"/>
      <c r="W143" s="35" t="s">
        <v>70</v>
      </c>
      <c r="X143" s="316">
        <v>0</v>
      </c>
      <c r="Y143" s="317">
        <f>IFERROR(IF(X143="","",X143),"")</f>
        <v>0</v>
      </c>
      <c r="Z143" s="36">
        <f>IFERROR(IF(X143="","",X143*0.00941),"")</f>
        <v>0</v>
      </c>
      <c r="AA143" s="56"/>
      <c r="AB143" s="57"/>
      <c r="AC143" s="184" t="s">
        <v>248</v>
      </c>
      <c r="AG143" s="67"/>
      <c r="AJ143" s="71" t="s">
        <v>72</v>
      </c>
      <c r="AK143" s="71">
        <v>1</v>
      </c>
      <c r="BB143" s="185" t="s">
        <v>84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41"/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42"/>
      <c r="P144" s="329" t="s">
        <v>73</v>
      </c>
      <c r="Q144" s="330"/>
      <c r="R144" s="330"/>
      <c r="S144" s="330"/>
      <c r="T144" s="330"/>
      <c r="U144" s="330"/>
      <c r="V144" s="331"/>
      <c r="W144" s="37" t="s">
        <v>70</v>
      </c>
      <c r="X144" s="318">
        <f>IFERROR(SUM(X143:X143),"0")</f>
        <v>0</v>
      </c>
      <c r="Y144" s="318">
        <f>IFERROR(SUM(Y143:Y143),"0")</f>
        <v>0</v>
      </c>
      <c r="Z144" s="318">
        <f>IFERROR(IF(Z143="",0,Z143),"0")</f>
        <v>0</v>
      </c>
      <c r="AA144" s="319"/>
      <c r="AB144" s="319"/>
      <c r="AC144" s="319"/>
    </row>
    <row r="145" spans="1:68" x14ac:dyDescent="0.2">
      <c r="A145" s="327"/>
      <c r="B145" s="327"/>
      <c r="C145" s="327"/>
      <c r="D145" s="327"/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42"/>
      <c r="P145" s="329" t="s">
        <v>73</v>
      </c>
      <c r="Q145" s="330"/>
      <c r="R145" s="330"/>
      <c r="S145" s="330"/>
      <c r="T145" s="330"/>
      <c r="U145" s="330"/>
      <c r="V145" s="331"/>
      <c r="W145" s="37" t="s">
        <v>74</v>
      </c>
      <c r="X145" s="318">
        <f>IFERROR(SUMPRODUCT(X143:X143*H143:H143),"0")</f>
        <v>0</v>
      </c>
      <c r="Y145" s="318">
        <f>IFERROR(SUMPRODUCT(Y143:Y143*H143:H143),"0")</f>
        <v>0</v>
      </c>
      <c r="Z145" s="37"/>
      <c r="AA145" s="319"/>
      <c r="AB145" s="319"/>
      <c r="AC145" s="319"/>
    </row>
    <row r="146" spans="1:68" ht="27.75" customHeight="1" x14ac:dyDescent="0.2">
      <c r="A146" s="381" t="s">
        <v>249</v>
      </c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382"/>
      <c r="P146" s="382"/>
      <c r="Q146" s="382"/>
      <c r="R146" s="382"/>
      <c r="S146" s="382"/>
      <c r="T146" s="382"/>
      <c r="U146" s="382"/>
      <c r="V146" s="382"/>
      <c r="W146" s="382"/>
      <c r="X146" s="382"/>
      <c r="Y146" s="382"/>
      <c r="Z146" s="382"/>
      <c r="AA146" s="48"/>
      <c r="AB146" s="48"/>
      <c r="AC146" s="48"/>
    </row>
    <row r="147" spans="1:68" ht="16.5" customHeight="1" x14ac:dyDescent="0.25">
      <c r="A147" s="328" t="s">
        <v>250</v>
      </c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27"/>
      <c r="P147" s="327"/>
      <c r="Q147" s="327"/>
      <c r="R147" s="327"/>
      <c r="S147" s="327"/>
      <c r="T147" s="327"/>
      <c r="U147" s="327"/>
      <c r="V147" s="327"/>
      <c r="W147" s="327"/>
      <c r="X147" s="327"/>
      <c r="Y147" s="327"/>
      <c r="Z147" s="327"/>
      <c r="AA147" s="311"/>
      <c r="AB147" s="311"/>
      <c r="AC147" s="311"/>
    </row>
    <row r="148" spans="1:68" ht="14.25" customHeight="1" x14ac:dyDescent="0.25">
      <c r="A148" s="326" t="s">
        <v>152</v>
      </c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27"/>
      <c r="P148" s="327"/>
      <c r="Q148" s="327"/>
      <c r="R148" s="327"/>
      <c r="S148" s="327"/>
      <c r="T148" s="327"/>
      <c r="U148" s="327"/>
      <c r="V148" s="327"/>
      <c r="W148" s="327"/>
      <c r="X148" s="327"/>
      <c r="Y148" s="327"/>
      <c r="Z148" s="327"/>
      <c r="AA148" s="312"/>
      <c r="AB148" s="312"/>
      <c r="AC148" s="312"/>
    </row>
    <row r="149" spans="1:68" ht="27" customHeight="1" x14ac:dyDescent="0.25">
      <c r="A149" s="54" t="s">
        <v>251</v>
      </c>
      <c r="B149" s="54" t="s">
        <v>252</v>
      </c>
      <c r="C149" s="31">
        <v>4301135317</v>
      </c>
      <c r="D149" s="323">
        <v>4607111039057</v>
      </c>
      <c r="E149" s="324"/>
      <c r="F149" s="315">
        <v>1.8</v>
      </c>
      <c r="G149" s="32">
        <v>1</v>
      </c>
      <c r="H149" s="315">
        <v>1.8</v>
      </c>
      <c r="I149" s="315">
        <v>1.9</v>
      </c>
      <c r="J149" s="32">
        <v>234</v>
      </c>
      <c r="K149" s="32" t="s">
        <v>147</v>
      </c>
      <c r="L149" s="32" t="s">
        <v>68</v>
      </c>
      <c r="M149" s="33" t="s">
        <v>69</v>
      </c>
      <c r="N149" s="33"/>
      <c r="O149" s="32">
        <v>180</v>
      </c>
      <c r="P149" s="522" t="s">
        <v>253</v>
      </c>
      <c r="Q149" s="321"/>
      <c r="R149" s="321"/>
      <c r="S149" s="321"/>
      <c r="T149" s="322"/>
      <c r="U149" s="34"/>
      <c r="V149" s="34"/>
      <c r="W149" s="35" t="s">
        <v>70</v>
      </c>
      <c r="X149" s="316">
        <v>0</v>
      </c>
      <c r="Y149" s="317">
        <f>IFERROR(IF(X149="","",X149),"")</f>
        <v>0</v>
      </c>
      <c r="Z149" s="36">
        <f>IFERROR(IF(X149="","",X149*0.00502),"")</f>
        <v>0</v>
      </c>
      <c r="AA149" s="56"/>
      <c r="AB149" s="57"/>
      <c r="AC149" s="186" t="s">
        <v>220</v>
      </c>
      <c r="AG149" s="67"/>
      <c r="AJ149" s="71" t="s">
        <v>72</v>
      </c>
      <c r="AK149" s="71">
        <v>1</v>
      </c>
      <c r="BB149" s="187" t="s">
        <v>84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341"/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42"/>
      <c r="P150" s="329" t="s">
        <v>73</v>
      </c>
      <c r="Q150" s="330"/>
      <c r="R150" s="330"/>
      <c r="S150" s="330"/>
      <c r="T150" s="330"/>
      <c r="U150" s="330"/>
      <c r="V150" s="331"/>
      <c r="W150" s="37" t="s">
        <v>70</v>
      </c>
      <c r="X150" s="318">
        <f>IFERROR(SUM(X149:X149),"0")</f>
        <v>0</v>
      </c>
      <c r="Y150" s="318">
        <f>IFERROR(SUM(Y149:Y149),"0")</f>
        <v>0</v>
      </c>
      <c r="Z150" s="318">
        <f>IFERROR(IF(Z149="",0,Z149),"0")</f>
        <v>0</v>
      </c>
      <c r="AA150" s="319"/>
      <c r="AB150" s="319"/>
      <c r="AC150" s="319"/>
    </row>
    <row r="151" spans="1:68" x14ac:dyDescent="0.2">
      <c r="A151" s="327"/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42"/>
      <c r="P151" s="329" t="s">
        <v>73</v>
      </c>
      <c r="Q151" s="330"/>
      <c r="R151" s="330"/>
      <c r="S151" s="330"/>
      <c r="T151" s="330"/>
      <c r="U151" s="330"/>
      <c r="V151" s="331"/>
      <c r="W151" s="37" t="s">
        <v>74</v>
      </c>
      <c r="X151" s="318">
        <f>IFERROR(SUMPRODUCT(X149:X149*H149:H149),"0")</f>
        <v>0</v>
      </c>
      <c r="Y151" s="318">
        <f>IFERROR(SUMPRODUCT(Y149:Y149*H149:H149),"0")</f>
        <v>0</v>
      </c>
      <c r="Z151" s="37"/>
      <c r="AA151" s="319"/>
      <c r="AB151" s="319"/>
      <c r="AC151" s="319"/>
    </row>
    <row r="152" spans="1:68" ht="16.5" customHeight="1" x14ac:dyDescent="0.25">
      <c r="A152" s="328" t="s">
        <v>254</v>
      </c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27"/>
      <c r="R152" s="327"/>
      <c r="S152" s="327"/>
      <c r="T152" s="327"/>
      <c r="U152" s="327"/>
      <c r="V152" s="327"/>
      <c r="W152" s="327"/>
      <c r="X152" s="327"/>
      <c r="Y152" s="327"/>
      <c r="Z152" s="327"/>
      <c r="AA152" s="311"/>
      <c r="AB152" s="311"/>
      <c r="AC152" s="311"/>
    </row>
    <row r="153" spans="1:68" ht="14.25" customHeight="1" x14ac:dyDescent="0.25">
      <c r="A153" s="326" t="s">
        <v>64</v>
      </c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7"/>
      <c r="M153" s="327"/>
      <c r="N153" s="327"/>
      <c r="O153" s="327"/>
      <c r="P153" s="327"/>
      <c r="Q153" s="327"/>
      <c r="R153" s="327"/>
      <c r="S153" s="327"/>
      <c r="T153" s="327"/>
      <c r="U153" s="327"/>
      <c r="V153" s="327"/>
      <c r="W153" s="327"/>
      <c r="X153" s="327"/>
      <c r="Y153" s="327"/>
      <c r="Z153" s="327"/>
      <c r="AA153" s="312"/>
      <c r="AB153" s="312"/>
      <c r="AC153" s="312"/>
    </row>
    <row r="154" spans="1:68" ht="16.5" customHeight="1" x14ac:dyDescent="0.25">
      <c r="A154" s="54" t="s">
        <v>255</v>
      </c>
      <c r="B154" s="54" t="s">
        <v>256</v>
      </c>
      <c r="C154" s="31">
        <v>4301071062</v>
      </c>
      <c r="D154" s="323">
        <v>4607111036384</v>
      </c>
      <c r="E154" s="324"/>
      <c r="F154" s="315">
        <v>5</v>
      </c>
      <c r="G154" s="32">
        <v>1</v>
      </c>
      <c r="H154" s="315">
        <v>5</v>
      </c>
      <c r="I154" s="315">
        <v>5.2106000000000003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1" t="s">
        <v>257</v>
      </c>
      <c r="Q154" s="321"/>
      <c r="R154" s="321"/>
      <c r="S154" s="321"/>
      <c r="T154" s="322"/>
      <c r="U154" s="34"/>
      <c r="V154" s="34"/>
      <c r="W154" s="35" t="s">
        <v>70</v>
      </c>
      <c r="X154" s="316">
        <v>0</v>
      </c>
      <c r="Y154" s="317">
        <f>IFERROR(IF(X154="","",X154),"")</f>
        <v>0</v>
      </c>
      <c r="Z154" s="36">
        <f>IFERROR(IF(X154="","",X154*0.00866),"")</f>
        <v>0</v>
      </c>
      <c r="AA154" s="56"/>
      <c r="AB154" s="57"/>
      <c r="AC154" s="188" t="s">
        <v>258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16.5" customHeight="1" x14ac:dyDescent="0.25">
      <c r="A155" s="54" t="s">
        <v>259</v>
      </c>
      <c r="B155" s="54" t="s">
        <v>260</v>
      </c>
      <c r="C155" s="31">
        <v>4301071056</v>
      </c>
      <c r="D155" s="323">
        <v>4640242180250</v>
      </c>
      <c r="E155" s="324"/>
      <c r="F155" s="315">
        <v>5</v>
      </c>
      <c r="G155" s="32">
        <v>1</v>
      </c>
      <c r="H155" s="315">
        <v>5</v>
      </c>
      <c r="I155" s="315">
        <v>5.2131999999999996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36" t="s">
        <v>261</v>
      </c>
      <c r="Q155" s="321"/>
      <c r="R155" s="321"/>
      <c r="S155" s="321"/>
      <c r="T155" s="322"/>
      <c r="U155" s="34"/>
      <c r="V155" s="34"/>
      <c r="W155" s="35" t="s">
        <v>70</v>
      </c>
      <c r="X155" s="316">
        <v>0</v>
      </c>
      <c r="Y155" s="317">
        <f>IFERROR(IF(X155="","",X155),"")</f>
        <v>0</v>
      </c>
      <c r="Z155" s="36">
        <f>IFERROR(IF(X155="","",X155*0.00866),"")</f>
        <v>0</v>
      </c>
      <c r="AA155" s="56"/>
      <c r="AB155" s="57"/>
      <c r="AC155" s="190" t="s">
        <v>262</v>
      </c>
      <c r="AG155" s="67"/>
      <c r="AJ155" s="71" t="s">
        <v>72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263</v>
      </c>
      <c r="B156" s="54" t="s">
        <v>264</v>
      </c>
      <c r="C156" s="31">
        <v>4301071050</v>
      </c>
      <c r="D156" s="323">
        <v>4607111036216</v>
      </c>
      <c r="E156" s="324"/>
      <c r="F156" s="315">
        <v>5</v>
      </c>
      <c r="G156" s="32">
        <v>1</v>
      </c>
      <c r="H156" s="315">
        <v>5</v>
      </c>
      <c r="I156" s="315">
        <v>5.2131999999999996</v>
      </c>
      <c r="J156" s="32">
        <v>144</v>
      </c>
      <c r="K156" s="32" t="s">
        <v>67</v>
      </c>
      <c r="L156" s="32" t="s">
        <v>89</v>
      </c>
      <c r="M156" s="33" t="s">
        <v>69</v>
      </c>
      <c r="N156" s="33"/>
      <c r="O156" s="32">
        <v>180</v>
      </c>
      <c r="P156" s="452" t="s">
        <v>265</v>
      </c>
      <c r="Q156" s="321"/>
      <c r="R156" s="321"/>
      <c r="S156" s="321"/>
      <c r="T156" s="322"/>
      <c r="U156" s="34"/>
      <c r="V156" s="34"/>
      <c r="W156" s="35" t="s">
        <v>70</v>
      </c>
      <c r="X156" s="316">
        <v>204</v>
      </c>
      <c r="Y156" s="317">
        <f>IFERROR(IF(X156="","",X156),"")</f>
        <v>204</v>
      </c>
      <c r="Z156" s="36">
        <f>IFERROR(IF(X156="","",X156*0.00866),"")</f>
        <v>1.7666399999999998</v>
      </c>
      <c r="AA156" s="56"/>
      <c r="AB156" s="57"/>
      <c r="AC156" s="192" t="s">
        <v>266</v>
      </c>
      <c r="AG156" s="67"/>
      <c r="AJ156" s="71" t="s">
        <v>90</v>
      </c>
      <c r="AK156" s="71">
        <v>144</v>
      </c>
      <c r="BB156" s="193" t="s">
        <v>1</v>
      </c>
      <c r="BM156" s="67">
        <f>IFERROR(X156*I156,"0")</f>
        <v>1063.4928</v>
      </c>
      <c r="BN156" s="67">
        <f>IFERROR(Y156*I156,"0")</f>
        <v>1063.4928</v>
      </c>
      <c r="BO156" s="67">
        <f>IFERROR(X156/J156,"0")</f>
        <v>1.4166666666666667</v>
      </c>
      <c r="BP156" s="67">
        <f>IFERROR(Y156/J156,"0")</f>
        <v>1.4166666666666667</v>
      </c>
    </row>
    <row r="157" spans="1:68" ht="27" customHeight="1" x14ac:dyDescent="0.25">
      <c r="A157" s="54" t="s">
        <v>267</v>
      </c>
      <c r="B157" s="54" t="s">
        <v>268</v>
      </c>
      <c r="C157" s="31">
        <v>4301071061</v>
      </c>
      <c r="D157" s="323">
        <v>4607111036278</v>
      </c>
      <c r="E157" s="324"/>
      <c r="F157" s="315">
        <v>5</v>
      </c>
      <c r="G157" s="32">
        <v>1</v>
      </c>
      <c r="H157" s="315">
        <v>5</v>
      </c>
      <c r="I157" s="315">
        <v>5.2405999999999997</v>
      </c>
      <c r="J157" s="32">
        <v>84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338" t="s">
        <v>269</v>
      </c>
      <c r="Q157" s="321"/>
      <c r="R157" s="321"/>
      <c r="S157" s="321"/>
      <c r="T157" s="322"/>
      <c r="U157" s="34"/>
      <c r="V157" s="34"/>
      <c r="W157" s="35" t="s">
        <v>70</v>
      </c>
      <c r="X157" s="316">
        <v>0</v>
      </c>
      <c r="Y157" s="317">
        <f>IFERROR(IF(X157="","",X157),"")</f>
        <v>0</v>
      </c>
      <c r="Z157" s="36">
        <f>IFERROR(IF(X157="","",X157*0.0155),"")</f>
        <v>0</v>
      </c>
      <c r="AA157" s="56"/>
      <c r="AB157" s="57"/>
      <c r="AC157" s="194" t="s">
        <v>270</v>
      </c>
      <c r="AG157" s="67"/>
      <c r="AJ157" s="71" t="s">
        <v>72</v>
      </c>
      <c r="AK157" s="71">
        <v>1</v>
      </c>
      <c r="BB157" s="195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41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7"/>
      <c r="N158" s="327"/>
      <c r="O158" s="342"/>
      <c r="P158" s="329" t="s">
        <v>73</v>
      </c>
      <c r="Q158" s="330"/>
      <c r="R158" s="330"/>
      <c r="S158" s="330"/>
      <c r="T158" s="330"/>
      <c r="U158" s="330"/>
      <c r="V158" s="331"/>
      <c r="W158" s="37" t="s">
        <v>70</v>
      </c>
      <c r="X158" s="318">
        <f>IFERROR(SUM(X154:X157),"0")</f>
        <v>204</v>
      </c>
      <c r="Y158" s="318">
        <f>IFERROR(SUM(Y154:Y157),"0")</f>
        <v>204</v>
      </c>
      <c r="Z158" s="318">
        <f>IFERROR(IF(Z154="",0,Z154),"0")+IFERROR(IF(Z155="",0,Z155),"0")+IFERROR(IF(Z156="",0,Z156),"0")+IFERROR(IF(Z157="",0,Z157),"0")</f>
        <v>1.7666399999999998</v>
      </c>
      <c r="AA158" s="319"/>
      <c r="AB158" s="319"/>
      <c r="AC158" s="319"/>
    </row>
    <row r="159" spans="1:68" x14ac:dyDescent="0.2">
      <c r="A159" s="327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42"/>
      <c r="P159" s="329" t="s">
        <v>73</v>
      </c>
      <c r="Q159" s="330"/>
      <c r="R159" s="330"/>
      <c r="S159" s="330"/>
      <c r="T159" s="330"/>
      <c r="U159" s="330"/>
      <c r="V159" s="331"/>
      <c r="W159" s="37" t="s">
        <v>74</v>
      </c>
      <c r="X159" s="318">
        <f>IFERROR(SUMPRODUCT(X154:X157*H154:H157),"0")</f>
        <v>1020</v>
      </c>
      <c r="Y159" s="318">
        <f>IFERROR(SUMPRODUCT(Y154:Y157*H154:H157),"0")</f>
        <v>1020</v>
      </c>
      <c r="Z159" s="37"/>
      <c r="AA159" s="319"/>
      <c r="AB159" s="319"/>
      <c r="AC159" s="319"/>
    </row>
    <row r="160" spans="1:68" ht="14.25" customHeight="1" x14ac:dyDescent="0.25">
      <c r="A160" s="326" t="s">
        <v>271</v>
      </c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7"/>
      <c r="R160" s="327"/>
      <c r="S160" s="327"/>
      <c r="T160" s="327"/>
      <c r="U160" s="327"/>
      <c r="V160" s="327"/>
      <c r="W160" s="327"/>
      <c r="X160" s="327"/>
      <c r="Y160" s="327"/>
      <c r="Z160" s="327"/>
      <c r="AA160" s="312"/>
      <c r="AB160" s="312"/>
      <c r="AC160" s="312"/>
    </row>
    <row r="161" spans="1:68" ht="27" customHeight="1" x14ac:dyDescent="0.25">
      <c r="A161" s="54" t="s">
        <v>272</v>
      </c>
      <c r="B161" s="54" t="s">
        <v>273</v>
      </c>
      <c r="C161" s="31">
        <v>4301080153</v>
      </c>
      <c r="D161" s="323">
        <v>4607111036827</v>
      </c>
      <c r="E161" s="324"/>
      <c r="F161" s="315">
        <v>1</v>
      </c>
      <c r="G161" s="32">
        <v>5</v>
      </c>
      <c r="H161" s="315">
        <v>5</v>
      </c>
      <c r="I161" s="315">
        <v>5.2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5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321"/>
      <c r="R161" s="321"/>
      <c r="S161" s="321"/>
      <c r="T161" s="322"/>
      <c r="U161" s="34"/>
      <c r="V161" s="34"/>
      <c r="W161" s="35" t="s">
        <v>70</v>
      </c>
      <c r="X161" s="316">
        <v>0</v>
      </c>
      <c r="Y161" s="317">
        <f>IFERROR(IF(X161="","",X161),"")</f>
        <v>0</v>
      </c>
      <c r="Z161" s="36">
        <f>IFERROR(IF(X161="","",X161*0.00866),"")</f>
        <v>0</v>
      </c>
      <c r="AA161" s="56"/>
      <c r="AB161" s="57"/>
      <c r="AC161" s="196" t="s">
        <v>274</v>
      </c>
      <c r="AG161" s="67"/>
      <c r="AJ161" s="71" t="s">
        <v>72</v>
      </c>
      <c r="AK161" s="71">
        <v>1</v>
      </c>
      <c r="BB161" s="197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275</v>
      </c>
      <c r="B162" s="54" t="s">
        <v>276</v>
      </c>
      <c r="C162" s="31">
        <v>4301080154</v>
      </c>
      <c r="D162" s="323">
        <v>4607111036834</v>
      </c>
      <c r="E162" s="324"/>
      <c r="F162" s="315">
        <v>1</v>
      </c>
      <c r="G162" s="32">
        <v>5</v>
      </c>
      <c r="H162" s="315">
        <v>5</v>
      </c>
      <c r="I162" s="315">
        <v>5.2530000000000001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47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321"/>
      <c r="R162" s="321"/>
      <c r="S162" s="321"/>
      <c r="T162" s="322"/>
      <c r="U162" s="34"/>
      <c r="V162" s="34"/>
      <c r="W162" s="35" t="s">
        <v>70</v>
      </c>
      <c r="X162" s="316">
        <v>12</v>
      </c>
      <c r="Y162" s="317">
        <f>IFERROR(IF(X162="","",X162),"")</f>
        <v>12</v>
      </c>
      <c r="Z162" s="36">
        <f>IFERROR(IF(X162="","",X162*0.00866),"")</f>
        <v>0.10391999999999998</v>
      </c>
      <c r="AA162" s="56"/>
      <c r="AB162" s="57"/>
      <c r="AC162" s="198" t="s">
        <v>274</v>
      </c>
      <c r="AG162" s="67"/>
      <c r="AJ162" s="71" t="s">
        <v>72</v>
      </c>
      <c r="AK162" s="71">
        <v>1</v>
      </c>
      <c r="BB162" s="199" t="s">
        <v>1</v>
      </c>
      <c r="BM162" s="67">
        <f>IFERROR(X162*I162,"0")</f>
        <v>63.036000000000001</v>
      </c>
      <c r="BN162" s="67">
        <f>IFERROR(Y162*I162,"0")</f>
        <v>63.036000000000001</v>
      </c>
      <c r="BO162" s="67">
        <f>IFERROR(X162/J162,"0")</f>
        <v>8.3333333333333329E-2</v>
      </c>
      <c r="BP162" s="67">
        <f>IFERROR(Y162/J162,"0")</f>
        <v>8.3333333333333329E-2</v>
      </c>
    </row>
    <row r="163" spans="1:68" x14ac:dyDescent="0.2">
      <c r="A163" s="341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7"/>
      <c r="N163" s="327"/>
      <c r="O163" s="342"/>
      <c r="P163" s="329" t="s">
        <v>73</v>
      </c>
      <c r="Q163" s="330"/>
      <c r="R163" s="330"/>
      <c r="S163" s="330"/>
      <c r="T163" s="330"/>
      <c r="U163" s="330"/>
      <c r="V163" s="331"/>
      <c r="W163" s="37" t="s">
        <v>70</v>
      </c>
      <c r="X163" s="318">
        <f>IFERROR(SUM(X161:X162),"0")</f>
        <v>12</v>
      </c>
      <c r="Y163" s="318">
        <f>IFERROR(SUM(Y161:Y162),"0")</f>
        <v>12</v>
      </c>
      <c r="Z163" s="318">
        <f>IFERROR(IF(Z161="",0,Z161),"0")+IFERROR(IF(Z162="",0,Z162),"0")</f>
        <v>0.10391999999999998</v>
      </c>
      <c r="AA163" s="319"/>
      <c r="AB163" s="319"/>
      <c r="AC163" s="319"/>
    </row>
    <row r="164" spans="1:68" x14ac:dyDescent="0.2">
      <c r="A164" s="327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7"/>
      <c r="N164" s="327"/>
      <c r="O164" s="342"/>
      <c r="P164" s="329" t="s">
        <v>73</v>
      </c>
      <c r="Q164" s="330"/>
      <c r="R164" s="330"/>
      <c r="S164" s="330"/>
      <c r="T164" s="330"/>
      <c r="U164" s="330"/>
      <c r="V164" s="331"/>
      <c r="W164" s="37" t="s">
        <v>74</v>
      </c>
      <c r="X164" s="318">
        <f>IFERROR(SUMPRODUCT(X161:X162*H161:H162),"0")</f>
        <v>60</v>
      </c>
      <c r="Y164" s="318">
        <f>IFERROR(SUMPRODUCT(Y161:Y162*H161:H162),"0")</f>
        <v>60</v>
      </c>
      <c r="Z164" s="37"/>
      <c r="AA164" s="319"/>
      <c r="AB164" s="319"/>
      <c r="AC164" s="319"/>
    </row>
    <row r="165" spans="1:68" ht="27.75" customHeight="1" x14ac:dyDescent="0.2">
      <c r="A165" s="381" t="s">
        <v>277</v>
      </c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382"/>
      <c r="P165" s="382"/>
      <c r="Q165" s="382"/>
      <c r="R165" s="382"/>
      <c r="S165" s="382"/>
      <c r="T165" s="382"/>
      <c r="U165" s="382"/>
      <c r="V165" s="382"/>
      <c r="W165" s="382"/>
      <c r="X165" s="382"/>
      <c r="Y165" s="382"/>
      <c r="Z165" s="382"/>
      <c r="AA165" s="48"/>
      <c r="AB165" s="48"/>
      <c r="AC165" s="48"/>
    </row>
    <row r="166" spans="1:68" ht="16.5" customHeight="1" x14ac:dyDescent="0.25">
      <c r="A166" s="328" t="s">
        <v>278</v>
      </c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7"/>
      <c r="N166" s="327"/>
      <c r="O166" s="327"/>
      <c r="P166" s="327"/>
      <c r="Q166" s="327"/>
      <c r="R166" s="327"/>
      <c r="S166" s="327"/>
      <c r="T166" s="327"/>
      <c r="U166" s="327"/>
      <c r="V166" s="327"/>
      <c r="W166" s="327"/>
      <c r="X166" s="327"/>
      <c r="Y166" s="327"/>
      <c r="Z166" s="327"/>
      <c r="AA166" s="311"/>
      <c r="AB166" s="311"/>
      <c r="AC166" s="311"/>
    </row>
    <row r="167" spans="1:68" ht="14.25" customHeight="1" x14ac:dyDescent="0.25">
      <c r="A167" s="326" t="s">
        <v>77</v>
      </c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27"/>
      <c r="N167" s="327"/>
      <c r="O167" s="327"/>
      <c r="P167" s="327"/>
      <c r="Q167" s="327"/>
      <c r="R167" s="327"/>
      <c r="S167" s="327"/>
      <c r="T167" s="327"/>
      <c r="U167" s="327"/>
      <c r="V167" s="327"/>
      <c r="W167" s="327"/>
      <c r="X167" s="327"/>
      <c r="Y167" s="327"/>
      <c r="Z167" s="327"/>
      <c r="AA167" s="312"/>
      <c r="AB167" s="312"/>
      <c r="AC167" s="312"/>
    </row>
    <row r="168" spans="1:68" ht="27" customHeight="1" x14ac:dyDescent="0.25">
      <c r="A168" s="54" t="s">
        <v>279</v>
      </c>
      <c r="B168" s="54" t="s">
        <v>280</v>
      </c>
      <c r="C168" s="31">
        <v>4301132097</v>
      </c>
      <c r="D168" s="323">
        <v>4607111035721</v>
      </c>
      <c r="E168" s="324"/>
      <c r="F168" s="315">
        <v>0.25</v>
      </c>
      <c r="G168" s="32">
        <v>12</v>
      </c>
      <c r="H168" s="315">
        <v>3</v>
      </c>
      <c r="I168" s="315">
        <v>3.3879999999999999</v>
      </c>
      <c r="J168" s="32">
        <v>70</v>
      </c>
      <c r="K168" s="32" t="s">
        <v>80</v>
      </c>
      <c r="L168" s="32" t="s">
        <v>89</v>
      </c>
      <c r="M168" s="33" t="s">
        <v>69</v>
      </c>
      <c r="N168" s="33"/>
      <c r="O168" s="32">
        <v>365</v>
      </c>
      <c r="P168" s="38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321"/>
      <c r="R168" s="321"/>
      <c r="S168" s="321"/>
      <c r="T168" s="322"/>
      <c r="U168" s="34"/>
      <c r="V168" s="34"/>
      <c r="W168" s="35" t="s">
        <v>70</v>
      </c>
      <c r="X168" s="316">
        <v>98</v>
      </c>
      <c r="Y168" s="317">
        <f>IFERROR(IF(X168="","",X168),"")</f>
        <v>98</v>
      </c>
      <c r="Z168" s="36">
        <f>IFERROR(IF(X168="","",X168*0.01788),"")</f>
        <v>1.75224</v>
      </c>
      <c r="AA168" s="56"/>
      <c r="AB168" s="57"/>
      <c r="AC168" s="200" t="s">
        <v>281</v>
      </c>
      <c r="AG168" s="67"/>
      <c r="AJ168" s="71" t="s">
        <v>90</v>
      </c>
      <c r="AK168" s="71">
        <v>70</v>
      </c>
      <c r="BB168" s="201" t="s">
        <v>84</v>
      </c>
      <c r="BM168" s="67">
        <f>IFERROR(X168*I168,"0")</f>
        <v>332.024</v>
      </c>
      <c r="BN168" s="67">
        <f>IFERROR(Y168*I168,"0")</f>
        <v>332.024</v>
      </c>
      <c r="BO168" s="67">
        <f>IFERROR(X168/J168,"0")</f>
        <v>1.4</v>
      </c>
      <c r="BP168" s="67">
        <f>IFERROR(Y168/J168,"0")</f>
        <v>1.4</v>
      </c>
    </row>
    <row r="169" spans="1:68" ht="27" customHeight="1" x14ac:dyDescent="0.25">
      <c r="A169" s="54" t="s">
        <v>282</v>
      </c>
      <c r="B169" s="54" t="s">
        <v>283</v>
      </c>
      <c r="C169" s="31">
        <v>4301132100</v>
      </c>
      <c r="D169" s="323">
        <v>4607111035691</v>
      </c>
      <c r="E169" s="324"/>
      <c r="F169" s="315">
        <v>0.25</v>
      </c>
      <c r="G169" s="32">
        <v>12</v>
      </c>
      <c r="H169" s="315">
        <v>3</v>
      </c>
      <c r="I169" s="315">
        <v>3.3879999999999999</v>
      </c>
      <c r="J169" s="32">
        <v>70</v>
      </c>
      <c r="K169" s="32" t="s">
        <v>80</v>
      </c>
      <c r="L169" s="32" t="s">
        <v>89</v>
      </c>
      <c r="M169" s="33" t="s">
        <v>69</v>
      </c>
      <c r="N169" s="33"/>
      <c r="O169" s="32">
        <v>365</v>
      </c>
      <c r="P169" s="40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321"/>
      <c r="R169" s="321"/>
      <c r="S169" s="321"/>
      <c r="T169" s="322"/>
      <c r="U169" s="34"/>
      <c r="V169" s="34"/>
      <c r="W169" s="35" t="s">
        <v>70</v>
      </c>
      <c r="X169" s="316">
        <v>0</v>
      </c>
      <c r="Y169" s="317">
        <f>IFERROR(IF(X169="","",X169),"")</f>
        <v>0</v>
      </c>
      <c r="Z169" s="36">
        <f>IFERROR(IF(X169="","",X169*0.01788),"")</f>
        <v>0</v>
      </c>
      <c r="AA169" s="56"/>
      <c r="AB169" s="57"/>
      <c r="AC169" s="202" t="s">
        <v>284</v>
      </c>
      <c r="AG169" s="67"/>
      <c r="AJ169" s="71" t="s">
        <v>90</v>
      </c>
      <c r="AK169" s="71">
        <v>70</v>
      </c>
      <c r="BB169" s="203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4301132079</v>
      </c>
      <c r="D170" s="323">
        <v>4607111038487</v>
      </c>
      <c r="E170" s="324"/>
      <c r="F170" s="315">
        <v>0.25</v>
      </c>
      <c r="G170" s="32">
        <v>12</v>
      </c>
      <c r="H170" s="315">
        <v>3</v>
      </c>
      <c r="I170" s="315">
        <v>3.7360000000000002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180</v>
      </c>
      <c r="P170" s="35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0" s="321"/>
      <c r="R170" s="321"/>
      <c r="S170" s="321"/>
      <c r="T170" s="322"/>
      <c r="U170" s="34"/>
      <c r="V170" s="34"/>
      <c r="W170" s="35" t="s">
        <v>70</v>
      </c>
      <c r="X170" s="316">
        <v>70</v>
      </c>
      <c r="Y170" s="317">
        <f>IFERROR(IF(X170="","",X170),"")</f>
        <v>70</v>
      </c>
      <c r="Z170" s="36">
        <f>IFERROR(IF(X170="","",X170*0.01788),"")</f>
        <v>1.2516</v>
      </c>
      <c r="AA170" s="56"/>
      <c r="AB170" s="57"/>
      <c r="AC170" s="204" t="s">
        <v>287</v>
      </c>
      <c r="AG170" s="67"/>
      <c r="AJ170" s="71" t="s">
        <v>83</v>
      </c>
      <c r="AK170" s="71">
        <v>14</v>
      </c>
      <c r="BB170" s="205" t="s">
        <v>84</v>
      </c>
      <c r="BM170" s="67">
        <f>IFERROR(X170*I170,"0")</f>
        <v>261.52000000000004</v>
      </c>
      <c r="BN170" s="67">
        <f>IFERROR(Y170*I170,"0")</f>
        <v>261.52000000000004</v>
      </c>
      <c r="BO170" s="67">
        <f>IFERROR(X170/J170,"0")</f>
        <v>1</v>
      </c>
      <c r="BP170" s="67">
        <f>IFERROR(Y170/J170,"0")</f>
        <v>1</v>
      </c>
    </row>
    <row r="171" spans="1:68" x14ac:dyDescent="0.2">
      <c r="A171" s="341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7"/>
      <c r="N171" s="327"/>
      <c r="O171" s="342"/>
      <c r="P171" s="329" t="s">
        <v>73</v>
      </c>
      <c r="Q171" s="330"/>
      <c r="R171" s="330"/>
      <c r="S171" s="330"/>
      <c r="T171" s="330"/>
      <c r="U171" s="330"/>
      <c r="V171" s="331"/>
      <c r="W171" s="37" t="s">
        <v>70</v>
      </c>
      <c r="X171" s="318">
        <f>IFERROR(SUM(X168:X170),"0")</f>
        <v>168</v>
      </c>
      <c r="Y171" s="318">
        <f>IFERROR(SUM(Y168:Y170),"0")</f>
        <v>168</v>
      </c>
      <c r="Z171" s="318">
        <f>IFERROR(IF(Z168="",0,Z168),"0")+IFERROR(IF(Z169="",0,Z169),"0")+IFERROR(IF(Z170="",0,Z170),"0")</f>
        <v>3.0038400000000003</v>
      </c>
      <c r="AA171" s="319"/>
      <c r="AB171" s="319"/>
      <c r="AC171" s="319"/>
    </row>
    <row r="172" spans="1:68" x14ac:dyDescent="0.2">
      <c r="A172" s="327"/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42"/>
      <c r="P172" s="329" t="s">
        <v>73</v>
      </c>
      <c r="Q172" s="330"/>
      <c r="R172" s="330"/>
      <c r="S172" s="330"/>
      <c r="T172" s="330"/>
      <c r="U172" s="330"/>
      <c r="V172" s="331"/>
      <c r="W172" s="37" t="s">
        <v>74</v>
      </c>
      <c r="X172" s="318">
        <f>IFERROR(SUMPRODUCT(X168:X170*H168:H170),"0")</f>
        <v>504</v>
      </c>
      <c r="Y172" s="318">
        <f>IFERROR(SUMPRODUCT(Y168:Y170*H168:H170),"0")</f>
        <v>504</v>
      </c>
      <c r="Z172" s="37"/>
      <c r="AA172" s="319"/>
      <c r="AB172" s="319"/>
      <c r="AC172" s="319"/>
    </row>
    <row r="173" spans="1:68" ht="14.25" customHeight="1" x14ac:dyDescent="0.25">
      <c r="A173" s="326" t="s">
        <v>288</v>
      </c>
      <c r="B173" s="327"/>
      <c r="C173" s="327"/>
      <c r="D173" s="327"/>
      <c r="E173" s="327"/>
      <c r="F173" s="327"/>
      <c r="G173" s="327"/>
      <c r="H173" s="327"/>
      <c r="I173" s="327"/>
      <c r="J173" s="327"/>
      <c r="K173" s="327"/>
      <c r="L173" s="327"/>
      <c r="M173" s="327"/>
      <c r="N173" s="327"/>
      <c r="O173" s="327"/>
      <c r="P173" s="327"/>
      <c r="Q173" s="327"/>
      <c r="R173" s="327"/>
      <c r="S173" s="327"/>
      <c r="T173" s="327"/>
      <c r="U173" s="327"/>
      <c r="V173" s="327"/>
      <c r="W173" s="327"/>
      <c r="X173" s="327"/>
      <c r="Y173" s="327"/>
      <c r="Z173" s="327"/>
      <c r="AA173" s="312"/>
      <c r="AB173" s="312"/>
      <c r="AC173" s="312"/>
    </row>
    <row r="174" spans="1:68" ht="27" customHeight="1" x14ac:dyDescent="0.25">
      <c r="A174" s="54" t="s">
        <v>289</v>
      </c>
      <c r="B174" s="54" t="s">
        <v>290</v>
      </c>
      <c r="C174" s="31">
        <v>4301051855</v>
      </c>
      <c r="D174" s="323">
        <v>4680115885875</v>
      </c>
      <c r="E174" s="324"/>
      <c r="F174" s="315">
        <v>1</v>
      </c>
      <c r="G174" s="32">
        <v>9</v>
      </c>
      <c r="H174" s="315">
        <v>9</v>
      </c>
      <c r="I174" s="315">
        <v>9.48</v>
      </c>
      <c r="J174" s="32">
        <v>56</v>
      </c>
      <c r="K174" s="32" t="s">
        <v>291</v>
      </c>
      <c r="L174" s="32" t="s">
        <v>68</v>
      </c>
      <c r="M174" s="33" t="s">
        <v>292</v>
      </c>
      <c r="N174" s="33"/>
      <c r="O174" s="32">
        <v>365</v>
      </c>
      <c r="P174" s="521" t="s">
        <v>293</v>
      </c>
      <c r="Q174" s="321"/>
      <c r="R174" s="321"/>
      <c r="S174" s="321"/>
      <c r="T174" s="322"/>
      <c r="U174" s="34"/>
      <c r="V174" s="34"/>
      <c r="W174" s="35" t="s">
        <v>70</v>
      </c>
      <c r="X174" s="316">
        <v>0</v>
      </c>
      <c r="Y174" s="317">
        <f>IFERROR(IF(X174="","",X174),"")</f>
        <v>0</v>
      </c>
      <c r="Z174" s="36">
        <f>IFERROR(IF(X174="","",X174*0.02175),"")</f>
        <v>0</v>
      </c>
      <c r="AA174" s="56"/>
      <c r="AB174" s="57"/>
      <c r="AC174" s="206" t="s">
        <v>294</v>
      </c>
      <c r="AG174" s="67"/>
      <c r="AJ174" s="71" t="s">
        <v>72</v>
      </c>
      <c r="AK174" s="71">
        <v>1</v>
      </c>
      <c r="BB174" s="207" t="s">
        <v>295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41"/>
      <c r="B175" s="327"/>
      <c r="C175" s="327"/>
      <c r="D175" s="327"/>
      <c r="E175" s="327"/>
      <c r="F175" s="327"/>
      <c r="G175" s="327"/>
      <c r="H175" s="327"/>
      <c r="I175" s="327"/>
      <c r="J175" s="327"/>
      <c r="K175" s="327"/>
      <c r="L175" s="327"/>
      <c r="M175" s="327"/>
      <c r="N175" s="327"/>
      <c r="O175" s="342"/>
      <c r="P175" s="329" t="s">
        <v>73</v>
      </c>
      <c r="Q175" s="330"/>
      <c r="R175" s="330"/>
      <c r="S175" s="330"/>
      <c r="T175" s="330"/>
      <c r="U175" s="330"/>
      <c r="V175" s="331"/>
      <c r="W175" s="37" t="s">
        <v>70</v>
      </c>
      <c r="X175" s="318">
        <f>IFERROR(SUM(X174:X174),"0")</f>
        <v>0</v>
      </c>
      <c r="Y175" s="318">
        <f>IFERROR(SUM(Y174:Y174),"0")</f>
        <v>0</v>
      </c>
      <c r="Z175" s="318">
        <f>IFERROR(IF(Z174="",0,Z174),"0")</f>
        <v>0</v>
      </c>
      <c r="AA175" s="319"/>
      <c r="AB175" s="319"/>
      <c r="AC175" s="319"/>
    </row>
    <row r="176" spans="1:68" x14ac:dyDescent="0.2">
      <c r="A176" s="327"/>
      <c r="B176" s="327"/>
      <c r="C176" s="327"/>
      <c r="D176" s="327"/>
      <c r="E176" s="327"/>
      <c r="F176" s="327"/>
      <c r="G176" s="327"/>
      <c r="H176" s="327"/>
      <c r="I176" s="327"/>
      <c r="J176" s="327"/>
      <c r="K176" s="327"/>
      <c r="L176" s="327"/>
      <c r="M176" s="327"/>
      <c r="N176" s="327"/>
      <c r="O176" s="342"/>
      <c r="P176" s="329" t="s">
        <v>73</v>
      </c>
      <c r="Q176" s="330"/>
      <c r="R176" s="330"/>
      <c r="S176" s="330"/>
      <c r="T176" s="330"/>
      <c r="U176" s="330"/>
      <c r="V176" s="331"/>
      <c r="W176" s="37" t="s">
        <v>74</v>
      </c>
      <c r="X176" s="318">
        <f>IFERROR(SUMPRODUCT(X174:X174*H174:H174),"0")</f>
        <v>0</v>
      </c>
      <c r="Y176" s="318">
        <f>IFERROR(SUMPRODUCT(Y174:Y174*H174:H174),"0")</f>
        <v>0</v>
      </c>
      <c r="Z176" s="37"/>
      <c r="AA176" s="319"/>
      <c r="AB176" s="319"/>
      <c r="AC176" s="319"/>
    </row>
    <row r="177" spans="1:68" ht="16.5" customHeight="1" x14ac:dyDescent="0.25">
      <c r="A177" s="328" t="s">
        <v>296</v>
      </c>
      <c r="B177" s="327"/>
      <c r="C177" s="327"/>
      <c r="D177" s="327"/>
      <c r="E177" s="327"/>
      <c r="F177" s="327"/>
      <c r="G177" s="327"/>
      <c r="H177" s="327"/>
      <c r="I177" s="327"/>
      <c r="J177" s="327"/>
      <c r="K177" s="327"/>
      <c r="L177" s="327"/>
      <c r="M177" s="327"/>
      <c r="N177" s="327"/>
      <c r="O177" s="327"/>
      <c r="P177" s="327"/>
      <c r="Q177" s="327"/>
      <c r="R177" s="327"/>
      <c r="S177" s="327"/>
      <c r="T177" s="327"/>
      <c r="U177" s="327"/>
      <c r="V177" s="327"/>
      <c r="W177" s="327"/>
      <c r="X177" s="327"/>
      <c r="Y177" s="327"/>
      <c r="Z177" s="327"/>
      <c r="AA177" s="311"/>
      <c r="AB177" s="311"/>
      <c r="AC177" s="311"/>
    </row>
    <row r="178" spans="1:68" ht="14.25" customHeight="1" x14ac:dyDescent="0.25">
      <c r="A178" s="326" t="s">
        <v>288</v>
      </c>
      <c r="B178" s="327"/>
      <c r="C178" s="327"/>
      <c r="D178" s="327"/>
      <c r="E178" s="327"/>
      <c r="F178" s="327"/>
      <c r="G178" s="327"/>
      <c r="H178" s="327"/>
      <c r="I178" s="327"/>
      <c r="J178" s="327"/>
      <c r="K178" s="327"/>
      <c r="L178" s="327"/>
      <c r="M178" s="327"/>
      <c r="N178" s="327"/>
      <c r="O178" s="327"/>
      <c r="P178" s="327"/>
      <c r="Q178" s="327"/>
      <c r="R178" s="327"/>
      <c r="S178" s="327"/>
      <c r="T178" s="327"/>
      <c r="U178" s="327"/>
      <c r="V178" s="327"/>
      <c r="W178" s="327"/>
      <c r="X178" s="327"/>
      <c r="Y178" s="327"/>
      <c r="Z178" s="327"/>
      <c r="AA178" s="312"/>
      <c r="AB178" s="312"/>
      <c r="AC178" s="312"/>
    </row>
    <row r="179" spans="1:68" ht="27" customHeight="1" x14ac:dyDescent="0.25">
      <c r="A179" s="54" t="s">
        <v>297</v>
      </c>
      <c r="B179" s="54" t="s">
        <v>298</v>
      </c>
      <c r="C179" s="31">
        <v>4301051319</v>
      </c>
      <c r="D179" s="323">
        <v>4680115881204</v>
      </c>
      <c r="E179" s="324"/>
      <c r="F179" s="315">
        <v>0.33</v>
      </c>
      <c r="G179" s="32">
        <v>6</v>
      </c>
      <c r="H179" s="315">
        <v>1.98</v>
      </c>
      <c r="I179" s="315">
        <v>2.246</v>
      </c>
      <c r="J179" s="32">
        <v>156</v>
      </c>
      <c r="K179" s="32" t="s">
        <v>67</v>
      </c>
      <c r="L179" s="32" t="s">
        <v>68</v>
      </c>
      <c r="M179" s="33" t="s">
        <v>292</v>
      </c>
      <c r="N179" s="33"/>
      <c r="O179" s="32">
        <v>365</v>
      </c>
      <c r="P179" s="44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9" s="321"/>
      <c r="R179" s="321"/>
      <c r="S179" s="321"/>
      <c r="T179" s="322"/>
      <c r="U179" s="34"/>
      <c r="V179" s="34"/>
      <c r="W179" s="35" t="s">
        <v>70</v>
      </c>
      <c r="X179" s="316">
        <v>0</v>
      </c>
      <c r="Y179" s="317">
        <f>IFERROR(IF(X179="","",X179),"")</f>
        <v>0</v>
      </c>
      <c r="Z179" s="36">
        <f>IFERROR(IF(X179="","",X179*0.00753),"")</f>
        <v>0</v>
      </c>
      <c r="AA179" s="56"/>
      <c r="AB179" s="57"/>
      <c r="AC179" s="208" t="s">
        <v>299</v>
      </c>
      <c r="AG179" s="67"/>
      <c r="AJ179" s="71" t="s">
        <v>72</v>
      </c>
      <c r="AK179" s="71">
        <v>1</v>
      </c>
      <c r="BB179" s="209" t="s">
        <v>295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41"/>
      <c r="B180" s="327"/>
      <c r="C180" s="327"/>
      <c r="D180" s="327"/>
      <c r="E180" s="327"/>
      <c r="F180" s="327"/>
      <c r="G180" s="327"/>
      <c r="H180" s="327"/>
      <c r="I180" s="327"/>
      <c r="J180" s="327"/>
      <c r="K180" s="327"/>
      <c r="L180" s="327"/>
      <c r="M180" s="327"/>
      <c r="N180" s="327"/>
      <c r="O180" s="342"/>
      <c r="P180" s="329" t="s">
        <v>73</v>
      </c>
      <c r="Q180" s="330"/>
      <c r="R180" s="330"/>
      <c r="S180" s="330"/>
      <c r="T180" s="330"/>
      <c r="U180" s="330"/>
      <c r="V180" s="331"/>
      <c r="W180" s="37" t="s">
        <v>70</v>
      </c>
      <c r="X180" s="318">
        <f>IFERROR(SUM(X179:X179),"0")</f>
        <v>0</v>
      </c>
      <c r="Y180" s="318">
        <f>IFERROR(SUM(Y179:Y179),"0")</f>
        <v>0</v>
      </c>
      <c r="Z180" s="318">
        <f>IFERROR(IF(Z179="",0,Z179),"0")</f>
        <v>0</v>
      </c>
      <c r="AA180" s="319"/>
      <c r="AB180" s="319"/>
      <c r="AC180" s="319"/>
    </row>
    <row r="181" spans="1:68" x14ac:dyDescent="0.2">
      <c r="A181" s="327"/>
      <c r="B181" s="327"/>
      <c r="C181" s="327"/>
      <c r="D181" s="327"/>
      <c r="E181" s="327"/>
      <c r="F181" s="327"/>
      <c r="G181" s="327"/>
      <c r="H181" s="327"/>
      <c r="I181" s="327"/>
      <c r="J181" s="327"/>
      <c r="K181" s="327"/>
      <c r="L181" s="327"/>
      <c r="M181" s="327"/>
      <c r="N181" s="327"/>
      <c r="O181" s="342"/>
      <c r="P181" s="329" t="s">
        <v>73</v>
      </c>
      <c r="Q181" s="330"/>
      <c r="R181" s="330"/>
      <c r="S181" s="330"/>
      <c r="T181" s="330"/>
      <c r="U181" s="330"/>
      <c r="V181" s="331"/>
      <c r="W181" s="37" t="s">
        <v>74</v>
      </c>
      <c r="X181" s="318">
        <f>IFERROR(SUMPRODUCT(X179:X179*H179:H179),"0")</f>
        <v>0</v>
      </c>
      <c r="Y181" s="318">
        <f>IFERROR(SUMPRODUCT(Y179:Y179*H179:H179),"0")</f>
        <v>0</v>
      </c>
      <c r="Z181" s="37"/>
      <c r="AA181" s="319"/>
      <c r="AB181" s="319"/>
      <c r="AC181" s="319"/>
    </row>
    <row r="182" spans="1:68" ht="27.75" customHeight="1" x14ac:dyDescent="0.2">
      <c r="A182" s="381" t="s">
        <v>300</v>
      </c>
      <c r="B182" s="382"/>
      <c r="C182" s="382"/>
      <c r="D182" s="382"/>
      <c r="E182" s="382"/>
      <c r="F182" s="382"/>
      <c r="G182" s="382"/>
      <c r="H182" s="382"/>
      <c r="I182" s="382"/>
      <c r="J182" s="382"/>
      <c r="K182" s="382"/>
      <c r="L182" s="382"/>
      <c r="M182" s="382"/>
      <c r="N182" s="382"/>
      <c r="O182" s="382"/>
      <c r="P182" s="382"/>
      <c r="Q182" s="382"/>
      <c r="R182" s="382"/>
      <c r="S182" s="382"/>
      <c r="T182" s="382"/>
      <c r="U182" s="382"/>
      <c r="V182" s="382"/>
      <c r="W182" s="382"/>
      <c r="X182" s="382"/>
      <c r="Y182" s="382"/>
      <c r="Z182" s="382"/>
      <c r="AA182" s="48"/>
      <c r="AB182" s="48"/>
      <c r="AC182" s="48"/>
    </row>
    <row r="183" spans="1:68" ht="16.5" customHeight="1" x14ac:dyDescent="0.25">
      <c r="A183" s="328" t="s">
        <v>301</v>
      </c>
      <c r="B183" s="327"/>
      <c r="C183" s="327"/>
      <c r="D183" s="327"/>
      <c r="E183" s="327"/>
      <c r="F183" s="327"/>
      <c r="G183" s="327"/>
      <c r="H183" s="327"/>
      <c r="I183" s="327"/>
      <c r="J183" s="327"/>
      <c r="K183" s="327"/>
      <c r="L183" s="327"/>
      <c r="M183" s="327"/>
      <c r="N183" s="327"/>
      <c r="O183" s="327"/>
      <c r="P183" s="327"/>
      <c r="Q183" s="327"/>
      <c r="R183" s="327"/>
      <c r="S183" s="327"/>
      <c r="T183" s="327"/>
      <c r="U183" s="327"/>
      <c r="V183" s="327"/>
      <c r="W183" s="327"/>
      <c r="X183" s="327"/>
      <c r="Y183" s="327"/>
      <c r="Z183" s="327"/>
      <c r="AA183" s="311"/>
      <c r="AB183" s="311"/>
      <c r="AC183" s="311"/>
    </row>
    <row r="184" spans="1:68" ht="14.25" customHeight="1" x14ac:dyDescent="0.25">
      <c r="A184" s="326" t="s">
        <v>64</v>
      </c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7"/>
      <c r="M184" s="327"/>
      <c r="N184" s="327"/>
      <c r="O184" s="327"/>
      <c r="P184" s="327"/>
      <c r="Q184" s="327"/>
      <c r="R184" s="327"/>
      <c r="S184" s="327"/>
      <c r="T184" s="327"/>
      <c r="U184" s="327"/>
      <c r="V184" s="327"/>
      <c r="W184" s="327"/>
      <c r="X184" s="327"/>
      <c r="Y184" s="327"/>
      <c r="Z184" s="327"/>
      <c r="AA184" s="312"/>
      <c r="AB184" s="312"/>
      <c r="AC184" s="312"/>
    </row>
    <row r="185" spans="1:68" ht="16.5" customHeight="1" x14ac:dyDescent="0.25">
      <c r="A185" s="54" t="s">
        <v>302</v>
      </c>
      <c r="B185" s="54" t="s">
        <v>303</v>
      </c>
      <c r="C185" s="31">
        <v>4301070948</v>
      </c>
      <c r="D185" s="323">
        <v>4607111037022</v>
      </c>
      <c r="E185" s="324"/>
      <c r="F185" s="315">
        <v>0.7</v>
      </c>
      <c r="G185" s="32">
        <v>8</v>
      </c>
      <c r="H185" s="315">
        <v>5.6</v>
      </c>
      <c r="I185" s="315">
        <v>5.87</v>
      </c>
      <c r="J185" s="32">
        <v>84</v>
      </c>
      <c r="K185" s="32" t="s">
        <v>67</v>
      </c>
      <c r="L185" s="32" t="s">
        <v>81</v>
      </c>
      <c r="M185" s="33" t="s">
        <v>69</v>
      </c>
      <c r="N185" s="33"/>
      <c r="O185" s="32">
        <v>180</v>
      </c>
      <c r="P185" s="42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21"/>
      <c r="R185" s="321"/>
      <c r="S185" s="321"/>
      <c r="T185" s="322"/>
      <c r="U185" s="34"/>
      <c r="V185" s="34"/>
      <c r="W185" s="35" t="s">
        <v>70</v>
      </c>
      <c r="X185" s="316">
        <v>60</v>
      </c>
      <c r="Y185" s="317">
        <f>IFERROR(IF(X185="","",X185),"")</f>
        <v>60</v>
      </c>
      <c r="Z185" s="36">
        <f>IFERROR(IF(X185="","",X185*0.0155),"")</f>
        <v>0.92999999999999994</v>
      </c>
      <c r="AA185" s="56"/>
      <c r="AB185" s="57"/>
      <c r="AC185" s="210" t="s">
        <v>304</v>
      </c>
      <c r="AG185" s="67"/>
      <c r="AJ185" s="71" t="s">
        <v>83</v>
      </c>
      <c r="AK185" s="71">
        <v>12</v>
      </c>
      <c r="BB185" s="211" t="s">
        <v>1</v>
      </c>
      <c r="BM185" s="67">
        <f>IFERROR(X185*I185,"0")</f>
        <v>352.2</v>
      </c>
      <c r="BN185" s="67">
        <f>IFERROR(Y185*I185,"0")</f>
        <v>352.2</v>
      </c>
      <c r="BO185" s="67">
        <f>IFERROR(X185/J185,"0")</f>
        <v>0.7142857142857143</v>
      </c>
      <c r="BP185" s="67">
        <f>IFERROR(Y185/J185,"0")</f>
        <v>0.7142857142857143</v>
      </c>
    </row>
    <row r="186" spans="1:68" ht="27" customHeight="1" x14ac:dyDescent="0.25">
      <c r="A186" s="54" t="s">
        <v>305</v>
      </c>
      <c r="B186" s="54" t="s">
        <v>306</v>
      </c>
      <c r="C186" s="31">
        <v>4301070990</v>
      </c>
      <c r="D186" s="323">
        <v>4607111038494</v>
      </c>
      <c r="E186" s="324"/>
      <c r="F186" s="315">
        <v>0.7</v>
      </c>
      <c r="G186" s="32">
        <v>8</v>
      </c>
      <c r="H186" s="315">
        <v>5.6</v>
      </c>
      <c r="I186" s="315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51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21"/>
      <c r="R186" s="321"/>
      <c r="S186" s="321"/>
      <c r="T186" s="322"/>
      <c r="U186" s="34"/>
      <c r="V186" s="34"/>
      <c r="W186" s="35" t="s">
        <v>70</v>
      </c>
      <c r="X186" s="316">
        <v>0</v>
      </c>
      <c r="Y186" s="317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307</v>
      </c>
      <c r="AG186" s="67"/>
      <c r="AJ186" s="71" t="s">
        <v>72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308</v>
      </c>
      <c r="B187" s="54" t="s">
        <v>309</v>
      </c>
      <c r="C187" s="31">
        <v>4301070966</v>
      </c>
      <c r="D187" s="323">
        <v>4607111038135</v>
      </c>
      <c r="E187" s="324"/>
      <c r="F187" s="315">
        <v>0.7</v>
      </c>
      <c r="G187" s="32">
        <v>8</v>
      </c>
      <c r="H187" s="315">
        <v>5.6</v>
      </c>
      <c r="I187" s="315">
        <v>5.87</v>
      </c>
      <c r="J187" s="32">
        <v>84</v>
      </c>
      <c r="K187" s="32" t="s">
        <v>67</v>
      </c>
      <c r="L187" s="32" t="s">
        <v>68</v>
      </c>
      <c r="M187" s="33" t="s">
        <v>69</v>
      </c>
      <c r="N187" s="33"/>
      <c r="O187" s="32">
        <v>180</v>
      </c>
      <c r="P187" s="39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21"/>
      <c r="R187" s="321"/>
      <c r="S187" s="321"/>
      <c r="T187" s="322"/>
      <c r="U187" s="34"/>
      <c r="V187" s="34"/>
      <c r="W187" s="35" t="s">
        <v>70</v>
      </c>
      <c r="X187" s="316">
        <v>0</v>
      </c>
      <c r="Y187" s="317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310</v>
      </c>
      <c r="AG187" s="67"/>
      <c r="AJ187" s="71" t="s">
        <v>72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41"/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27"/>
      <c r="M188" s="327"/>
      <c r="N188" s="327"/>
      <c r="O188" s="342"/>
      <c r="P188" s="329" t="s">
        <v>73</v>
      </c>
      <c r="Q188" s="330"/>
      <c r="R188" s="330"/>
      <c r="S188" s="330"/>
      <c r="T188" s="330"/>
      <c r="U188" s="330"/>
      <c r="V188" s="331"/>
      <c r="W188" s="37" t="s">
        <v>70</v>
      </c>
      <c r="X188" s="318">
        <f>IFERROR(SUM(X185:X187),"0")</f>
        <v>60</v>
      </c>
      <c r="Y188" s="318">
        <f>IFERROR(SUM(Y185:Y187),"0")</f>
        <v>60</v>
      </c>
      <c r="Z188" s="318">
        <f>IFERROR(IF(Z185="",0,Z185),"0")+IFERROR(IF(Z186="",0,Z186),"0")+IFERROR(IF(Z187="",0,Z187),"0")</f>
        <v>0.92999999999999994</v>
      </c>
      <c r="AA188" s="319"/>
      <c r="AB188" s="319"/>
      <c r="AC188" s="319"/>
    </row>
    <row r="189" spans="1:68" x14ac:dyDescent="0.2">
      <c r="A189" s="327"/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7"/>
      <c r="M189" s="327"/>
      <c r="N189" s="327"/>
      <c r="O189" s="342"/>
      <c r="P189" s="329" t="s">
        <v>73</v>
      </c>
      <c r="Q189" s="330"/>
      <c r="R189" s="330"/>
      <c r="S189" s="330"/>
      <c r="T189" s="330"/>
      <c r="U189" s="330"/>
      <c r="V189" s="331"/>
      <c r="W189" s="37" t="s">
        <v>74</v>
      </c>
      <c r="X189" s="318">
        <f>IFERROR(SUMPRODUCT(X185:X187*H185:H187),"0")</f>
        <v>336</v>
      </c>
      <c r="Y189" s="318">
        <f>IFERROR(SUMPRODUCT(Y185:Y187*H185:H187),"0")</f>
        <v>336</v>
      </c>
      <c r="Z189" s="37"/>
      <c r="AA189" s="319"/>
      <c r="AB189" s="319"/>
      <c r="AC189" s="319"/>
    </row>
    <row r="190" spans="1:68" ht="16.5" customHeight="1" x14ac:dyDescent="0.25">
      <c r="A190" s="328" t="s">
        <v>311</v>
      </c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7"/>
      <c r="N190" s="327"/>
      <c r="O190" s="327"/>
      <c r="P190" s="327"/>
      <c r="Q190" s="327"/>
      <c r="R190" s="327"/>
      <c r="S190" s="327"/>
      <c r="T190" s="327"/>
      <c r="U190" s="327"/>
      <c r="V190" s="327"/>
      <c r="W190" s="327"/>
      <c r="X190" s="327"/>
      <c r="Y190" s="327"/>
      <c r="Z190" s="327"/>
      <c r="AA190" s="311"/>
      <c r="AB190" s="311"/>
      <c r="AC190" s="311"/>
    </row>
    <row r="191" spans="1:68" ht="14.25" customHeight="1" x14ac:dyDescent="0.25">
      <c r="A191" s="326" t="s">
        <v>64</v>
      </c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7"/>
      <c r="P191" s="327"/>
      <c r="Q191" s="327"/>
      <c r="R191" s="327"/>
      <c r="S191" s="327"/>
      <c r="T191" s="327"/>
      <c r="U191" s="327"/>
      <c r="V191" s="327"/>
      <c r="W191" s="327"/>
      <c r="X191" s="327"/>
      <c r="Y191" s="327"/>
      <c r="Z191" s="327"/>
      <c r="AA191" s="312"/>
      <c r="AB191" s="312"/>
      <c r="AC191" s="312"/>
    </row>
    <row r="192" spans="1:68" ht="27" customHeight="1" x14ac:dyDescent="0.25">
      <c r="A192" s="54" t="s">
        <v>312</v>
      </c>
      <c r="B192" s="54" t="s">
        <v>313</v>
      </c>
      <c r="C192" s="31">
        <v>4301070996</v>
      </c>
      <c r="D192" s="323">
        <v>4607111038654</v>
      </c>
      <c r="E192" s="324"/>
      <c r="F192" s="315">
        <v>0.4</v>
      </c>
      <c r="G192" s="32">
        <v>16</v>
      </c>
      <c r="H192" s="315">
        <v>6.4</v>
      </c>
      <c r="I192" s="315">
        <v>6.63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8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21"/>
      <c r="R192" s="321"/>
      <c r="S192" s="321"/>
      <c r="T192" s="322"/>
      <c r="U192" s="34"/>
      <c r="V192" s="34"/>
      <c r="W192" s="35" t="s">
        <v>70</v>
      </c>
      <c r="X192" s="316">
        <v>0</v>
      </c>
      <c r="Y192" s="317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314</v>
      </c>
      <c r="AG192" s="67"/>
      <c r="AJ192" s="71" t="s">
        <v>72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4301070997</v>
      </c>
      <c r="D193" s="323">
        <v>4607111038586</v>
      </c>
      <c r="E193" s="324"/>
      <c r="F193" s="315">
        <v>0.7</v>
      </c>
      <c r="G193" s="32">
        <v>8</v>
      </c>
      <c r="H193" s="315">
        <v>5.6</v>
      </c>
      <c r="I193" s="315">
        <v>5.83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7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21"/>
      <c r="R193" s="321"/>
      <c r="S193" s="321"/>
      <c r="T193" s="322"/>
      <c r="U193" s="34"/>
      <c r="V193" s="34"/>
      <c r="W193" s="35" t="s">
        <v>70</v>
      </c>
      <c r="X193" s="316">
        <v>24</v>
      </c>
      <c r="Y193" s="317">
        <f t="shared" si="18"/>
        <v>24</v>
      </c>
      <c r="Z193" s="36">
        <f t="shared" si="19"/>
        <v>0.372</v>
      </c>
      <c r="AA193" s="56"/>
      <c r="AB193" s="57"/>
      <c r="AC193" s="218" t="s">
        <v>314</v>
      </c>
      <c r="AG193" s="67"/>
      <c r="AJ193" s="71" t="s">
        <v>83</v>
      </c>
      <c r="AK193" s="71">
        <v>12</v>
      </c>
      <c r="BB193" s="219" t="s">
        <v>1</v>
      </c>
      <c r="BM193" s="67">
        <f t="shared" si="20"/>
        <v>139.92000000000002</v>
      </c>
      <c r="BN193" s="67">
        <f t="shared" si="21"/>
        <v>139.92000000000002</v>
      </c>
      <c r="BO193" s="67">
        <f t="shared" si="22"/>
        <v>0.2857142857142857</v>
      </c>
      <c r="BP193" s="67">
        <f t="shared" si="23"/>
        <v>0.2857142857142857</v>
      </c>
    </row>
    <row r="194" spans="1:68" ht="27" customHeight="1" x14ac:dyDescent="0.25">
      <c r="A194" s="54" t="s">
        <v>317</v>
      </c>
      <c r="B194" s="54" t="s">
        <v>318</v>
      </c>
      <c r="C194" s="31">
        <v>4301070962</v>
      </c>
      <c r="D194" s="323">
        <v>4607111038609</v>
      </c>
      <c r="E194" s="324"/>
      <c r="F194" s="315">
        <v>0.4</v>
      </c>
      <c r="G194" s="32">
        <v>16</v>
      </c>
      <c r="H194" s="315">
        <v>6.4</v>
      </c>
      <c r="I194" s="315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21"/>
      <c r="R194" s="321"/>
      <c r="S194" s="321"/>
      <c r="T194" s="322"/>
      <c r="U194" s="34"/>
      <c r="V194" s="34"/>
      <c r="W194" s="35" t="s">
        <v>70</v>
      </c>
      <c r="X194" s="316">
        <v>0</v>
      </c>
      <c r="Y194" s="317">
        <f t="shared" si="18"/>
        <v>0</v>
      </c>
      <c r="Z194" s="36">
        <f t="shared" si="19"/>
        <v>0</v>
      </c>
      <c r="AA194" s="56"/>
      <c r="AB194" s="57"/>
      <c r="AC194" s="220" t="s">
        <v>319</v>
      </c>
      <c r="AG194" s="67"/>
      <c r="AJ194" s="71" t="s">
        <v>72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320</v>
      </c>
      <c r="B195" s="54" t="s">
        <v>321</v>
      </c>
      <c r="C195" s="31">
        <v>4301070963</v>
      </c>
      <c r="D195" s="323">
        <v>4607111038630</v>
      </c>
      <c r="E195" s="324"/>
      <c r="F195" s="315">
        <v>0.7</v>
      </c>
      <c r="G195" s="32">
        <v>8</v>
      </c>
      <c r="H195" s="315">
        <v>5.6</v>
      </c>
      <c r="I195" s="315">
        <v>5.87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0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21"/>
      <c r="R195" s="321"/>
      <c r="S195" s="321"/>
      <c r="T195" s="322"/>
      <c r="U195" s="34"/>
      <c r="V195" s="34"/>
      <c r="W195" s="35" t="s">
        <v>70</v>
      </c>
      <c r="X195" s="316">
        <v>12</v>
      </c>
      <c r="Y195" s="317">
        <f t="shared" si="18"/>
        <v>12</v>
      </c>
      <c r="Z195" s="36">
        <f t="shared" si="19"/>
        <v>0.186</v>
      </c>
      <c r="AA195" s="56"/>
      <c r="AB195" s="57"/>
      <c r="AC195" s="222" t="s">
        <v>319</v>
      </c>
      <c r="AG195" s="67"/>
      <c r="AJ195" s="71" t="s">
        <v>83</v>
      </c>
      <c r="AK195" s="71">
        <v>12</v>
      </c>
      <c r="BB195" s="223" t="s">
        <v>1</v>
      </c>
      <c r="BM195" s="67">
        <f t="shared" si="20"/>
        <v>70.44</v>
      </c>
      <c r="BN195" s="67">
        <f t="shared" si="21"/>
        <v>70.44</v>
      </c>
      <c r="BO195" s="67">
        <f t="shared" si="22"/>
        <v>0.14285714285714285</v>
      </c>
      <c r="BP195" s="67">
        <f t="shared" si="23"/>
        <v>0.14285714285714285</v>
      </c>
    </row>
    <row r="196" spans="1:68" ht="27" customHeight="1" x14ac:dyDescent="0.25">
      <c r="A196" s="54" t="s">
        <v>322</v>
      </c>
      <c r="B196" s="54" t="s">
        <v>323</v>
      </c>
      <c r="C196" s="31">
        <v>4301070959</v>
      </c>
      <c r="D196" s="323">
        <v>4607111038616</v>
      </c>
      <c r="E196" s="324"/>
      <c r="F196" s="315">
        <v>0.4</v>
      </c>
      <c r="G196" s="32">
        <v>16</v>
      </c>
      <c r="H196" s="315">
        <v>6.4</v>
      </c>
      <c r="I196" s="315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9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21"/>
      <c r="R196" s="321"/>
      <c r="S196" s="321"/>
      <c r="T196" s="322"/>
      <c r="U196" s="34"/>
      <c r="V196" s="34"/>
      <c r="W196" s="35" t="s">
        <v>70</v>
      </c>
      <c r="X196" s="316">
        <v>0</v>
      </c>
      <c r="Y196" s="317">
        <f t="shared" si="18"/>
        <v>0</v>
      </c>
      <c r="Z196" s="36">
        <f t="shared" si="19"/>
        <v>0</v>
      </c>
      <c r="AA196" s="56"/>
      <c r="AB196" s="57"/>
      <c r="AC196" s="224" t="s">
        <v>314</v>
      </c>
      <c r="AG196" s="67"/>
      <c r="AJ196" s="71" t="s">
        <v>72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324</v>
      </c>
      <c r="B197" s="54" t="s">
        <v>325</v>
      </c>
      <c r="C197" s="31">
        <v>4301070960</v>
      </c>
      <c r="D197" s="323">
        <v>4607111038623</v>
      </c>
      <c r="E197" s="324"/>
      <c r="F197" s="315">
        <v>0.7</v>
      </c>
      <c r="G197" s="32">
        <v>8</v>
      </c>
      <c r="H197" s="315">
        <v>5.6</v>
      </c>
      <c r="I197" s="315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1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21"/>
      <c r="R197" s="321"/>
      <c r="S197" s="321"/>
      <c r="T197" s="322"/>
      <c r="U197" s="34"/>
      <c r="V197" s="34"/>
      <c r="W197" s="35" t="s">
        <v>70</v>
      </c>
      <c r="X197" s="316">
        <v>12</v>
      </c>
      <c r="Y197" s="317">
        <f t="shared" si="18"/>
        <v>12</v>
      </c>
      <c r="Z197" s="36">
        <f t="shared" si="19"/>
        <v>0.186</v>
      </c>
      <c r="AA197" s="56"/>
      <c r="AB197" s="57"/>
      <c r="AC197" s="226" t="s">
        <v>314</v>
      </c>
      <c r="AG197" s="67"/>
      <c r="AJ197" s="71" t="s">
        <v>83</v>
      </c>
      <c r="AK197" s="71">
        <v>12</v>
      </c>
      <c r="BB197" s="227" t="s">
        <v>1</v>
      </c>
      <c r="BM197" s="67">
        <f t="shared" si="20"/>
        <v>70.44</v>
      </c>
      <c r="BN197" s="67">
        <f t="shared" si="21"/>
        <v>70.44</v>
      </c>
      <c r="BO197" s="67">
        <f t="shared" si="22"/>
        <v>0.14285714285714285</v>
      </c>
      <c r="BP197" s="67">
        <f t="shared" si="23"/>
        <v>0.14285714285714285</v>
      </c>
    </row>
    <row r="198" spans="1:68" x14ac:dyDescent="0.2">
      <c r="A198" s="341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27"/>
      <c r="N198" s="327"/>
      <c r="O198" s="342"/>
      <c r="P198" s="329" t="s">
        <v>73</v>
      </c>
      <c r="Q198" s="330"/>
      <c r="R198" s="330"/>
      <c r="S198" s="330"/>
      <c r="T198" s="330"/>
      <c r="U198" s="330"/>
      <c r="V198" s="331"/>
      <c r="W198" s="37" t="s">
        <v>70</v>
      </c>
      <c r="X198" s="318">
        <f>IFERROR(SUM(X192:X197),"0")</f>
        <v>48</v>
      </c>
      <c r="Y198" s="318">
        <f>IFERROR(SUM(Y192:Y197),"0")</f>
        <v>48</v>
      </c>
      <c r="Z198" s="318">
        <f>IFERROR(IF(Z192="",0,Z192),"0")+IFERROR(IF(Z193="",0,Z193),"0")+IFERROR(IF(Z194="",0,Z194),"0")+IFERROR(IF(Z195="",0,Z195),"0")+IFERROR(IF(Z196="",0,Z196),"0")+IFERROR(IF(Z197="",0,Z197),"0")</f>
        <v>0.74399999999999999</v>
      </c>
      <c r="AA198" s="319"/>
      <c r="AB198" s="319"/>
      <c r="AC198" s="319"/>
    </row>
    <row r="199" spans="1:68" x14ac:dyDescent="0.2">
      <c r="A199" s="327"/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42"/>
      <c r="P199" s="329" t="s">
        <v>73</v>
      </c>
      <c r="Q199" s="330"/>
      <c r="R199" s="330"/>
      <c r="S199" s="330"/>
      <c r="T199" s="330"/>
      <c r="U199" s="330"/>
      <c r="V199" s="331"/>
      <c r="W199" s="37" t="s">
        <v>74</v>
      </c>
      <c r="X199" s="318">
        <f>IFERROR(SUMPRODUCT(X192:X197*H192:H197),"0")</f>
        <v>268.79999999999995</v>
      </c>
      <c r="Y199" s="318">
        <f>IFERROR(SUMPRODUCT(Y192:Y197*H192:H197),"0")</f>
        <v>268.79999999999995</v>
      </c>
      <c r="Z199" s="37"/>
      <c r="AA199" s="319"/>
      <c r="AB199" s="319"/>
      <c r="AC199" s="319"/>
    </row>
    <row r="200" spans="1:68" ht="16.5" customHeight="1" x14ac:dyDescent="0.25">
      <c r="A200" s="328" t="s">
        <v>326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27"/>
      <c r="Z200" s="327"/>
      <c r="AA200" s="311"/>
      <c r="AB200" s="311"/>
      <c r="AC200" s="311"/>
    </row>
    <row r="201" spans="1:68" ht="14.25" customHeight="1" x14ac:dyDescent="0.25">
      <c r="A201" s="326" t="s">
        <v>64</v>
      </c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7"/>
      <c r="P201" s="327"/>
      <c r="Q201" s="327"/>
      <c r="R201" s="327"/>
      <c r="S201" s="327"/>
      <c r="T201" s="327"/>
      <c r="U201" s="327"/>
      <c r="V201" s="327"/>
      <c r="W201" s="327"/>
      <c r="X201" s="327"/>
      <c r="Y201" s="327"/>
      <c r="Z201" s="327"/>
      <c r="AA201" s="312"/>
      <c r="AB201" s="312"/>
      <c r="AC201" s="312"/>
    </row>
    <row r="202" spans="1:68" ht="27" customHeight="1" x14ac:dyDescent="0.25">
      <c r="A202" s="54" t="s">
        <v>327</v>
      </c>
      <c r="B202" s="54" t="s">
        <v>328</v>
      </c>
      <c r="C202" s="31">
        <v>4301070915</v>
      </c>
      <c r="D202" s="323">
        <v>4607111035882</v>
      </c>
      <c r="E202" s="324"/>
      <c r="F202" s="315">
        <v>0.43</v>
      </c>
      <c r="G202" s="32">
        <v>16</v>
      </c>
      <c r="H202" s="315">
        <v>6.88</v>
      </c>
      <c r="I202" s="31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2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21"/>
      <c r="R202" s="321"/>
      <c r="S202" s="321"/>
      <c r="T202" s="322"/>
      <c r="U202" s="34"/>
      <c r="V202" s="34"/>
      <c r="W202" s="35" t="s">
        <v>70</v>
      </c>
      <c r="X202" s="316">
        <v>0</v>
      </c>
      <c r="Y202" s="317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329</v>
      </c>
      <c r="AG202" s="67"/>
      <c r="AJ202" s="71" t="s">
        <v>72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330</v>
      </c>
      <c r="B203" s="54" t="s">
        <v>331</v>
      </c>
      <c r="C203" s="31">
        <v>4301070921</v>
      </c>
      <c r="D203" s="323">
        <v>4607111035905</v>
      </c>
      <c r="E203" s="324"/>
      <c r="F203" s="315">
        <v>0.9</v>
      </c>
      <c r="G203" s="32">
        <v>8</v>
      </c>
      <c r="H203" s="315">
        <v>7.2</v>
      </c>
      <c r="I203" s="315">
        <v>7.47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3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21"/>
      <c r="R203" s="321"/>
      <c r="S203" s="321"/>
      <c r="T203" s="322"/>
      <c r="U203" s="34"/>
      <c r="V203" s="34"/>
      <c r="W203" s="35" t="s">
        <v>70</v>
      </c>
      <c r="X203" s="316">
        <v>24</v>
      </c>
      <c r="Y203" s="317">
        <f>IFERROR(IF(X203="","",X203),"")</f>
        <v>24</v>
      </c>
      <c r="Z203" s="36">
        <f>IFERROR(IF(X203="","",X203*0.0155),"")</f>
        <v>0.372</v>
      </c>
      <c r="AA203" s="56"/>
      <c r="AB203" s="57"/>
      <c r="AC203" s="230" t="s">
        <v>329</v>
      </c>
      <c r="AG203" s="67"/>
      <c r="AJ203" s="71" t="s">
        <v>83</v>
      </c>
      <c r="AK203" s="71">
        <v>12</v>
      </c>
      <c r="BB203" s="231" t="s">
        <v>1</v>
      </c>
      <c r="BM203" s="67">
        <f>IFERROR(X203*I203,"0")</f>
        <v>179.28</v>
      </c>
      <c r="BN203" s="67">
        <f>IFERROR(Y203*I203,"0")</f>
        <v>179.28</v>
      </c>
      <c r="BO203" s="67">
        <f>IFERROR(X203/J203,"0")</f>
        <v>0.2857142857142857</v>
      </c>
      <c r="BP203" s="67">
        <f>IFERROR(Y203/J203,"0")</f>
        <v>0.2857142857142857</v>
      </c>
    </row>
    <row r="204" spans="1:68" ht="27" customHeight="1" x14ac:dyDescent="0.25">
      <c r="A204" s="54" t="s">
        <v>332</v>
      </c>
      <c r="B204" s="54" t="s">
        <v>333</v>
      </c>
      <c r="C204" s="31">
        <v>4301070917</v>
      </c>
      <c r="D204" s="323">
        <v>4607111035912</v>
      </c>
      <c r="E204" s="324"/>
      <c r="F204" s="315">
        <v>0.43</v>
      </c>
      <c r="G204" s="32">
        <v>16</v>
      </c>
      <c r="H204" s="315">
        <v>6.88</v>
      </c>
      <c r="I204" s="315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4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21"/>
      <c r="R204" s="321"/>
      <c r="S204" s="321"/>
      <c r="T204" s="322"/>
      <c r="U204" s="34"/>
      <c r="V204" s="34"/>
      <c r="W204" s="35" t="s">
        <v>70</v>
      </c>
      <c r="X204" s="316">
        <v>0</v>
      </c>
      <c r="Y204" s="317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334</v>
      </c>
      <c r="AG204" s="67"/>
      <c r="AJ204" s="71" t="s">
        <v>72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335</v>
      </c>
      <c r="B205" s="54" t="s">
        <v>336</v>
      </c>
      <c r="C205" s="31">
        <v>4301070920</v>
      </c>
      <c r="D205" s="323">
        <v>4607111035929</v>
      </c>
      <c r="E205" s="324"/>
      <c r="F205" s="315">
        <v>0.9</v>
      </c>
      <c r="G205" s="32">
        <v>8</v>
      </c>
      <c r="H205" s="315">
        <v>7.2</v>
      </c>
      <c r="I205" s="315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21"/>
      <c r="R205" s="321"/>
      <c r="S205" s="321"/>
      <c r="T205" s="322"/>
      <c r="U205" s="34"/>
      <c r="V205" s="34"/>
      <c r="W205" s="35" t="s">
        <v>70</v>
      </c>
      <c r="X205" s="316">
        <v>0</v>
      </c>
      <c r="Y205" s="317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334</v>
      </c>
      <c r="AG205" s="67"/>
      <c r="AJ205" s="71" t="s">
        <v>83</v>
      </c>
      <c r="AK205" s="71">
        <v>12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341"/>
      <c r="B206" s="327"/>
      <c r="C206" s="327"/>
      <c r="D206" s="327"/>
      <c r="E206" s="327"/>
      <c r="F206" s="327"/>
      <c r="G206" s="327"/>
      <c r="H206" s="327"/>
      <c r="I206" s="327"/>
      <c r="J206" s="327"/>
      <c r="K206" s="327"/>
      <c r="L206" s="327"/>
      <c r="M206" s="327"/>
      <c r="N206" s="327"/>
      <c r="O206" s="342"/>
      <c r="P206" s="329" t="s">
        <v>73</v>
      </c>
      <c r="Q206" s="330"/>
      <c r="R206" s="330"/>
      <c r="S206" s="330"/>
      <c r="T206" s="330"/>
      <c r="U206" s="330"/>
      <c r="V206" s="331"/>
      <c r="W206" s="37" t="s">
        <v>70</v>
      </c>
      <c r="X206" s="318">
        <f>IFERROR(SUM(X202:X205),"0")</f>
        <v>24</v>
      </c>
      <c r="Y206" s="318">
        <f>IFERROR(SUM(Y202:Y205),"0")</f>
        <v>24</v>
      </c>
      <c r="Z206" s="318">
        <f>IFERROR(IF(Z202="",0,Z202),"0")+IFERROR(IF(Z203="",0,Z203),"0")+IFERROR(IF(Z204="",0,Z204),"0")+IFERROR(IF(Z205="",0,Z205),"0")</f>
        <v>0.372</v>
      </c>
      <c r="AA206" s="319"/>
      <c r="AB206" s="319"/>
      <c r="AC206" s="319"/>
    </row>
    <row r="207" spans="1:68" x14ac:dyDescent="0.2">
      <c r="A207" s="327"/>
      <c r="B207" s="327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27"/>
      <c r="N207" s="327"/>
      <c r="O207" s="342"/>
      <c r="P207" s="329" t="s">
        <v>73</v>
      </c>
      <c r="Q207" s="330"/>
      <c r="R207" s="330"/>
      <c r="S207" s="330"/>
      <c r="T207" s="330"/>
      <c r="U207" s="330"/>
      <c r="V207" s="331"/>
      <c r="W207" s="37" t="s">
        <v>74</v>
      </c>
      <c r="X207" s="318">
        <f>IFERROR(SUMPRODUCT(X202:X205*H202:H205),"0")</f>
        <v>172.8</v>
      </c>
      <c r="Y207" s="318">
        <f>IFERROR(SUMPRODUCT(Y202:Y205*H202:H205),"0")</f>
        <v>172.8</v>
      </c>
      <c r="Z207" s="37"/>
      <c r="AA207" s="319"/>
      <c r="AB207" s="319"/>
      <c r="AC207" s="319"/>
    </row>
    <row r="208" spans="1:68" ht="16.5" customHeight="1" x14ac:dyDescent="0.25">
      <c r="A208" s="328" t="s">
        <v>337</v>
      </c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7"/>
      <c r="M208" s="327"/>
      <c r="N208" s="327"/>
      <c r="O208" s="327"/>
      <c r="P208" s="327"/>
      <c r="Q208" s="327"/>
      <c r="R208" s="327"/>
      <c r="S208" s="327"/>
      <c r="T208" s="327"/>
      <c r="U208" s="327"/>
      <c r="V208" s="327"/>
      <c r="W208" s="327"/>
      <c r="X208" s="327"/>
      <c r="Y208" s="327"/>
      <c r="Z208" s="327"/>
      <c r="AA208" s="311"/>
      <c r="AB208" s="311"/>
      <c r="AC208" s="311"/>
    </row>
    <row r="209" spans="1:68" ht="14.25" customHeight="1" x14ac:dyDescent="0.25">
      <c r="A209" s="326" t="s">
        <v>288</v>
      </c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27"/>
      <c r="P209" s="327"/>
      <c r="Q209" s="327"/>
      <c r="R209" s="327"/>
      <c r="S209" s="327"/>
      <c r="T209" s="327"/>
      <c r="U209" s="327"/>
      <c r="V209" s="327"/>
      <c r="W209" s="327"/>
      <c r="X209" s="327"/>
      <c r="Y209" s="327"/>
      <c r="Z209" s="327"/>
      <c r="AA209" s="312"/>
      <c r="AB209" s="312"/>
      <c r="AC209" s="312"/>
    </row>
    <row r="210" spans="1:68" ht="27" customHeight="1" x14ac:dyDescent="0.25">
      <c r="A210" s="54" t="s">
        <v>338</v>
      </c>
      <c r="B210" s="54" t="s">
        <v>339</v>
      </c>
      <c r="C210" s="31">
        <v>4301051320</v>
      </c>
      <c r="D210" s="323">
        <v>4680115881334</v>
      </c>
      <c r="E210" s="324"/>
      <c r="F210" s="315">
        <v>0.33</v>
      </c>
      <c r="G210" s="32">
        <v>6</v>
      </c>
      <c r="H210" s="315">
        <v>1.98</v>
      </c>
      <c r="I210" s="315">
        <v>2.27</v>
      </c>
      <c r="J210" s="32">
        <v>156</v>
      </c>
      <c r="K210" s="32" t="s">
        <v>67</v>
      </c>
      <c r="L210" s="32" t="s">
        <v>68</v>
      </c>
      <c r="M210" s="33" t="s">
        <v>292</v>
      </c>
      <c r="N210" s="33"/>
      <c r="O210" s="32">
        <v>365</v>
      </c>
      <c r="P210" s="42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0" s="321"/>
      <c r="R210" s="321"/>
      <c r="S210" s="321"/>
      <c r="T210" s="322"/>
      <c r="U210" s="34"/>
      <c r="V210" s="34"/>
      <c r="W210" s="35" t="s">
        <v>70</v>
      </c>
      <c r="X210" s="316">
        <v>0</v>
      </c>
      <c r="Y210" s="317">
        <f>IFERROR(IF(X210="","",X210),"")</f>
        <v>0</v>
      </c>
      <c r="Z210" s="36">
        <f>IFERROR(IF(X210="","",X210*0.00753),"")</f>
        <v>0</v>
      </c>
      <c r="AA210" s="56"/>
      <c r="AB210" s="57"/>
      <c r="AC210" s="236" t="s">
        <v>340</v>
      </c>
      <c r="AG210" s="67"/>
      <c r="AJ210" s="71" t="s">
        <v>72</v>
      </c>
      <c r="AK210" s="71">
        <v>1</v>
      </c>
      <c r="BB210" s="237" t="s">
        <v>295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41"/>
      <c r="B211" s="327"/>
      <c r="C211" s="327"/>
      <c r="D211" s="327"/>
      <c r="E211" s="327"/>
      <c r="F211" s="327"/>
      <c r="G211" s="327"/>
      <c r="H211" s="327"/>
      <c r="I211" s="327"/>
      <c r="J211" s="327"/>
      <c r="K211" s="327"/>
      <c r="L211" s="327"/>
      <c r="M211" s="327"/>
      <c r="N211" s="327"/>
      <c r="O211" s="342"/>
      <c r="P211" s="329" t="s">
        <v>73</v>
      </c>
      <c r="Q211" s="330"/>
      <c r="R211" s="330"/>
      <c r="S211" s="330"/>
      <c r="T211" s="330"/>
      <c r="U211" s="330"/>
      <c r="V211" s="331"/>
      <c r="W211" s="37" t="s">
        <v>70</v>
      </c>
      <c r="X211" s="318">
        <f>IFERROR(SUM(X210:X210),"0")</f>
        <v>0</v>
      </c>
      <c r="Y211" s="318">
        <f>IFERROR(SUM(Y210:Y210),"0")</f>
        <v>0</v>
      </c>
      <c r="Z211" s="318">
        <f>IFERROR(IF(Z210="",0,Z210),"0")</f>
        <v>0</v>
      </c>
      <c r="AA211" s="319"/>
      <c r="AB211" s="319"/>
      <c r="AC211" s="319"/>
    </row>
    <row r="212" spans="1:68" x14ac:dyDescent="0.2">
      <c r="A212" s="327"/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7"/>
      <c r="N212" s="327"/>
      <c r="O212" s="342"/>
      <c r="P212" s="329" t="s">
        <v>73</v>
      </c>
      <c r="Q212" s="330"/>
      <c r="R212" s="330"/>
      <c r="S212" s="330"/>
      <c r="T212" s="330"/>
      <c r="U212" s="330"/>
      <c r="V212" s="331"/>
      <c r="W212" s="37" t="s">
        <v>74</v>
      </c>
      <c r="X212" s="318">
        <f>IFERROR(SUMPRODUCT(X210:X210*H210:H210),"0")</f>
        <v>0</v>
      </c>
      <c r="Y212" s="318">
        <f>IFERROR(SUMPRODUCT(Y210:Y210*H210:H210),"0")</f>
        <v>0</v>
      </c>
      <c r="Z212" s="37"/>
      <c r="AA212" s="319"/>
      <c r="AB212" s="319"/>
      <c r="AC212" s="319"/>
    </row>
    <row r="213" spans="1:68" ht="16.5" customHeight="1" x14ac:dyDescent="0.25">
      <c r="A213" s="328" t="s">
        <v>341</v>
      </c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7"/>
      <c r="M213" s="327"/>
      <c r="N213" s="327"/>
      <c r="O213" s="327"/>
      <c r="P213" s="327"/>
      <c r="Q213" s="327"/>
      <c r="R213" s="327"/>
      <c r="S213" s="327"/>
      <c r="T213" s="327"/>
      <c r="U213" s="327"/>
      <c r="V213" s="327"/>
      <c r="W213" s="327"/>
      <c r="X213" s="327"/>
      <c r="Y213" s="327"/>
      <c r="Z213" s="327"/>
      <c r="AA213" s="311"/>
      <c r="AB213" s="311"/>
      <c r="AC213" s="311"/>
    </row>
    <row r="214" spans="1:68" ht="14.25" customHeight="1" x14ac:dyDescent="0.25">
      <c r="A214" s="326" t="s">
        <v>64</v>
      </c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7"/>
      <c r="P214" s="327"/>
      <c r="Q214" s="327"/>
      <c r="R214" s="327"/>
      <c r="S214" s="327"/>
      <c r="T214" s="327"/>
      <c r="U214" s="327"/>
      <c r="V214" s="327"/>
      <c r="W214" s="327"/>
      <c r="X214" s="327"/>
      <c r="Y214" s="327"/>
      <c r="Z214" s="327"/>
      <c r="AA214" s="312"/>
      <c r="AB214" s="312"/>
      <c r="AC214" s="312"/>
    </row>
    <row r="215" spans="1:68" ht="16.5" customHeight="1" x14ac:dyDescent="0.25">
      <c r="A215" s="54" t="s">
        <v>342</v>
      </c>
      <c r="B215" s="54" t="s">
        <v>343</v>
      </c>
      <c r="C215" s="31">
        <v>4301071063</v>
      </c>
      <c r="D215" s="323">
        <v>4607111039019</v>
      </c>
      <c r="E215" s="324"/>
      <c r="F215" s="315">
        <v>0.43</v>
      </c>
      <c r="G215" s="32">
        <v>16</v>
      </c>
      <c r="H215" s="315">
        <v>6.88</v>
      </c>
      <c r="I215" s="315">
        <v>7.2060000000000004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44" t="s">
        <v>344</v>
      </c>
      <c r="Q215" s="321"/>
      <c r="R215" s="321"/>
      <c r="S215" s="321"/>
      <c r="T215" s="322"/>
      <c r="U215" s="34"/>
      <c r="V215" s="34"/>
      <c r="W215" s="35" t="s">
        <v>70</v>
      </c>
      <c r="X215" s="316">
        <v>0</v>
      </c>
      <c r="Y215" s="317">
        <f>IFERROR(IF(X215="","",X215),"")</f>
        <v>0</v>
      </c>
      <c r="Z215" s="36">
        <f>IFERROR(IF(X215="","",X215*0.0155),"")</f>
        <v>0</v>
      </c>
      <c r="AA215" s="56"/>
      <c r="AB215" s="57"/>
      <c r="AC215" s="238" t="s">
        <v>345</v>
      </c>
      <c r="AG215" s="67"/>
      <c r="AJ215" s="71" t="s">
        <v>72</v>
      </c>
      <c r="AK215" s="71">
        <v>1</v>
      </c>
      <c r="BB215" s="23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16.5" customHeight="1" x14ac:dyDescent="0.25">
      <c r="A216" s="54" t="s">
        <v>346</v>
      </c>
      <c r="B216" s="54" t="s">
        <v>347</v>
      </c>
      <c r="C216" s="31">
        <v>4301071000</v>
      </c>
      <c r="D216" s="323">
        <v>4607111038708</v>
      </c>
      <c r="E216" s="324"/>
      <c r="F216" s="315">
        <v>0.8</v>
      </c>
      <c r="G216" s="32">
        <v>8</v>
      </c>
      <c r="H216" s="315">
        <v>6.4</v>
      </c>
      <c r="I216" s="315">
        <v>6.67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3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6" s="321"/>
      <c r="R216" s="321"/>
      <c r="S216" s="321"/>
      <c r="T216" s="322"/>
      <c r="U216" s="34"/>
      <c r="V216" s="34"/>
      <c r="W216" s="35" t="s">
        <v>70</v>
      </c>
      <c r="X216" s="316">
        <v>0</v>
      </c>
      <c r="Y216" s="317">
        <f>IFERROR(IF(X216="","",X216),"")</f>
        <v>0</v>
      </c>
      <c r="Z216" s="36">
        <f>IFERROR(IF(X216="","",X216*0.0155),"")</f>
        <v>0</v>
      </c>
      <c r="AA216" s="56"/>
      <c r="AB216" s="57"/>
      <c r="AC216" s="240" t="s">
        <v>345</v>
      </c>
      <c r="AG216" s="67"/>
      <c r="AJ216" s="71" t="s">
        <v>72</v>
      </c>
      <c r="AK216" s="71">
        <v>1</v>
      </c>
      <c r="BB216" s="241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41"/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27"/>
      <c r="N217" s="327"/>
      <c r="O217" s="342"/>
      <c r="P217" s="329" t="s">
        <v>73</v>
      </c>
      <c r="Q217" s="330"/>
      <c r="R217" s="330"/>
      <c r="S217" s="330"/>
      <c r="T217" s="330"/>
      <c r="U217" s="330"/>
      <c r="V217" s="331"/>
      <c r="W217" s="37" t="s">
        <v>70</v>
      </c>
      <c r="X217" s="318">
        <f>IFERROR(SUM(X215:X216),"0")</f>
        <v>0</v>
      </c>
      <c r="Y217" s="318">
        <f>IFERROR(SUM(Y215:Y216),"0")</f>
        <v>0</v>
      </c>
      <c r="Z217" s="318">
        <f>IFERROR(IF(Z215="",0,Z215),"0")+IFERROR(IF(Z216="",0,Z216),"0")</f>
        <v>0</v>
      </c>
      <c r="AA217" s="319"/>
      <c r="AB217" s="319"/>
      <c r="AC217" s="319"/>
    </row>
    <row r="218" spans="1:68" x14ac:dyDescent="0.2">
      <c r="A218" s="327"/>
      <c r="B218" s="327"/>
      <c r="C218" s="327"/>
      <c r="D218" s="327"/>
      <c r="E218" s="327"/>
      <c r="F218" s="327"/>
      <c r="G218" s="327"/>
      <c r="H218" s="327"/>
      <c r="I218" s="327"/>
      <c r="J218" s="327"/>
      <c r="K218" s="327"/>
      <c r="L218" s="327"/>
      <c r="M218" s="327"/>
      <c r="N218" s="327"/>
      <c r="O218" s="342"/>
      <c r="P218" s="329" t="s">
        <v>73</v>
      </c>
      <c r="Q218" s="330"/>
      <c r="R218" s="330"/>
      <c r="S218" s="330"/>
      <c r="T218" s="330"/>
      <c r="U218" s="330"/>
      <c r="V218" s="331"/>
      <c r="W218" s="37" t="s">
        <v>74</v>
      </c>
      <c r="X218" s="318">
        <f>IFERROR(SUMPRODUCT(X215:X216*H215:H216),"0")</f>
        <v>0</v>
      </c>
      <c r="Y218" s="318">
        <f>IFERROR(SUMPRODUCT(Y215:Y216*H215:H216),"0")</f>
        <v>0</v>
      </c>
      <c r="Z218" s="37"/>
      <c r="AA218" s="319"/>
      <c r="AB218" s="319"/>
      <c r="AC218" s="319"/>
    </row>
    <row r="219" spans="1:68" ht="27.75" customHeight="1" x14ac:dyDescent="0.2">
      <c r="A219" s="381" t="s">
        <v>348</v>
      </c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382"/>
      <c r="P219" s="382"/>
      <c r="Q219" s="382"/>
      <c r="R219" s="382"/>
      <c r="S219" s="382"/>
      <c r="T219" s="382"/>
      <c r="U219" s="382"/>
      <c r="V219" s="382"/>
      <c r="W219" s="382"/>
      <c r="X219" s="382"/>
      <c r="Y219" s="382"/>
      <c r="Z219" s="382"/>
      <c r="AA219" s="48"/>
      <c r="AB219" s="48"/>
      <c r="AC219" s="48"/>
    </row>
    <row r="220" spans="1:68" ht="16.5" customHeight="1" x14ac:dyDescent="0.25">
      <c r="A220" s="328" t="s">
        <v>349</v>
      </c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7"/>
      <c r="M220" s="327"/>
      <c r="N220" s="327"/>
      <c r="O220" s="327"/>
      <c r="P220" s="327"/>
      <c r="Q220" s="327"/>
      <c r="R220" s="327"/>
      <c r="S220" s="327"/>
      <c r="T220" s="327"/>
      <c r="U220" s="327"/>
      <c r="V220" s="327"/>
      <c r="W220" s="327"/>
      <c r="X220" s="327"/>
      <c r="Y220" s="327"/>
      <c r="Z220" s="327"/>
      <c r="AA220" s="311"/>
      <c r="AB220" s="311"/>
      <c r="AC220" s="311"/>
    </row>
    <row r="221" spans="1:68" ht="14.25" customHeight="1" x14ac:dyDescent="0.25">
      <c r="A221" s="326" t="s">
        <v>64</v>
      </c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27"/>
      <c r="P221" s="327"/>
      <c r="Q221" s="327"/>
      <c r="R221" s="327"/>
      <c r="S221" s="327"/>
      <c r="T221" s="327"/>
      <c r="U221" s="327"/>
      <c r="V221" s="327"/>
      <c r="W221" s="327"/>
      <c r="X221" s="327"/>
      <c r="Y221" s="327"/>
      <c r="Z221" s="327"/>
      <c r="AA221" s="312"/>
      <c r="AB221" s="312"/>
      <c r="AC221" s="312"/>
    </row>
    <row r="222" spans="1:68" ht="27" customHeight="1" x14ac:dyDescent="0.25">
      <c r="A222" s="54" t="s">
        <v>350</v>
      </c>
      <c r="B222" s="54" t="s">
        <v>351</v>
      </c>
      <c r="C222" s="31">
        <v>4301071036</v>
      </c>
      <c r="D222" s="323">
        <v>4607111036162</v>
      </c>
      <c r="E222" s="324"/>
      <c r="F222" s="315">
        <v>0.8</v>
      </c>
      <c r="G222" s="32">
        <v>8</v>
      </c>
      <c r="H222" s="315">
        <v>6.4</v>
      </c>
      <c r="I222" s="315">
        <v>6.6811999999999996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90</v>
      </c>
      <c r="P222" s="469" t="s">
        <v>352</v>
      </c>
      <c r="Q222" s="321"/>
      <c r="R222" s="321"/>
      <c r="S222" s="321"/>
      <c r="T222" s="322"/>
      <c r="U222" s="34"/>
      <c r="V222" s="34"/>
      <c r="W222" s="35" t="s">
        <v>70</v>
      </c>
      <c r="X222" s="316">
        <v>0</v>
      </c>
      <c r="Y222" s="317">
        <f>IFERROR(IF(X222="","",X222),"")</f>
        <v>0</v>
      </c>
      <c r="Z222" s="36">
        <f>IFERROR(IF(X222="","",X222*0.0155),"")</f>
        <v>0</v>
      </c>
      <c r="AA222" s="56"/>
      <c r="AB222" s="57"/>
      <c r="AC222" s="242" t="s">
        <v>353</v>
      </c>
      <c r="AG222" s="67"/>
      <c r="AJ222" s="71" t="s">
        <v>72</v>
      </c>
      <c r="AK222" s="71">
        <v>1</v>
      </c>
      <c r="BB222" s="243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341"/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42"/>
      <c r="P223" s="329" t="s">
        <v>73</v>
      </c>
      <c r="Q223" s="330"/>
      <c r="R223" s="330"/>
      <c r="S223" s="330"/>
      <c r="T223" s="330"/>
      <c r="U223" s="330"/>
      <c r="V223" s="331"/>
      <c r="W223" s="37" t="s">
        <v>70</v>
      </c>
      <c r="X223" s="318">
        <f>IFERROR(SUM(X222:X222),"0")</f>
        <v>0</v>
      </c>
      <c r="Y223" s="318">
        <f>IFERROR(SUM(Y222:Y222),"0")</f>
        <v>0</v>
      </c>
      <c r="Z223" s="318">
        <f>IFERROR(IF(Z222="",0,Z222),"0")</f>
        <v>0</v>
      </c>
      <c r="AA223" s="319"/>
      <c r="AB223" s="319"/>
      <c r="AC223" s="319"/>
    </row>
    <row r="224" spans="1:68" x14ac:dyDescent="0.2">
      <c r="A224" s="327"/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42"/>
      <c r="P224" s="329" t="s">
        <v>73</v>
      </c>
      <c r="Q224" s="330"/>
      <c r="R224" s="330"/>
      <c r="S224" s="330"/>
      <c r="T224" s="330"/>
      <c r="U224" s="330"/>
      <c r="V224" s="331"/>
      <c r="W224" s="37" t="s">
        <v>74</v>
      </c>
      <c r="X224" s="318">
        <f>IFERROR(SUMPRODUCT(X222:X222*H222:H222),"0")</f>
        <v>0</v>
      </c>
      <c r="Y224" s="318">
        <f>IFERROR(SUMPRODUCT(Y222:Y222*H222:H222),"0")</f>
        <v>0</v>
      </c>
      <c r="Z224" s="37"/>
      <c r="AA224" s="319"/>
      <c r="AB224" s="319"/>
      <c r="AC224" s="319"/>
    </row>
    <row r="225" spans="1:68" ht="27.75" customHeight="1" x14ac:dyDescent="0.2">
      <c r="A225" s="381" t="s">
        <v>354</v>
      </c>
      <c r="B225" s="382"/>
      <c r="C225" s="382"/>
      <c r="D225" s="382"/>
      <c r="E225" s="382"/>
      <c r="F225" s="382"/>
      <c r="G225" s="382"/>
      <c r="H225" s="382"/>
      <c r="I225" s="382"/>
      <c r="J225" s="382"/>
      <c r="K225" s="382"/>
      <c r="L225" s="382"/>
      <c r="M225" s="382"/>
      <c r="N225" s="382"/>
      <c r="O225" s="382"/>
      <c r="P225" s="382"/>
      <c r="Q225" s="382"/>
      <c r="R225" s="382"/>
      <c r="S225" s="382"/>
      <c r="T225" s="382"/>
      <c r="U225" s="382"/>
      <c r="V225" s="382"/>
      <c r="W225" s="382"/>
      <c r="X225" s="382"/>
      <c r="Y225" s="382"/>
      <c r="Z225" s="382"/>
      <c r="AA225" s="48"/>
      <c r="AB225" s="48"/>
      <c r="AC225" s="48"/>
    </row>
    <row r="226" spans="1:68" ht="16.5" customHeight="1" x14ac:dyDescent="0.25">
      <c r="A226" s="328" t="s">
        <v>355</v>
      </c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7"/>
      <c r="N226" s="327"/>
      <c r="O226" s="327"/>
      <c r="P226" s="327"/>
      <c r="Q226" s="327"/>
      <c r="R226" s="327"/>
      <c r="S226" s="327"/>
      <c r="T226" s="327"/>
      <c r="U226" s="327"/>
      <c r="V226" s="327"/>
      <c r="W226" s="327"/>
      <c r="X226" s="327"/>
      <c r="Y226" s="327"/>
      <c r="Z226" s="327"/>
      <c r="AA226" s="311"/>
      <c r="AB226" s="311"/>
      <c r="AC226" s="311"/>
    </row>
    <row r="227" spans="1:68" ht="14.25" customHeight="1" x14ac:dyDescent="0.25">
      <c r="A227" s="326" t="s">
        <v>64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27"/>
      <c r="Z227" s="327"/>
      <c r="AA227" s="312"/>
      <c r="AB227" s="312"/>
      <c r="AC227" s="312"/>
    </row>
    <row r="228" spans="1:68" ht="27" customHeight="1" x14ac:dyDescent="0.25">
      <c r="A228" s="54" t="s">
        <v>356</v>
      </c>
      <c r="B228" s="54" t="s">
        <v>357</v>
      </c>
      <c r="C228" s="31">
        <v>4301071029</v>
      </c>
      <c r="D228" s="323">
        <v>4607111035899</v>
      </c>
      <c r="E228" s="324"/>
      <c r="F228" s="315">
        <v>1</v>
      </c>
      <c r="G228" s="32">
        <v>5</v>
      </c>
      <c r="H228" s="315">
        <v>5</v>
      </c>
      <c r="I228" s="315">
        <v>5.2619999999999996</v>
      </c>
      <c r="J228" s="32">
        <v>84</v>
      </c>
      <c r="K228" s="32" t="s">
        <v>67</v>
      </c>
      <c r="L228" s="32" t="s">
        <v>89</v>
      </c>
      <c r="M228" s="33" t="s">
        <v>69</v>
      </c>
      <c r="N228" s="33"/>
      <c r="O228" s="32">
        <v>180</v>
      </c>
      <c r="P228" s="51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8" s="321"/>
      <c r="R228" s="321"/>
      <c r="S228" s="321"/>
      <c r="T228" s="322"/>
      <c r="U228" s="34"/>
      <c r="V228" s="34"/>
      <c r="W228" s="35" t="s">
        <v>70</v>
      </c>
      <c r="X228" s="316">
        <v>204</v>
      </c>
      <c r="Y228" s="317">
        <f>IFERROR(IF(X228="","",X228),"")</f>
        <v>204</v>
      </c>
      <c r="Z228" s="36">
        <f>IFERROR(IF(X228="","",X228*0.0155),"")</f>
        <v>3.1619999999999999</v>
      </c>
      <c r="AA228" s="56"/>
      <c r="AB228" s="57"/>
      <c r="AC228" s="244" t="s">
        <v>266</v>
      </c>
      <c r="AG228" s="67"/>
      <c r="AJ228" s="71" t="s">
        <v>90</v>
      </c>
      <c r="AK228" s="71">
        <v>84</v>
      </c>
      <c r="BB228" s="245" t="s">
        <v>1</v>
      </c>
      <c r="BM228" s="67">
        <f>IFERROR(X228*I228,"0")</f>
        <v>1073.4479999999999</v>
      </c>
      <c r="BN228" s="67">
        <f>IFERROR(Y228*I228,"0")</f>
        <v>1073.4479999999999</v>
      </c>
      <c r="BO228" s="67">
        <f>IFERROR(X228/J228,"0")</f>
        <v>2.4285714285714284</v>
      </c>
      <c r="BP228" s="67">
        <f>IFERROR(Y228/J228,"0")</f>
        <v>2.4285714285714284</v>
      </c>
    </row>
    <row r="229" spans="1:68" ht="27" customHeight="1" x14ac:dyDescent="0.25">
      <c r="A229" s="54" t="s">
        <v>358</v>
      </c>
      <c r="B229" s="54" t="s">
        <v>359</v>
      </c>
      <c r="C229" s="31">
        <v>4301070991</v>
      </c>
      <c r="D229" s="323">
        <v>4607111038180</v>
      </c>
      <c r="E229" s="324"/>
      <c r="F229" s="315">
        <v>0.4</v>
      </c>
      <c r="G229" s="32">
        <v>16</v>
      </c>
      <c r="H229" s="315">
        <v>6.4</v>
      </c>
      <c r="I229" s="315">
        <v>6.71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4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9" s="321"/>
      <c r="R229" s="321"/>
      <c r="S229" s="321"/>
      <c r="T229" s="322"/>
      <c r="U229" s="34"/>
      <c r="V229" s="34"/>
      <c r="W229" s="35" t="s">
        <v>70</v>
      </c>
      <c r="X229" s="316">
        <v>0</v>
      </c>
      <c r="Y229" s="317">
        <f>IFERROR(IF(X229="","",X229),"")</f>
        <v>0</v>
      </c>
      <c r="Z229" s="36">
        <f>IFERROR(IF(X229="","",X229*0.0155),"")</f>
        <v>0</v>
      </c>
      <c r="AA229" s="56"/>
      <c r="AB229" s="57"/>
      <c r="AC229" s="246" t="s">
        <v>360</v>
      </c>
      <c r="AG229" s="67"/>
      <c r="AJ229" s="71" t="s">
        <v>72</v>
      </c>
      <c r="AK229" s="71">
        <v>1</v>
      </c>
      <c r="BB229" s="247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41"/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42"/>
      <c r="P230" s="329" t="s">
        <v>73</v>
      </c>
      <c r="Q230" s="330"/>
      <c r="R230" s="330"/>
      <c r="S230" s="330"/>
      <c r="T230" s="330"/>
      <c r="U230" s="330"/>
      <c r="V230" s="331"/>
      <c r="W230" s="37" t="s">
        <v>70</v>
      </c>
      <c r="X230" s="318">
        <f>IFERROR(SUM(X228:X229),"0")</f>
        <v>204</v>
      </c>
      <c r="Y230" s="318">
        <f>IFERROR(SUM(Y228:Y229),"0")</f>
        <v>204</v>
      </c>
      <c r="Z230" s="318">
        <f>IFERROR(IF(Z228="",0,Z228),"0")+IFERROR(IF(Z229="",0,Z229),"0")</f>
        <v>3.1619999999999999</v>
      </c>
      <c r="AA230" s="319"/>
      <c r="AB230" s="319"/>
      <c r="AC230" s="319"/>
    </row>
    <row r="231" spans="1:68" x14ac:dyDescent="0.2">
      <c r="A231" s="327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7"/>
      <c r="N231" s="327"/>
      <c r="O231" s="342"/>
      <c r="P231" s="329" t="s">
        <v>73</v>
      </c>
      <c r="Q231" s="330"/>
      <c r="R231" s="330"/>
      <c r="S231" s="330"/>
      <c r="T231" s="330"/>
      <c r="U231" s="330"/>
      <c r="V231" s="331"/>
      <c r="W231" s="37" t="s">
        <v>74</v>
      </c>
      <c r="X231" s="318">
        <f>IFERROR(SUMPRODUCT(X228:X229*H228:H229),"0")</f>
        <v>1020</v>
      </c>
      <c r="Y231" s="318">
        <f>IFERROR(SUMPRODUCT(Y228:Y229*H228:H229),"0")</f>
        <v>1020</v>
      </c>
      <c r="Z231" s="37"/>
      <c r="AA231" s="319"/>
      <c r="AB231" s="319"/>
      <c r="AC231" s="319"/>
    </row>
    <row r="232" spans="1:68" ht="27.75" customHeight="1" x14ac:dyDescent="0.2">
      <c r="A232" s="381" t="s">
        <v>361</v>
      </c>
      <c r="B232" s="382"/>
      <c r="C232" s="382"/>
      <c r="D232" s="382"/>
      <c r="E232" s="382"/>
      <c r="F232" s="382"/>
      <c r="G232" s="382"/>
      <c r="H232" s="382"/>
      <c r="I232" s="382"/>
      <c r="J232" s="382"/>
      <c r="K232" s="382"/>
      <c r="L232" s="382"/>
      <c r="M232" s="382"/>
      <c r="N232" s="382"/>
      <c r="O232" s="382"/>
      <c r="P232" s="382"/>
      <c r="Q232" s="382"/>
      <c r="R232" s="382"/>
      <c r="S232" s="382"/>
      <c r="T232" s="382"/>
      <c r="U232" s="382"/>
      <c r="V232" s="382"/>
      <c r="W232" s="382"/>
      <c r="X232" s="382"/>
      <c r="Y232" s="382"/>
      <c r="Z232" s="382"/>
      <c r="AA232" s="48"/>
      <c r="AB232" s="48"/>
      <c r="AC232" s="48"/>
    </row>
    <row r="233" spans="1:68" ht="16.5" customHeight="1" x14ac:dyDescent="0.25">
      <c r="A233" s="328" t="s">
        <v>362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27"/>
      <c r="Z233" s="327"/>
      <c r="AA233" s="311"/>
      <c r="AB233" s="311"/>
      <c r="AC233" s="311"/>
    </row>
    <row r="234" spans="1:68" ht="14.25" customHeight="1" x14ac:dyDescent="0.25">
      <c r="A234" s="326" t="s">
        <v>152</v>
      </c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7"/>
      <c r="N234" s="327"/>
      <c r="O234" s="327"/>
      <c r="P234" s="327"/>
      <c r="Q234" s="327"/>
      <c r="R234" s="327"/>
      <c r="S234" s="327"/>
      <c r="T234" s="327"/>
      <c r="U234" s="327"/>
      <c r="V234" s="327"/>
      <c r="W234" s="327"/>
      <c r="X234" s="327"/>
      <c r="Y234" s="327"/>
      <c r="Z234" s="327"/>
      <c r="AA234" s="312"/>
      <c r="AB234" s="312"/>
      <c r="AC234" s="312"/>
    </row>
    <row r="235" spans="1:68" ht="37.5" customHeight="1" x14ac:dyDescent="0.25">
      <c r="A235" s="54" t="s">
        <v>363</v>
      </c>
      <c r="B235" s="54" t="s">
        <v>364</v>
      </c>
      <c r="C235" s="31">
        <v>4301135400</v>
      </c>
      <c r="D235" s="323">
        <v>4607111039361</v>
      </c>
      <c r="E235" s="324"/>
      <c r="F235" s="315">
        <v>0.25</v>
      </c>
      <c r="G235" s="32">
        <v>12</v>
      </c>
      <c r="H235" s="315">
        <v>3</v>
      </c>
      <c r="I235" s="315">
        <v>3.7035999999999998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448" t="s">
        <v>365</v>
      </c>
      <c r="Q235" s="321"/>
      <c r="R235" s="321"/>
      <c r="S235" s="321"/>
      <c r="T235" s="322"/>
      <c r="U235" s="34"/>
      <c r="V235" s="34"/>
      <c r="W235" s="35" t="s">
        <v>70</v>
      </c>
      <c r="X235" s="316">
        <v>0</v>
      </c>
      <c r="Y235" s="317">
        <f>IFERROR(IF(X235="","",X235),"")</f>
        <v>0</v>
      </c>
      <c r="Z235" s="36">
        <f>IFERROR(IF(X235="","",X235*0.01788),"")</f>
        <v>0</v>
      </c>
      <c r="AA235" s="56"/>
      <c r="AB235" s="57"/>
      <c r="AC235" s="248" t="s">
        <v>366</v>
      </c>
      <c r="AG235" s="67"/>
      <c r="AJ235" s="71" t="s">
        <v>72</v>
      </c>
      <c r="AK235" s="71">
        <v>1</v>
      </c>
      <c r="BB235" s="249" t="s">
        <v>84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41"/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27"/>
      <c r="N236" s="327"/>
      <c r="O236" s="342"/>
      <c r="P236" s="329" t="s">
        <v>73</v>
      </c>
      <c r="Q236" s="330"/>
      <c r="R236" s="330"/>
      <c r="S236" s="330"/>
      <c r="T236" s="330"/>
      <c r="U236" s="330"/>
      <c r="V236" s="331"/>
      <c r="W236" s="37" t="s">
        <v>70</v>
      </c>
      <c r="X236" s="318">
        <f>IFERROR(SUM(X235:X235),"0")</f>
        <v>0</v>
      </c>
      <c r="Y236" s="318">
        <f>IFERROR(SUM(Y235:Y235),"0")</f>
        <v>0</v>
      </c>
      <c r="Z236" s="318">
        <f>IFERROR(IF(Z235="",0,Z235),"0")</f>
        <v>0</v>
      </c>
      <c r="AA236" s="319"/>
      <c r="AB236" s="319"/>
      <c r="AC236" s="319"/>
    </row>
    <row r="237" spans="1:68" x14ac:dyDescent="0.2">
      <c r="A237" s="327"/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42"/>
      <c r="P237" s="329" t="s">
        <v>73</v>
      </c>
      <c r="Q237" s="330"/>
      <c r="R237" s="330"/>
      <c r="S237" s="330"/>
      <c r="T237" s="330"/>
      <c r="U237" s="330"/>
      <c r="V237" s="331"/>
      <c r="W237" s="37" t="s">
        <v>74</v>
      </c>
      <c r="X237" s="318">
        <f>IFERROR(SUMPRODUCT(X235:X235*H235:H235),"0")</f>
        <v>0</v>
      </c>
      <c r="Y237" s="318">
        <f>IFERROR(SUMPRODUCT(Y235:Y235*H235:H235),"0")</f>
        <v>0</v>
      </c>
      <c r="Z237" s="37"/>
      <c r="AA237" s="319"/>
      <c r="AB237" s="319"/>
      <c r="AC237" s="319"/>
    </row>
    <row r="238" spans="1:68" ht="27.75" customHeight="1" x14ac:dyDescent="0.2">
      <c r="A238" s="381" t="s">
        <v>250</v>
      </c>
      <c r="B238" s="382"/>
      <c r="C238" s="382"/>
      <c r="D238" s="382"/>
      <c r="E238" s="382"/>
      <c r="F238" s="382"/>
      <c r="G238" s="382"/>
      <c r="H238" s="382"/>
      <c r="I238" s="382"/>
      <c r="J238" s="382"/>
      <c r="K238" s="382"/>
      <c r="L238" s="382"/>
      <c r="M238" s="382"/>
      <c r="N238" s="382"/>
      <c r="O238" s="382"/>
      <c r="P238" s="382"/>
      <c r="Q238" s="382"/>
      <c r="R238" s="382"/>
      <c r="S238" s="382"/>
      <c r="T238" s="382"/>
      <c r="U238" s="382"/>
      <c r="V238" s="382"/>
      <c r="W238" s="382"/>
      <c r="X238" s="382"/>
      <c r="Y238" s="382"/>
      <c r="Z238" s="382"/>
      <c r="AA238" s="48"/>
      <c r="AB238" s="48"/>
      <c r="AC238" s="48"/>
    </row>
    <row r="239" spans="1:68" ht="16.5" customHeight="1" x14ac:dyDescent="0.25">
      <c r="A239" s="328" t="s">
        <v>250</v>
      </c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27"/>
      <c r="P239" s="327"/>
      <c r="Q239" s="327"/>
      <c r="R239" s="327"/>
      <c r="S239" s="327"/>
      <c r="T239" s="327"/>
      <c r="U239" s="327"/>
      <c r="V239" s="327"/>
      <c r="W239" s="327"/>
      <c r="X239" s="327"/>
      <c r="Y239" s="327"/>
      <c r="Z239" s="327"/>
      <c r="AA239" s="311"/>
      <c r="AB239" s="311"/>
      <c r="AC239" s="311"/>
    </row>
    <row r="240" spans="1:68" ht="14.25" customHeight="1" x14ac:dyDescent="0.25">
      <c r="A240" s="326" t="s">
        <v>64</v>
      </c>
      <c r="B240" s="327"/>
      <c r="C240" s="327"/>
      <c r="D240" s="327"/>
      <c r="E240" s="327"/>
      <c r="F240" s="327"/>
      <c r="G240" s="327"/>
      <c r="H240" s="327"/>
      <c r="I240" s="327"/>
      <c r="J240" s="327"/>
      <c r="K240" s="327"/>
      <c r="L240" s="327"/>
      <c r="M240" s="327"/>
      <c r="N240" s="327"/>
      <c r="O240" s="327"/>
      <c r="P240" s="327"/>
      <c r="Q240" s="327"/>
      <c r="R240" s="327"/>
      <c r="S240" s="327"/>
      <c r="T240" s="327"/>
      <c r="U240" s="327"/>
      <c r="V240" s="327"/>
      <c r="W240" s="327"/>
      <c r="X240" s="327"/>
      <c r="Y240" s="327"/>
      <c r="Z240" s="327"/>
      <c r="AA240" s="312"/>
      <c r="AB240" s="312"/>
      <c r="AC240" s="312"/>
    </row>
    <row r="241" spans="1:68" ht="27" customHeight="1" x14ac:dyDescent="0.25">
      <c r="A241" s="54" t="s">
        <v>367</v>
      </c>
      <c r="B241" s="54" t="s">
        <v>368</v>
      </c>
      <c r="C241" s="31">
        <v>4301071014</v>
      </c>
      <c r="D241" s="323">
        <v>4640242181264</v>
      </c>
      <c r="E241" s="324"/>
      <c r="F241" s="315">
        <v>0.7</v>
      </c>
      <c r="G241" s="32">
        <v>10</v>
      </c>
      <c r="H241" s="315">
        <v>7</v>
      </c>
      <c r="I241" s="315">
        <v>7.28</v>
      </c>
      <c r="J241" s="32">
        <v>84</v>
      </c>
      <c r="K241" s="32" t="s">
        <v>67</v>
      </c>
      <c r="L241" s="32" t="s">
        <v>81</v>
      </c>
      <c r="M241" s="33" t="s">
        <v>69</v>
      </c>
      <c r="N241" s="33"/>
      <c r="O241" s="32">
        <v>180</v>
      </c>
      <c r="P241" s="490" t="s">
        <v>369</v>
      </c>
      <c r="Q241" s="321"/>
      <c r="R241" s="321"/>
      <c r="S241" s="321"/>
      <c r="T241" s="322"/>
      <c r="U241" s="34"/>
      <c r="V241" s="34"/>
      <c r="W241" s="35" t="s">
        <v>70</v>
      </c>
      <c r="X241" s="316">
        <v>0</v>
      </c>
      <c r="Y241" s="317">
        <f>IFERROR(IF(X241="","",X241),"")</f>
        <v>0</v>
      </c>
      <c r="Z241" s="36">
        <f>IFERROR(IF(X241="","",X241*0.0155),"")</f>
        <v>0</v>
      </c>
      <c r="AA241" s="56"/>
      <c r="AB241" s="57"/>
      <c r="AC241" s="250" t="s">
        <v>370</v>
      </c>
      <c r="AG241" s="67"/>
      <c r="AJ241" s="71" t="s">
        <v>83</v>
      </c>
      <c r="AK241" s="71">
        <v>12</v>
      </c>
      <c r="BB241" s="251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371</v>
      </c>
      <c r="B242" s="54" t="s">
        <v>372</v>
      </c>
      <c r="C242" s="31">
        <v>4301071021</v>
      </c>
      <c r="D242" s="323">
        <v>4640242181325</v>
      </c>
      <c r="E242" s="324"/>
      <c r="F242" s="315">
        <v>0.7</v>
      </c>
      <c r="G242" s="32">
        <v>10</v>
      </c>
      <c r="H242" s="315">
        <v>7</v>
      </c>
      <c r="I242" s="315">
        <v>7.28</v>
      </c>
      <c r="J242" s="32">
        <v>84</v>
      </c>
      <c r="K242" s="32" t="s">
        <v>67</v>
      </c>
      <c r="L242" s="32" t="s">
        <v>81</v>
      </c>
      <c r="M242" s="33" t="s">
        <v>69</v>
      </c>
      <c r="N242" s="33"/>
      <c r="O242" s="32">
        <v>180</v>
      </c>
      <c r="P242" s="374" t="s">
        <v>373</v>
      </c>
      <c r="Q242" s="321"/>
      <c r="R242" s="321"/>
      <c r="S242" s="321"/>
      <c r="T242" s="322"/>
      <c r="U242" s="34"/>
      <c r="V242" s="34"/>
      <c r="W242" s="35" t="s">
        <v>70</v>
      </c>
      <c r="X242" s="316">
        <v>12</v>
      </c>
      <c r="Y242" s="317">
        <f>IFERROR(IF(X242="","",X242),"")</f>
        <v>12</v>
      </c>
      <c r="Z242" s="36">
        <f>IFERROR(IF(X242="","",X242*0.0155),"")</f>
        <v>0.186</v>
      </c>
      <c r="AA242" s="56"/>
      <c r="AB242" s="57"/>
      <c r="AC242" s="252" t="s">
        <v>370</v>
      </c>
      <c r="AG242" s="67"/>
      <c r="AJ242" s="71" t="s">
        <v>83</v>
      </c>
      <c r="AK242" s="71">
        <v>12</v>
      </c>
      <c r="BB242" s="253" t="s">
        <v>1</v>
      </c>
      <c r="BM242" s="67">
        <f>IFERROR(X242*I242,"0")</f>
        <v>87.36</v>
      </c>
      <c r="BN242" s="67">
        <f>IFERROR(Y242*I242,"0")</f>
        <v>87.36</v>
      </c>
      <c r="BO242" s="67">
        <f>IFERROR(X242/J242,"0")</f>
        <v>0.14285714285714285</v>
      </c>
      <c r="BP242" s="67">
        <f>IFERROR(Y242/J242,"0")</f>
        <v>0.14285714285714285</v>
      </c>
    </row>
    <row r="243" spans="1:68" ht="27" customHeight="1" x14ac:dyDescent="0.25">
      <c r="A243" s="54" t="s">
        <v>374</v>
      </c>
      <c r="B243" s="54" t="s">
        <v>375</v>
      </c>
      <c r="C243" s="31">
        <v>4301070993</v>
      </c>
      <c r="D243" s="323">
        <v>4640242180670</v>
      </c>
      <c r="E243" s="324"/>
      <c r="F243" s="315">
        <v>1</v>
      </c>
      <c r="G243" s="32">
        <v>6</v>
      </c>
      <c r="H243" s="315">
        <v>6</v>
      </c>
      <c r="I243" s="315">
        <v>6.23</v>
      </c>
      <c r="J243" s="32">
        <v>84</v>
      </c>
      <c r="K243" s="32" t="s">
        <v>67</v>
      </c>
      <c r="L243" s="32" t="s">
        <v>81</v>
      </c>
      <c r="M243" s="33" t="s">
        <v>69</v>
      </c>
      <c r="N243" s="33"/>
      <c r="O243" s="32">
        <v>180</v>
      </c>
      <c r="P243" s="518" t="s">
        <v>376</v>
      </c>
      <c r="Q243" s="321"/>
      <c r="R243" s="321"/>
      <c r="S243" s="321"/>
      <c r="T243" s="322"/>
      <c r="U243" s="34"/>
      <c r="V243" s="34"/>
      <c r="W243" s="35" t="s">
        <v>70</v>
      </c>
      <c r="X243" s="316">
        <v>0</v>
      </c>
      <c r="Y243" s="317">
        <f>IFERROR(IF(X243="","",X243),"")</f>
        <v>0</v>
      </c>
      <c r="Z243" s="36">
        <f>IFERROR(IF(X243="","",X243*0.0155),"")</f>
        <v>0</v>
      </c>
      <c r="AA243" s="56"/>
      <c r="AB243" s="57"/>
      <c r="AC243" s="254" t="s">
        <v>377</v>
      </c>
      <c r="AG243" s="67"/>
      <c r="AJ243" s="71" t="s">
        <v>83</v>
      </c>
      <c r="AK243" s="71">
        <v>12</v>
      </c>
      <c r="BB243" s="255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41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7"/>
      <c r="N244" s="327"/>
      <c r="O244" s="342"/>
      <c r="P244" s="329" t="s">
        <v>73</v>
      </c>
      <c r="Q244" s="330"/>
      <c r="R244" s="330"/>
      <c r="S244" s="330"/>
      <c r="T244" s="330"/>
      <c r="U244" s="330"/>
      <c r="V244" s="331"/>
      <c r="W244" s="37" t="s">
        <v>70</v>
      </c>
      <c r="X244" s="318">
        <f>IFERROR(SUM(X241:X243),"0")</f>
        <v>12</v>
      </c>
      <c r="Y244" s="318">
        <f>IFERROR(SUM(Y241:Y243),"0")</f>
        <v>12</v>
      </c>
      <c r="Z244" s="318">
        <f>IFERROR(IF(Z241="",0,Z241),"0")+IFERROR(IF(Z242="",0,Z242),"0")+IFERROR(IF(Z243="",0,Z243),"0")</f>
        <v>0.186</v>
      </c>
      <c r="AA244" s="319"/>
      <c r="AB244" s="319"/>
      <c r="AC244" s="319"/>
    </row>
    <row r="245" spans="1:68" x14ac:dyDescent="0.2">
      <c r="A245" s="327"/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42"/>
      <c r="P245" s="329" t="s">
        <v>73</v>
      </c>
      <c r="Q245" s="330"/>
      <c r="R245" s="330"/>
      <c r="S245" s="330"/>
      <c r="T245" s="330"/>
      <c r="U245" s="330"/>
      <c r="V245" s="331"/>
      <c r="W245" s="37" t="s">
        <v>74</v>
      </c>
      <c r="X245" s="318">
        <f>IFERROR(SUMPRODUCT(X241:X243*H241:H243),"0")</f>
        <v>84</v>
      </c>
      <c r="Y245" s="318">
        <f>IFERROR(SUMPRODUCT(Y241:Y243*H241:H243),"0")</f>
        <v>84</v>
      </c>
      <c r="Z245" s="37"/>
      <c r="AA245" s="319"/>
      <c r="AB245" s="319"/>
      <c r="AC245" s="319"/>
    </row>
    <row r="246" spans="1:68" ht="14.25" customHeight="1" x14ac:dyDescent="0.25">
      <c r="A246" s="326" t="s">
        <v>157</v>
      </c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7"/>
      <c r="N246" s="327"/>
      <c r="O246" s="327"/>
      <c r="P246" s="327"/>
      <c r="Q246" s="327"/>
      <c r="R246" s="327"/>
      <c r="S246" s="327"/>
      <c r="T246" s="327"/>
      <c r="U246" s="327"/>
      <c r="V246" s="327"/>
      <c r="W246" s="327"/>
      <c r="X246" s="327"/>
      <c r="Y246" s="327"/>
      <c r="Z246" s="327"/>
      <c r="AA246" s="312"/>
      <c r="AB246" s="312"/>
      <c r="AC246" s="312"/>
    </row>
    <row r="247" spans="1:68" ht="27" customHeight="1" x14ac:dyDescent="0.25">
      <c r="A247" s="54" t="s">
        <v>378</v>
      </c>
      <c r="B247" s="54" t="s">
        <v>379</v>
      </c>
      <c r="C247" s="31">
        <v>4301131019</v>
      </c>
      <c r="D247" s="323">
        <v>4640242180427</v>
      </c>
      <c r="E247" s="324"/>
      <c r="F247" s="315">
        <v>1.8</v>
      </c>
      <c r="G247" s="32">
        <v>1</v>
      </c>
      <c r="H247" s="315">
        <v>1.8</v>
      </c>
      <c r="I247" s="315">
        <v>1.915</v>
      </c>
      <c r="J247" s="32">
        <v>234</v>
      </c>
      <c r="K247" s="32" t="s">
        <v>147</v>
      </c>
      <c r="L247" s="32" t="s">
        <v>81</v>
      </c>
      <c r="M247" s="33" t="s">
        <v>69</v>
      </c>
      <c r="N247" s="33"/>
      <c r="O247" s="32">
        <v>180</v>
      </c>
      <c r="P247" s="488" t="s">
        <v>380</v>
      </c>
      <c r="Q247" s="321"/>
      <c r="R247" s="321"/>
      <c r="S247" s="321"/>
      <c r="T247" s="322"/>
      <c r="U247" s="34"/>
      <c r="V247" s="34"/>
      <c r="W247" s="35" t="s">
        <v>70</v>
      </c>
      <c r="X247" s="316">
        <v>0</v>
      </c>
      <c r="Y247" s="317">
        <f>IFERROR(IF(X247="","",X247),"")</f>
        <v>0</v>
      </c>
      <c r="Z247" s="36">
        <f>IFERROR(IF(X247="","",X247*0.00502),"")</f>
        <v>0</v>
      </c>
      <c r="AA247" s="56"/>
      <c r="AB247" s="57"/>
      <c r="AC247" s="256" t="s">
        <v>381</v>
      </c>
      <c r="AG247" s="67"/>
      <c r="AJ247" s="71" t="s">
        <v>83</v>
      </c>
      <c r="AK247" s="71">
        <v>18</v>
      </c>
      <c r="BB247" s="257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41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42"/>
      <c r="P248" s="329" t="s">
        <v>73</v>
      </c>
      <c r="Q248" s="330"/>
      <c r="R248" s="330"/>
      <c r="S248" s="330"/>
      <c r="T248" s="330"/>
      <c r="U248" s="330"/>
      <c r="V248" s="331"/>
      <c r="W248" s="37" t="s">
        <v>70</v>
      </c>
      <c r="X248" s="318">
        <f>IFERROR(SUM(X247:X247),"0")</f>
        <v>0</v>
      </c>
      <c r="Y248" s="318">
        <f>IFERROR(SUM(Y247:Y247),"0")</f>
        <v>0</v>
      </c>
      <c r="Z248" s="318">
        <f>IFERROR(IF(Z247="",0,Z247),"0")</f>
        <v>0</v>
      </c>
      <c r="AA248" s="319"/>
      <c r="AB248" s="319"/>
      <c r="AC248" s="319"/>
    </row>
    <row r="249" spans="1:68" x14ac:dyDescent="0.2">
      <c r="A249" s="327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7"/>
      <c r="N249" s="327"/>
      <c r="O249" s="342"/>
      <c r="P249" s="329" t="s">
        <v>73</v>
      </c>
      <c r="Q249" s="330"/>
      <c r="R249" s="330"/>
      <c r="S249" s="330"/>
      <c r="T249" s="330"/>
      <c r="U249" s="330"/>
      <c r="V249" s="331"/>
      <c r="W249" s="37" t="s">
        <v>74</v>
      </c>
      <c r="X249" s="318">
        <f>IFERROR(SUMPRODUCT(X247:X247*H247:H247),"0")</f>
        <v>0</v>
      </c>
      <c r="Y249" s="318">
        <f>IFERROR(SUMPRODUCT(Y247:Y247*H247:H247),"0")</f>
        <v>0</v>
      </c>
      <c r="Z249" s="37"/>
      <c r="AA249" s="319"/>
      <c r="AB249" s="319"/>
      <c r="AC249" s="319"/>
    </row>
    <row r="250" spans="1:68" ht="14.25" customHeight="1" x14ac:dyDescent="0.25">
      <c r="A250" s="326" t="s">
        <v>77</v>
      </c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7"/>
      <c r="S250" s="327"/>
      <c r="T250" s="327"/>
      <c r="U250" s="327"/>
      <c r="V250" s="327"/>
      <c r="W250" s="327"/>
      <c r="X250" s="327"/>
      <c r="Y250" s="327"/>
      <c r="Z250" s="327"/>
      <c r="AA250" s="312"/>
      <c r="AB250" s="312"/>
      <c r="AC250" s="312"/>
    </row>
    <row r="251" spans="1:68" ht="27" customHeight="1" x14ac:dyDescent="0.25">
      <c r="A251" s="54" t="s">
        <v>382</v>
      </c>
      <c r="B251" s="54" t="s">
        <v>383</v>
      </c>
      <c r="C251" s="31">
        <v>4301132080</v>
      </c>
      <c r="D251" s="323">
        <v>4640242180397</v>
      </c>
      <c r="E251" s="324"/>
      <c r="F251" s="315">
        <v>1</v>
      </c>
      <c r="G251" s="32">
        <v>6</v>
      </c>
      <c r="H251" s="315">
        <v>6</v>
      </c>
      <c r="I251" s="315">
        <v>6.26</v>
      </c>
      <c r="J251" s="32">
        <v>84</v>
      </c>
      <c r="K251" s="32" t="s">
        <v>67</v>
      </c>
      <c r="L251" s="32" t="s">
        <v>89</v>
      </c>
      <c r="M251" s="33" t="s">
        <v>69</v>
      </c>
      <c r="N251" s="33"/>
      <c r="O251" s="32">
        <v>180</v>
      </c>
      <c r="P251" s="458" t="s">
        <v>384</v>
      </c>
      <c r="Q251" s="321"/>
      <c r="R251" s="321"/>
      <c r="S251" s="321"/>
      <c r="T251" s="322"/>
      <c r="U251" s="34"/>
      <c r="V251" s="34"/>
      <c r="W251" s="35" t="s">
        <v>70</v>
      </c>
      <c r="X251" s="316">
        <v>36</v>
      </c>
      <c r="Y251" s="317">
        <f>IFERROR(IF(X251="","",X251),"")</f>
        <v>36</v>
      </c>
      <c r="Z251" s="36">
        <f>IFERROR(IF(X251="","",X251*0.0155),"")</f>
        <v>0.55800000000000005</v>
      </c>
      <c r="AA251" s="56"/>
      <c r="AB251" s="57"/>
      <c r="AC251" s="258" t="s">
        <v>385</v>
      </c>
      <c r="AG251" s="67"/>
      <c r="AJ251" s="71" t="s">
        <v>90</v>
      </c>
      <c r="AK251" s="71">
        <v>84</v>
      </c>
      <c r="BB251" s="259" t="s">
        <v>84</v>
      </c>
      <c r="BM251" s="67">
        <f>IFERROR(X251*I251,"0")</f>
        <v>225.35999999999999</v>
      </c>
      <c r="BN251" s="67">
        <f>IFERROR(Y251*I251,"0")</f>
        <v>225.35999999999999</v>
      </c>
      <c r="BO251" s="67">
        <f>IFERROR(X251/J251,"0")</f>
        <v>0.42857142857142855</v>
      </c>
      <c r="BP251" s="67">
        <f>IFERROR(Y251/J251,"0")</f>
        <v>0.42857142857142855</v>
      </c>
    </row>
    <row r="252" spans="1:68" ht="27" customHeight="1" x14ac:dyDescent="0.25">
      <c r="A252" s="54" t="s">
        <v>386</v>
      </c>
      <c r="B252" s="54" t="s">
        <v>387</v>
      </c>
      <c r="C252" s="31">
        <v>4301132104</v>
      </c>
      <c r="D252" s="323">
        <v>4640242181219</v>
      </c>
      <c r="E252" s="324"/>
      <c r="F252" s="315">
        <v>0.3</v>
      </c>
      <c r="G252" s="32">
        <v>9</v>
      </c>
      <c r="H252" s="315">
        <v>2.7</v>
      </c>
      <c r="I252" s="315">
        <v>2.8450000000000002</v>
      </c>
      <c r="J252" s="32">
        <v>234</v>
      </c>
      <c r="K252" s="32" t="s">
        <v>147</v>
      </c>
      <c r="L252" s="32" t="s">
        <v>68</v>
      </c>
      <c r="M252" s="33" t="s">
        <v>69</v>
      </c>
      <c r="N252" s="33"/>
      <c r="O252" s="32">
        <v>180</v>
      </c>
      <c r="P252" s="350" t="s">
        <v>388</v>
      </c>
      <c r="Q252" s="321"/>
      <c r="R252" s="321"/>
      <c r="S252" s="321"/>
      <c r="T252" s="322"/>
      <c r="U252" s="34"/>
      <c r="V252" s="34"/>
      <c r="W252" s="35" t="s">
        <v>70</v>
      </c>
      <c r="X252" s="316">
        <v>0</v>
      </c>
      <c r="Y252" s="317">
        <f>IFERROR(IF(X252="","",X252),"")</f>
        <v>0</v>
      </c>
      <c r="Z252" s="36">
        <f>IFERROR(IF(X252="","",X252*0.00502),"")</f>
        <v>0</v>
      </c>
      <c r="AA252" s="56"/>
      <c r="AB252" s="57"/>
      <c r="AC252" s="260" t="s">
        <v>385</v>
      </c>
      <c r="AG252" s="67"/>
      <c r="AJ252" s="71" t="s">
        <v>72</v>
      </c>
      <c r="AK252" s="71">
        <v>1</v>
      </c>
      <c r="BB252" s="261" t="s">
        <v>84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41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42"/>
      <c r="P253" s="329" t="s">
        <v>73</v>
      </c>
      <c r="Q253" s="330"/>
      <c r="R253" s="330"/>
      <c r="S253" s="330"/>
      <c r="T253" s="330"/>
      <c r="U253" s="330"/>
      <c r="V253" s="331"/>
      <c r="W253" s="37" t="s">
        <v>70</v>
      </c>
      <c r="X253" s="318">
        <f>IFERROR(SUM(X251:X252),"0")</f>
        <v>36</v>
      </c>
      <c r="Y253" s="318">
        <f>IFERROR(SUM(Y251:Y252),"0")</f>
        <v>36</v>
      </c>
      <c r="Z253" s="318">
        <f>IFERROR(IF(Z251="",0,Z251),"0")+IFERROR(IF(Z252="",0,Z252),"0")</f>
        <v>0.55800000000000005</v>
      </c>
      <c r="AA253" s="319"/>
      <c r="AB253" s="319"/>
      <c r="AC253" s="319"/>
    </row>
    <row r="254" spans="1:68" x14ac:dyDescent="0.2">
      <c r="A254" s="327"/>
      <c r="B254" s="327"/>
      <c r="C254" s="327"/>
      <c r="D254" s="327"/>
      <c r="E254" s="327"/>
      <c r="F254" s="327"/>
      <c r="G254" s="327"/>
      <c r="H254" s="327"/>
      <c r="I254" s="327"/>
      <c r="J254" s="327"/>
      <c r="K254" s="327"/>
      <c r="L254" s="327"/>
      <c r="M254" s="327"/>
      <c r="N254" s="327"/>
      <c r="O254" s="342"/>
      <c r="P254" s="329" t="s">
        <v>73</v>
      </c>
      <c r="Q254" s="330"/>
      <c r="R254" s="330"/>
      <c r="S254" s="330"/>
      <c r="T254" s="330"/>
      <c r="U254" s="330"/>
      <c r="V254" s="331"/>
      <c r="W254" s="37" t="s">
        <v>74</v>
      </c>
      <c r="X254" s="318">
        <f>IFERROR(SUMPRODUCT(X251:X252*H251:H252),"0")</f>
        <v>216</v>
      </c>
      <c r="Y254" s="318">
        <f>IFERROR(SUMPRODUCT(Y251:Y252*H251:H252),"0")</f>
        <v>216</v>
      </c>
      <c r="Z254" s="37"/>
      <c r="AA254" s="319"/>
      <c r="AB254" s="319"/>
      <c r="AC254" s="319"/>
    </row>
    <row r="255" spans="1:68" ht="14.25" customHeight="1" x14ac:dyDescent="0.25">
      <c r="A255" s="326" t="s">
        <v>183</v>
      </c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27"/>
      <c r="P255" s="327"/>
      <c r="Q255" s="327"/>
      <c r="R255" s="327"/>
      <c r="S255" s="327"/>
      <c r="T255" s="327"/>
      <c r="U255" s="327"/>
      <c r="V255" s="327"/>
      <c r="W255" s="327"/>
      <c r="X255" s="327"/>
      <c r="Y255" s="327"/>
      <c r="Z255" s="327"/>
      <c r="AA255" s="312"/>
      <c r="AB255" s="312"/>
      <c r="AC255" s="312"/>
    </row>
    <row r="256" spans="1:68" ht="27" customHeight="1" x14ac:dyDescent="0.25">
      <c r="A256" s="54" t="s">
        <v>389</v>
      </c>
      <c r="B256" s="54" t="s">
        <v>390</v>
      </c>
      <c r="C256" s="31">
        <v>4301136028</v>
      </c>
      <c r="D256" s="323">
        <v>4640242180304</v>
      </c>
      <c r="E256" s="324"/>
      <c r="F256" s="315">
        <v>2.7</v>
      </c>
      <c r="G256" s="32">
        <v>1</v>
      </c>
      <c r="H256" s="315">
        <v>2.7</v>
      </c>
      <c r="I256" s="315">
        <v>2.8906000000000001</v>
      </c>
      <c r="J256" s="32">
        <v>126</v>
      </c>
      <c r="K256" s="32" t="s">
        <v>80</v>
      </c>
      <c r="L256" s="32" t="s">
        <v>81</v>
      </c>
      <c r="M256" s="33" t="s">
        <v>69</v>
      </c>
      <c r="N256" s="33"/>
      <c r="O256" s="32">
        <v>180</v>
      </c>
      <c r="P256" s="460" t="s">
        <v>391</v>
      </c>
      <c r="Q256" s="321"/>
      <c r="R256" s="321"/>
      <c r="S256" s="321"/>
      <c r="T256" s="322"/>
      <c r="U256" s="34"/>
      <c r="V256" s="34"/>
      <c r="W256" s="35" t="s">
        <v>70</v>
      </c>
      <c r="X256" s="316">
        <v>42</v>
      </c>
      <c r="Y256" s="317">
        <f>IFERROR(IF(X256="","",X256),"")</f>
        <v>42</v>
      </c>
      <c r="Z256" s="36">
        <f>IFERROR(IF(X256="","",X256*0.00936),"")</f>
        <v>0.39312000000000002</v>
      </c>
      <c r="AA256" s="56"/>
      <c r="AB256" s="57"/>
      <c r="AC256" s="262" t="s">
        <v>392</v>
      </c>
      <c r="AG256" s="67"/>
      <c r="AJ256" s="71" t="s">
        <v>83</v>
      </c>
      <c r="AK256" s="71">
        <v>14</v>
      </c>
      <c r="BB256" s="263" t="s">
        <v>84</v>
      </c>
      <c r="BM256" s="67">
        <f>IFERROR(X256*I256,"0")</f>
        <v>121.40520000000001</v>
      </c>
      <c r="BN256" s="67">
        <f>IFERROR(Y256*I256,"0")</f>
        <v>121.40520000000001</v>
      </c>
      <c r="BO256" s="67">
        <f>IFERROR(X256/J256,"0")</f>
        <v>0.33333333333333331</v>
      </c>
      <c r="BP256" s="67">
        <f>IFERROR(Y256/J256,"0")</f>
        <v>0.33333333333333331</v>
      </c>
    </row>
    <row r="257" spans="1:68" ht="27" customHeight="1" x14ac:dyDescent="0.25">
      <c r="A257" s="54" t="s">
        <v>393</v>
      </c>
      <c r="B257" s="54" t="s">
        <v>394</v>
      </c>
      <c r="C257" s="31">
        <v>4301136026</v>
      </c>
      <c r="D257" s="323">
        <v>4640242180236</v>
      </c>
      <c r="E257" s="324"/>
      <c r="F257" s="315">
        <v>5</v>
      </c>
      <c r="G257" s="32">
        <v>1</v>
      </c>
      <c r="H257" s="315">
        <v>5</v>
      </c>
      <c r="I257" s="315">
        <v>5.2350000000000003</v>
      </c>
      <c r="J257" s="32">
        <v>84</v>
      </c>
      <c r="K257" s="32" t="s">
        <v>67</v>
      </c>
      <c r="L257" s="32" t="s">
        <v>89</v>
      </c>
      <c r="M257" s="33" t="s">
        <v>69</v>
      </c>
      <c r="N257" s="33"/>
      <c r="O257" s="32">
        <v>180</v>
      </c>
      <c r="P257" s="472" t="s">
        <v>395</v>
      </c>
      <c r="Q257" s="321"/>
      <c r="R257" s="321"/>
      <c r="S257" s="321"/>
      <c r="T257" s="322"/>
      <c r="U257" s="34"/>
      <c r="V257" s="34"/>
      <c r="W257" s="35" t="s">
        <v>70</v>
      </c>
      <c r="X257" s="316">
        <v>264</v>
      </c>
      <c r="Y257" s="317">
        <f>IFERROR(IF(X257="","",X257),"")</f>
        <v>264</v>
      </c>
      <c r="Z257" s="36">
        <f>IFERROR(IF(X257="","",X257*0.0155),"")</f>
        <v>4.0919999999999996</v>
      </c>
      <c r="AA257" s="56"/>
      <c r="AB257" s="57"/>
      <c r="AC257" s="264" t="s">
        <v>392</v>
      </c>
      <c r="AG257" s="67"/>
      <c r="AJ257" s="71" t="s">
        <v>90</v>
      </c>
      <c r="AK257" s="71">
        <v>84</v>
      </c>
      <c r="BB257" s="265" t="s">
        <v>84</v>
      </c>
      <c r="BM257" s="67">
        <f>IFERROR(X257*I257,"0")</f>
        <v>1382.0400000000002</v>
      </c>
      <c r="BN257" s="67">
        <f>IFERROR(Y257*I257,"0")</f>
        <v>1382.0400000000002</v>
      </c>
      <c r="BO257" s="67">
        <f>IFERROR(X257/J257,"0")</f>
        <v>3.1428571428571428</v>
      </c>
      <c r="BP257" s="67">
        <f>IFERROR(Y257/J257,"0")</f>
        <v>3.1428571428571428</v>
      </c>
    </row>
    <row r="258" spans="1:68" ht="27" customHeight="1" x14ac:dyDescent="0.25">
      <c r="A258" s="54" t="s">
        <v>396</v>
      </c>
      <c r="B258" s="54" t="s">
        <v>397</v>
      </c>
      <c r="C258" s="31">
        <v>4301136029</v>
      </c>
      <c r="D258" s="323">
        <v>4640242180410</v>
      </c>
      <c r="E258" s="324"/>
      <c r="F258" s="315">
        <v>2.2400000000000002</v>
      </c>
      <c r="G258" s="32">
        <v>1</v>
      </c>
      <c r="H258" s="315">
        <v>2.2400000000000002</v>
      </c>
      <c r="I258" s="315">
        <v>2.4319999999999999</v>
      </c>
      <c r="J258" s="32">
        <v>126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39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8" s="321"/>
      <c r="R258" s="321"/>
      <c r="S258" s="321"/>
      <c r="T258" s="322"/>
      <c r="U258" s="34"/>
      <c r="V258" s="34"/>
      <c r="W258" s="35" t="s">
        <v>70</v>
      </c>
      <c r="X258" s="316">
        <v>0</v>
      </c>
      <c r="Y258" s="317">
        <f>IFERROR(IF(X258="","",X258),"")</f>
        <v>0</v>
      </c>
      <c r="Z258" s="36">
        <f>IFERROR(IF(X258="","",X258*0.00936),"")</f>
        <v>0</v>
      </c>
      <c r="AA258" s="56"/>
      <c r="AB258" s="57"/>
      <c r="AC258" s="266" t="s">
        <v>392</v>
      </c>
      <c r="AG258" s="67"/>
      <c r="AJ258" s="71" t="s">
        <v>72</v>
      </c>
      <c r="AK258" s="71">
        <v>1</v>
      </c>
      <c r="BB258" s="267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41"/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7"/>
      <c r="M259" s="327"/>
      <c r="N259" s="327"/>
      <c r="O259" s="342"/>
      <c r="P259" s="329" t="s">
        <v>73</v>
      </c>
      <c r="Q259" s="330"/>
      <c r="R259" s="330"/>
      <c r="S259" s="330"/>
      <c r="T259" s="330"/>
      <c r="U259" s="330"/>
      <c r="V259" s="331"/>
      <c r="W259" s="37" t="s">
        <v>70</v>
      </c>
      <c r="X259" s="318">
        <f>IFERROR(SUM(X256:X258),"0")</f>
        <v>306</v>
      </c>
      <c r="Y259" s="318">
        <f>IFERROR(SUM(Y256:Y258),"0")</f>
        <v>306</v>
      </c>
      <c r="Z259" s="318">
        <f>IFERROR(IF(Z256="",0,Z256),"0")+IFERROR(IF(Z257="",0,Z257),"0")+IFERROR(IF(Z258="",0,Z258),"0")</f>
        <v>4.4851199999999993</v>
      </c>
      <c r="AA259" s="319"/>
      <c r="AB259" s="319"/>
      <c r="AC259" s="319"/>
    </row>
    <row r="260" spans="1:68" x14ac:dyDescent="0.2">
      <c r="A260" s="327"/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42"/>
      <c r="P260" s="329" t="s">
        <v>73</v>
      </c>
      <c r="Q260" s="330"/>
      <c r="R260" s="330"/>
      <c r="S260" s="330"/>
      <c r="T260" s="330"/>
      <c r="U260" s="330"/>
      <c r="V260" s="331"/>
      <c r="W260" s="37" t="s">
        <v>74</v>
      </c>
      <c r="X260" s="318">
        <f>IFERROR(SUMPRODUCT(X256:X258*H256:H258),"0")</f>
        <v>1433.4</v>
      </c>
      <c r="Y260" s="318">
        <f>IFERROR(SUMPRODUCT(Y256:Y258*H256:H258),"0")</f>
        <v>1433.4</v>
      </c>
      <c r="Z260" s="37"/>
      <c r="AA260" s="319"/>
      <c r="AB260" s="319"/>
      <c r="AC260" s="319"/>
    </row>
    <row r="261" spans="1:68" ht="14.25" customHeight="1" x14ac:dyDescent="0.25">
      <c r="A261" s="326" t="s">
        <v>152</v>
      </c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27"/>
      <c r="P261" s="327"/>
      <c r="Q261" s="327"/>
      <c r="R261" s="327"/>
      <c r="S261" s="327"/>
      <c r="T261" s="327"/>
      <c r="U261" s="327"/>
      <c r="V261" s="327"/>
      <c r="W261" s="327"/>
      <c r="X261" s="327"/>
      <c r="Y261" s="327"/>
      <c r="Z261" s="327"/>
      <c r="AA261" s="312"/>
      <c r="AB261" s="312"/>
      <c r="AC261" s="312"/>
    </row>
    <row r="262" spans="1:68" ht="37.5" customHeight="1" x14ac:dyDescent="0.25">
      <c r="A262" s="54" t="s">
        <v>398</v>
      </c>
      <c r="B262" s="54" t="s">
        <v>399</v>
      </c>
      <c r="C262" s="31">
        <v>4301135552</v>
      </c>
      <c r="D262" s="323">
        <v>4640242181431</v>
      </c>
      <c r="E262" s="324"/>
      <c r="F262" s="315">
        <v>3.5</v>
      </c>
      <c r="G262" s="32">
        <v>1</v>
      </c>
      <c r="H262" s="315">
        <v>3.5</v>
      </c>
      <c r="I262" s="315">
        <v>3.6920000000000002</v>
      </c>
      <c r="J262" s="32">
        <v>126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513" t="s">
        <v>400</v>
      </c>
      <c r="Q262" s="321"/>
      <c r="R262" s="321"/>
      <c r="S262" s="321"/>
      <c r="T262" s="322"/>
      <c r="U262" s="34"/>
      <c r="V262" s="34"/>
      <c r="W262" s="35" t="s">
        <v>70</v>
      </c>
      <c r="X262" s="316">
        <v>0</v>
      </c>
      <c r="Y262" s="317">
        <f t="shared" ref="Y262:Y281" si="24">IFERROR(IF(X262="","",X262),"")</f>
        <v>0</v>
      </c>
      <c r="Z262" s="36">
        <f>IFERROR(IF(X262="","",X262*0.00936),"")</f>
        <v>0</v>
      </c>
      <c r="AA262" s="56"/>
      <c r="AB262" s="57"/>
      <c r="AC262" s="268" t="s">
        <v>401</v>
      </c>
      <c r="AG262" s="67"/>
      <c r="AJ262" s="71" t="s">
        <v>72</v>
      </c>
      <c r="AK262" s="71">
        <v>1</v>
      </c>
      <c r="BB262" s="269" t="s">
        <v>84</v>
      </c>
      <c r="BM262" s="67">
        <f t="shared" ref="BM262:BM281" si="25">IFERROR(X262*I262,"0")</f>
        <v>0</v>
      </c>
      <c r="BN262" s="67">
        <f t="shared" ref="BN262:BN281" si="26">IFERROR(Y262*I262,"0")</f>
        <v>0</v>
      </c>
      <c r="BO262" s="67">
        <f t="shared" ref="BO262:BO281" si="27">IFERROR(X262/J262,"0")</f>
        <v>0</v>
      </c>
      <c r="BP262" s="67">
        <f t="shared" ref="BP262:BP281" si="28">IFERROR(Y262/J262,"0")</f>
        <v>0</v>
      </c>
    </row>
    <row r="263" spans="1:68" ht="27" customHeight="1" x14ac:dyDescent="0.25">
      <c r="A263" s="54" t="s">
        <v>402</v>
      </c>
      <c r="B263" s="54" t="s">
        <v>403</v>
      </c>
      <c r="C263" s="31">
        <v>4301135504</v>
      </c>
      <c r="D263" s="323">
        <v>4640242181554</v>
      </c>
      <c r="E263" s="324"/>
      <c r="F263" s="315">
        <v>3</v>
      </c>
      <c r="G263" s="32">
        <v>1</v>
      </c>
      <c r="H263" s="315">
        <v>3</v>
      </c>
      <c r="I263" s="315">
        <v>3.1920000000000002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515" t="s">
        <v>404</v>
      </c>
      <c r="Q263" s="321"/>
      <c r="R263" s="321"/>
      <c r="S263" s="321"/>
      <c r="T263" s="322"/>
      <c r="U263" s="34"/>
      <c r="V263" s="34"/>
      <c r="W263" s="35" t="s">
        <v>70</v>
      </c>
      <c r="X263" s="316">
        <v>0</v>
      </c>
      <c r="Y263" s="317">
        <f t="shared" si="24"/>
        <v>0</v>
      </c>
      <c r="Z263" s="36">
        <f>IFERROR(IF(X263="","",X263*0.00936),"")</f>
        <v>0</v>
      </c>
      <c r="AA263" s="56"/>
      <c r="AB263" s="57"/>
      <c r="AC263" s="270" t="s">
        <v>405</v>
      </c>
      <c r="AG263" s="67"/>
      <c r="AJ263" s="71" t="s">
        <v>72</v>
      </c>
      <c r="AK263" s="71">
        <v>1</v>
      </c>
      <c r="BB263" s="271" t="s">
        <v>84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406</v>
      </c>
      <c r="B264" s="54" t="s">
        <v>407</v>
      </c>
      <c r="C264" s="31">
        <v>4301135394</v>
      </c>
      <c r="D264" s="323">
        <v>4640242181561</v>
      </c>
      <c r="E264" s="324"/>
      <c r="F264" s="315">
        <v>3.7</v>
      </c>
      <c r="G264" s="32">
        <v>1</v>
      </c>
      <c r="H264" s="315">
        <v>3.7</v>
      </c>
      <c r="I264" s="315">
        <v>3.8919999999999999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416" t="s">
        <v>408</v>
      </c>
      <c r="Q264" s="321"/>
      <c r="R264" s="321"/>
      <c r="S264" s="321"/>
      <c r="T264" s="322"/>
      <c r="U264" s="34"/>
      <c r="V264" s="34"/>
      <c r="W264" s="35" t="s">
        <v>70</v>
      </c>
      <c r="X264" s="316">
        <v>56</v>
      </c>
      <c r="Y264" s="317">
        <f t="shared" si="24"/>
        <v>56</v>
      </c>
      <c r="Z264" s="36">
        <f>IFERROR(IF(X264="","",X264*0.00936),"")</f>
        <v>0.52415999999999996</v>
      </c>
      <c r="AA264" s="56"/>
      <c r="AB264" s="57"/>
      <c r="AC264" s="272" t="s">
        <v>409</v>
      </c>
      <c r="AG264" s="67"/>
      <c r="AJ264" s="71" t="s">
        <v>83</v>
      </c>
      <c r="AK264" s="71">
        <v>14</v>
      </c>
      <c r="BB264" s="273" t="s">
        <v>84</v>
      </c>
      <c r="BM264" s="67">
        <f t="shared" si="25"/>
        <v>217.952</v>
      </c>
      <c r="BN264" s="67">
        <f t="shared" si="26"/>
        <v>217.952</v>
      </c>
      <c r="BO264" s="67">
        <f t="shared" si="27"/>
        <v>0.44444444444444442</v>
      </c>
      <c r="BP264" s="67">
        <f t="shared" si="28"/>
        <v>0.44444444444444442</v>
      </c>
    </row>
    <row r="265" spans="1:68" ht="27" customHeight="1" x14ac:dyDescent="0.25">
      <c r="A265" s="54" t="s">
        <v>410</v>
      </c>
      <c r="B265" s="54" t="s">
        <v>411</v>
      </c>
      <c r="C265" s="31">
        <v>4301135374</v>
      </c>
      <c r="D265" s="323">
        <v>4640242181424</v>
      </c>
      <c r="E265" s="324"/>
      <c r="F265" s="315">
        <v>5.5</v>
      </c>
      <c r="G265" s="32">
        <v>1</v>
      </c>
      <c r="H265" s="315">
        <v>5.5</v>
      </c>
      <c r="I265" s="315">
        <v>5.7350000000000003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62" t="s">
        <v>412</v>
      </c>
      <c r="Q265" s="321"/>
      <c r="R265" s="321"/>
      <c r="S265" s="321"/>
      <c r="T265" s="322"/>
      <c r="U265" s="34"/>
      <c r="V265" s="34"/>
      <c r="W265" s="35" t="s">
        <v>70</v>
      </c>
      <c r="X265" s="316">
        <v>0</v>
      </c>
      <c r="Y265" s="317">
        <f t="shared" si="24"/>
        <v>0</v>
      </c>
      <c r="Z265" s="36">
        <f>IFERROR(IF(X265="","",X265*0.0155),"")</f>
        <v>0</v>
      </c>
      <c r="AA265" s="56"/>
      <c r="AB265" s="57"/>
      <c r="AC265" s="274" t="s">
        <v>405</v>
      </c>
      <c r="AG265" s="67"/>
      <c r="AJ265" s="71" t="s">
        <v>83</v>
      </c>
      <c r="AK265" s="71">
        <v>12</v>
      </c>
      <c r="BB265" s="275" t="s">
        <v>84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413</v>
      </c>
      <c r="B266" s="54" t="s">
        <v>414</v>
      </c>
      <c r="C266" s="31">
        <v>4301135320</v>
      </c>
      <c r="D266" s="323">
        <v>4640242181592</v>
      </c>
      <c r="E266" s="324"/>
      <c r="F266" s="315">
        <v>3.5</v>
      </c>
      <c r="G266" s="32">
        <v>1</v>
      </c>
      <c r="H266" s="315">
        <v>3.5</v>
      </c>
      <c r="I266" s="315">
        <v>3.6850000000000001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69" t="s">
        <v>415</v>
      </c>
      <c r="Q266" s="321"/>
      <c r="R266" s="321"/>
      <c r="S266" s="321"/>
      <c r="T266" s="322"/>
      <c r="U266" s="34"/>
      <c r="V266" s="34"/>
      <c r="W266" s="35" t="s">
        <v>70</v>
      </c>
      <c r="X266" s="316">
        <v>0</v>
      </c>
      <c r="Y266" s="317">
        <f t="shared" si="24"/>
        <v>0</v>
      </c>
      <c r="Z266" s="36">
        <f t="shared" ref="Z266:Z273" si="29">IFERROR(IF(X266="","",X266*0.00936),"")</f>
        <v>0</v>
      </c>
      <c r="AA266" s="56"/>
      <c r="AB266" s="57"/>
      <c r="AC266" s="276" t="s">
        <v>416</v>
      </c>
      <c r="AG266" s="67"/>
      <c r="AJ266" s="71" t="s">
        <v>72</v>
      </c>
      <c r="AK266" s="71">
        <v>1</v>
      </c>
      <c r="BB266" s="277" t="s">
        <v>84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417</v>
      </c>
      <c r="B267" s="54" t="s">
        <v>418</v>
      </c>
      <c r="C267" s="31">
        <v>4301135405</v>
      </c>
      <c r="D267" s="323">
        <v>4640242181523</v>
      </c>
      <c r="E267" s="324"/>
      <c r="F267" s="315">
        <v>3</v>
      </c>
      <c r="G267" s="32">
        <v>1</v>
      </c>
      <c r="H267" s="315">
        <v>3</v>
      </c>
      <c r="I267" s="315">
        <v>3.1920000000000002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433" t="s">
        <v>419</v>
      </c>
      <c r="Q267" s="321"/>
      <c r="R267" s="321"/>
      <c r="S267" s="321"/>
      <c r="T267" s="322"/>
      <c r="U267" s="34"/>
      <c r="V267" s="34"/>
      <c r="W267" s="35" t="s">
        <v>70</v>
      </c>
      <c r="X267" s="316">
        <v>0</v>
      </c>
      <c r="Y267" s="317">
        <f t="shared" si="24"/>
        <v>0</v>
      </c>
      <c r="Z267" s="36">
        <f t="shared" si="29"/>
        <v>0</v>
      </c>
      <c r="AA267" s="56"/>
      <c r="AB267" s="57"/>
      <c r="AC267" s="278" t="s">
        <v>409</v>
      </c>
      <c r="AG267" s="67"/>
      <c r="AJ267" s="71" t="s">
        <v>83</v>
      </c>
      <c r="AK267" s="71">
        <v>14</v>
      </c>
      <c r="BB267" s="279" t="s">
        <v>84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420</v>
      </c>
      <c r="B268" s="54" t="s">
        <v>421</v>
      </c>
      <c r="C268" s="31">
        <v>4301135404</v>
      </c>
      <c r="D268" s="323">
        <v>4640242181516</v>
      </c>
      <c r="E268" s="324"/>
      <c r="F268" s="315">
        <v>3.7</v>
      </c>
      <c r="G268" s="32">
        <v>1</v>
      </c>
      <c r="H268" s="315">
        <v>3.7</v>
      </c>
      <c r="I268" s="315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79" t="s">
        <v>422</v>
      </c>
      <c r="Q268" s="321"/>
      <c r="R268" s="321"/>
      <c r="S268" s="321"/>
      <c r="T268" s="322"/>
      <c r="U268" s="34"/>
      <c r="V268" s="34"/>
      <c r="W268" s="35" t="s">
        <v>70</v>
      </c>
      <c r="X268" s="316">
        <v>0</v>
      </c>
      <c r="Y268" s="317">
        <f t="shared" si="24"/>
        <v>0</v>
      </c>
      <c r="Z268" s="36">
        <f t="shared" si="29"/>
        <v>0</v>
      </c>
      <c r="AA268" s="56"/>
      <c r="AB268" s="57"/>
      <c r="AC268" s="280" t="s">
        <v>401</v>
      </c>
      <c r="AG268" s="67"/>
      <c r="AJ268" s="71" t="s">
        <v>72</v>
      </c>
      <c r="AK268" s="71">
        <v>1</v>
      </c>
      <c r="BB268" s="281" t="s">
        <v>84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37.5" customHeight="1" x14ac:dyDescent="0.25">
      <c r="A269" s="54" t="s">
        <v>423</v>
      </c>
      <c r="B269" s="54" t="s">
        <v>424</v>
      </c>
      <c r="C269" s="31">
        <v>4301135402</v>
      </c>
      <c r="D269" s="323">
        <v>4640242181493</v>
      </c>
      <c r="E269" s="324"/>
      <c r="F269" s="315">
        <v>3.7</v>
      </c>
      <c r="G269" s="32">
        <v>1</v>
      </c>
      <c r="H269" s="315">
        <v>3.7</v>
      </c>
      <c r="I269" s="315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80" t="s">
        <v>425</v>
      </c>
      <c r="Q269" s="321"/>
      <c r="R269" s="321"/>
      <c r="S269" s="321"/>
      <c r="T269" s="322"/>
      <c r="U269" s="34"/>
      <c r="V269" s="34"/>
      <c r="W269" s="35" t="s">
        <v>70</v>
      </c>
      <c r="X269" s="316">
        <v>0</v>
      </c>
      <c r="Y269" s="317">
        <f t="shared" si="24"/>
        <v>0</v>
      </c>
      <c r="Z269" s="36">
        <f t="shared" si="29"/>
        <v>0</v>
      </c>
      <c r="AA269" s="56"/>
      <c r="AB269" s="57"/>
      <c r="AC269" s="282" t="s">
        <v>405</v>
      </c>
      <c r="AG269" s="67"/>
      <c r="AJ269" s="71" t="s">
        <v>72</v>
      </c>
      <c r="AK269" s="71">
        <v>1</v>
      </c>
      <c r="BB269" s="283" t="s">
        <v>84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426</v>
      </c>
      <c r="B270" s="54" t="s">
        <v>427</v>
      </c>
      <c r="C270" s="31">
        <v>4301135375</v>
      </c>
      <c r="D270" s="323">
        <v>4640242181486</v>
      </c>
      <c r="E270" s="324"/>
      <c r="F270" s="315">
        <v>3.7</v>
      </c>
      <c r="G270" s="32">
        <v>1</v>
      </c>
      <c r="H270" s="315">
        <v>3.7</v>
      </c>
      <c r="I270" s="315">
        <v>3.8919999999999999</v>
      </c>
      <c r="J270" s="32">
        <v>126</v>
      </c>
      <c r="K270" s="32" t="s">
        <v>80</v>
      </c>
      <c r="L270" s="32" t="s">
        <v>89</v>
      </c>
      <c r="M270" s="33" t="s">
        <v>69</v>
      </c>
      <c r="N270" s="33"/>
      <c r="O270" s="32">
        <v>180</v>
      </c>
      <c r="P270" s="493" t="s">
        <v>428</v>
      </c>
      <c r="Q270" s="321"/>
      <c r="R270" s="321"/>
      <c r="S270" s="321"/>
      <c r="T270" s="322"/>
      <c r="U270" s="34"/>
      <c r="V270" s="34"/>
      <c r="W270" s="35" t="s">
        <v>70</v>
      </c>
      <c r="X270" s="316">
        <v>0</v>
      </c>
      <c r="Y270" s="317">
        <f t="shared" si="24"/>
        <v>0</v>
      </c>
      <c r="Z270" s="36">
        <f t="shared" si="29"/>
        <v>0</v>
      </c>
      <c r="AA270" s="56"/>
      <c r="AB270" s="57"/>
      <c r="AC270" s="284" t="s">
        <v>405</v>
      </c>
      <c r="AG270" s="67"/>
      <c r="AJ270" s="71" t="s">
        <v>90</v>
      </c>
      <c r="AK270" s="71">
        <v>126</v>
      </c>
      <c r="BB270" s="285" t="s">
        <v>84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429</v>
      </c>
      <c r="B271" s="54" t="s">
        <v>430</v>
      </c>
      <c r="C271" s="31">
        <v>4301135403</v>
      </c>
      <c r="D271" s="323">
        <v>4640242181509</v>
      </c>
      <c r="E271" s="324"/>
      <c r="F271" s="315">
        <v>3.7</v>
      </c>
      <c r="G271" s="32">
        <v>1</v>
      </c>
      <c r="H271" s="315">
        <v>3.7</v>
      </c>
      <c r="I271" s="315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61" t="s">
        <v>431</v>
      </c>
      <c r="Q271" s="321"/>
      <c r="R271" s="321"/>
      <c r="S271" s="321"/>
      <c r="T271" s="322"/>
      <c r="U271" s="34"/>
      <c r="V271" s="34"/>
      <c r="W271" s="35" t="s">
        <v>70</v>
      </c>
      <c r="X271" s="316">
        <v>0</v>
      </c>
      <c r="Y271" s="317">
        <f t="shared" si="24"/>
        <v>0</v>
      </c>
      <c r="Z271" s="36">
        <f t="shared" si="29"/>
        <v>0</v>
      </c>
      <c r="AA271" s="56"/>
      <c r="AB271" s="57"/>
      <c r="AC271" s="286" t="s">
        <v>405</v>
      </c>
      <c r="AG271" s="67"/>
      <c r="AJ271" s="71" t="s">
        <v>72</v>
      </c>
      <c r="AK271" s="71">
        <v>1</v>
      </c>
      <c r="BB271" s="287" t="s">
        <v>84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432</v>
      </c>
      <c r="B272" s="54" t="s">
        <v>433</v>
      </c>
      <c r="C272" s="31">
        <v>4301135304</v>
      </c>
      <c r="D272" s="323">
        <v>4640242181240</v>
      </c>
      <c r="E272" s="324"/>
      <c r="F272" s="315">
        <v>0.3</v>
      </c>
      <c r="G272" s="32">
        <v>9</v>
      </c>
      <c r="H272" s="315">
        <v>2.7</v>
      </c>
      <c r="I272" s="315">
        <v>2.88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22" t="s">
        <v>434</v>
      </c>
      <c r="Q272" s="321"/>
      <c r="R272" s="321"/>
      <c r="S272" s="321"/>
      <c r="T272" s="322"/>
      <c r="U272" s="34"/>
      <c r="V272" s="34"/>
      <c r="W272" s="35" t="s">
        <v>70</v>
      </c>
      <c r="X272" s="316">
        <v>0</v>
      </c>
      <c r="Y272" s="317">
        <f t="shared" si="24"/>
        <v>0</v>
      </c>
      <c r="Z272" s="36">
        <f t="shared" si="29"/>
        <v>0</v>
      </c>
      <c r="AA272" s="56"/>
      <c r="AB272" s="57"/>
      <c r="AC272" s="288" t="s">
        <v>405</v>
      </c>
      <c r="AG272" s="67"/>
      <c r="AJ272" s="71" t="s">
        <v>72</v>
      </c>
      <c r="AK272" s="71">
        <v>1</v>
      </c>
      <c r="BB272" s="289" t="s">
        <v>84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435</v>
      </c>
      <c r="B273" s="54" t="s">
        <v>436</v>
      </c>
      <c r="C273" s="31">
        <v>4301135310</v>
      </c>
      <c r="D273" s="323">
        <v>4640242181318</v>
      </c>
      <c r="E273" s="324"/>
      <c r="F273" s="315">
        <v>0.3</v>
      </c>
      <c r="G273" s="32">
        <v>9</v>
      </c>
      <c r="H273" s="315">
        <v>2.7</v>
      </c>
      <c r="I273" s="315">
        <v>2.988</v>
      </c>
      <c r="J273" s="32">
        <v>126</v>
      </c>
      <c r="K273" s="32" t="s">
        <v>80</v>
      </c>
      <c r="L273" s="32" t="s">
        <v>81</v>
      </c>
      <c r="M273" s="33" t="s">
        <v>69</v>
      </c>
      <c r="N273" s="33"/>
      <c r="O273" s="32">
        <v>180</v>
      </c>
      <c r="P273" s="377" t="s">
        <v>437</v>
      </c>
      <c r="Q273" s="321"/>
      <c r="R273" s="321"/>
      <c r="S273" s="321"/>
      <c r="T273" s="322"/>
      <c r="U273" s="34"/>
      <c r="V273" s="34"/>
      <c r="W273" s="35" t="s">
        <v>70</v>
      </c>
      <c r="X273" s="316">
        <v>0</v>
      </c>
      <c r="Y273" s="317">
        <f t="shared" si="24"/>
        <v>0</v>
      </c>
      <c r="Z273" s="36">
        <f t="shared" si="29"/>
        <v>0</v>
      </c>
      <c r="AA273" s="56"/>
      <c r="AB273" s="57"/>
      <c r="AC273" s="290" t="s">
        <v>409</v>
      </c>
      <c r="AG273" s="67"/>
      <c r="AJ273" s="71" t="s">
        <v>83</v>
      </c>
      <c r="AK273" s="71">
        <v>14</v>
      </c>
      <c r="BB273" s="291" t="s">
        <v>84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438</v>
      </c>
      <c r="B274" s="54" t="s">
        <v>439</v>
      </c>
      <c r="C274" s="31">
        <v>4301135306</v>
      </c>
      <c r="D274" s="323">
        <v>4640242181578</v>
      </c>
      <c r="E274" s="324"/>
      <c r="F274" s="315">
        <v>0.3</v>
      </c>
      <c r="G274" s="32">
        <v>9</v>
      </c>
      <c r="H274" s="315">
        <v>2.7</v>
      </c>
      <c r="I274" s="315">
        <v>2.8450000000000002</v>
      </c>
      <c r="J274" s="32">
        <v>234</v>
      </c>
      <c r="K274" s="32" t="s">
        <v>147</v>
      </c>
      <c r="L274" s="32" t="s">
        <v>81</v>
      </c>
      <c r="M274" s="33" t="s">
        <v>69</v>
      </c>
      <c r="N274" s="33"/>
      <c r="O274" s="32">
        <v>180</v>
      </c>
      <c r="P274" s="467" t="s">
        <v>440</v>
      </c>
      <c r="Q274" s="321"/>
      <c r="R274" s="321"/>
      <c r="S274" s="321"/>
      <c r="T274" s="322"/>
      <c r="U274" s="34"/>
      <c r="V274" s="34"/>
      <c r="W274" s="35" t="s">
        <v>70</v>
      </c>
      <c r="X274" s="316">
        <v>0</v>
      </c>
      <c r="Y274" s="317">
        <f t="shared" si="24"/>
        <v>0</v>
      </c>
      <c r="Z274" s="36">
        <f>IFERROR(IF(X274="","",X274*0.00502),"")</f>
        <v>0</v>
      </c>
      <c r="AA274" s="56"/>
      <c r="AB274" s="57"/>
      <c r="AC274" s="292" t="s">
        <v>405</v>
      </c>
      <c r="AG274" s="67"/>
      <c r="AJ274" s="71" t="s">
        <v>83</v>
      </c>
      <c r="AK274" s="71">
        <v>18</v>
      </c>
      <c r="BB274" s="293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441</v>
      </c>
      <c r="B275" s="54" t="s">
        <v>442</v>
      </c>
      <c r="C275" s="31">
        <v>4301135305</v>
      </c>
      <c r="D275" s="323">
        <v>4640242181394</v>
      </c>
      <c r="E275" s="324"/>
      <c r="F275" s="315">
        <v>0.3</v>
      </c>
      <c r="G275" s="32">
        <v>9</v>
      </c>
      <c r="H275" s="315">
        <v>2.7</v>
      </c>
      <c r="I275" s="315">
        <v>2.8450000000000002</v>
      </c>
      <c r="J275" s="32">
        <v>234</v>
      </c>
      <c r="K275" s="32" t="s">
        <v>147</v>
      </c>
      <c r="L275" s="32" t="s">
        <v>81</v>
      </c>
      <c r="M275" s="33" t="s">
        <v>69</v>
      </c>
      <c r="N275" s="33"/>
      <c r="O275" s="32">
        <v>180</v>
      </c>
      <c r="P275" s="346" t="s">
        <v>443</v>
      </c>
      <c r="Q275" s="321"/>
      <c r="R275" s="321"/>
      <c r="S275" s="321"/>
      <c r="T275" s="322"/>
      <c r="U275" s="34"/>
      <c r="V275" s="34"/>
      <c r="W275" s="35" t="s">
        <v>70</v>
      </c>
      <c r="X275" s="316">
        <v>0</v>
      </c>
      <c r="Y275" s="317">
        <f t="shared" si="24"/>
        <v>0</v>
      </c>
      <c r="Z275" s="36">
        <f>IFERROR(IF(X275="","",X275*0.00502),"")</f>
        <v>0</v>
      </c>
      <c r="AA275" s="56"/>
      <c r="AB275" s="57"/>
      <c r="AC275" s="294" t="s">
        <v>405</v>
      </c>
      <c r="AG275" s="67"/>
      <c r="AJ275" s="71" t="s">
        <v>83</v>
      </c>
      <c r="AK275" s="71">
        <v>18</v>
      </c>
      <c r="BB275" s="295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444</v>
      </c>
      <c r="B276" s="54" t="s">
        <v>445</v>
      </c>
      <c r="C276" s="31">
        <v>4301135309</v>
      </c>
      <c r="D276" s="323">
        <v>4640242181332</v>
      </c>
      <c r="E276" s="324"/>
      <c r="F276" s="315">
        <v>0.3</v>
      </c>
      <c r="G276" s="32">
        <v>9</v>
      </c>
      <c r="H276" s="315">
        <v>2.7</v>
      </c>
      <c r="I276" s="315">
        <v>2.9079999999999999</v>
      </c>
      <c r="J276" s="32">
        <v>234</v>
      </c>
      <c r="K276" s="32" t="s">
        <v>147</v>
      </c>
      <c r="L276" s="32" t="s">
        <v>68</v>
      </c>
      <c r="M276" s="33" t="s">
        <v>69</v>
      </c>
      <c r="N276" s="33"/>
      <c r="O276" s="32">
        <v>180</v>
      </c>
      <c r="P276" s="491" t="s">
        <v>446</v>
      </c>
      <c r="Q276" s="321"/>
      <c r="R276" s="321"/>
      <c r="S276" s="321"/>
      <c r="T276" s="322"/>
      <c r="U276" s="34"/>
      <c r="V276" s="34"/>
      <c r="W276" s="35" t="s">
        <v>70</v>
      </c>
      <c r="X276" s="316">
        <v>0</v>
      </c>
      <c r="Y276" s="317">
        <f t="shared" si="24"/>
        <v>0</v>
      </c>
      <c r="Z276" s="36">
        <f>IFERROR(IF(X276="","",X276*0.00502),"")</f>
        <v>0</v>
      </c>
      <c r="AA276" s="56"/>
      <c r="AB276" s="57"/>
      <c r="AC276" s="296" t="s">
        <v>405</v>
      </c>
      <c r="AG276" s="67"/>
      <c r="AJ276" s="71" t="s">
        <v>72</v>
      </c>
      <c r="AK276" s="71">
        <v>1</v>
      </c>
      <c r="BB276" s="297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447</v>
      </c>
      <c r="B277" s="54" t="s">
        <v>448</v>
      </c>
      <c r="C277" s="31">
        <v>4301135308</v>
      </c>
      <c r="D277" s="323">
        <v>4640242181349</v>
      </c>
      <c r="E277" s="324"/>
      <c r="F277" s="315">
        <v>0.3</v>
      </c>
      <c r="G277" s="32">
        <v>9</v>
      </c>
      <c r="H277" s="315">
        <v>2.7</v>
      </c>
      <c r="I277" s="315">
        <v>2.9079999999999999</v>
      </c>
      <c r="J277" s="32">
        <v>234</v>
      </c>
      <c r="K277" s="32" t="s">
        <v>147</v>
      </c>
      <c r="L277" s="32" t="s">
        <v>68</v>
      </c>
      <c r="M277" s="33" t="s">
        <v>69</v>
      </c>
      <c r="N277" s="33"/>
      <c r="O277" s="32">
        <v>180</v>
      </c>
      <c r="P277" s="425" t="s">
        <v>449</v>
      </c>
      <c r="Q277" s="321"/>
      <c r="R277" s="321"/>
      <c r="S277" s="321"/>
      <c r="T277" s="322"/>
      <c r="U277" s="34"/>
      <c r="V277" s="34"/>
      <c r="W277" s="35" t="s">
        <v>70</v>
      </c>
      <c r="X277" s="316">
        <v>0</v>
      </c>
      <c r="Y277" s="317">
        <f t="shared" si="24"/>
        <v>0</v>
      </c>
      <c r="Z277" s="36">
        <f>IFERROR(IF(X277="","",X277*0.00502),"")</f>
        <v>0</v>
      </c>
      <c r="AA277" s="56"/>
      <c r="AB277" s="57"/>
      <c r="AC277" s="298" t="s">
        <v>405</v>
      </c>
      <c r="AG277" s="67"/>
      <c r="AJ277" s="71" t="s">
        <v>72</v>
      </c>
      <c r="AK277" s="71">
        <v>1</v>
      </c>
      <c r="BB277" s="299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450</v>
      </c>
      <c r="B278" s="54" t="s">
        <v>451</v>
      </c>
      <c r="C278" s="31">
        <v>4301135307</v>
      </c>
      <c r="D278" s="323">
        <v>4640242181370</v>
      </c>
      <c r="E278" s="324"/>
      <c r="F278" s="315">
        <v>0.3</v>
      </c>
      <c r="G278" s="32">
        <v>9</v>
      </c>
      <c r="H278" s="315">
        <v>2.7</v>
      </c>
      <c r="I278" s="315">
        <v>2.9079999999999999</v>
      </c>
      <c r="J278" s="32">
        <v>234</v>
      </c>
      <c r="K278" s="32" t="s">
        <v>147</v>
      </c>
      <c r="L278" s="32" t="s">
        <v>68</v>
      </c>
      <c r="M278" s="33" t="s">
        <v>69</v>
      </c>
      <c r="N278" s="33"/>
      <c r="O278" s="32">
        <v>180</v>
      </c>
      <c r="P278" s="495" t="s">
        <v>452</v>
      </c>
      <c r="Q278" s="321"/>
      <c r="R278" s="321"/>
      <c r="S278" s="321"/>
      <c r="T278" s="322"/>
      <c r="U278" s="34"/>
      <c r="V278" s="34"/>
      <c r="W278" s="35" t="s">
        <v>70</v>
      </c>
      <c r="X278" s="316">
        <v>0</v>
      </c>
      <c r="Y278" s="317">
        <f t="shared" si="24"/>
        <v>0</v>
      </c>
      <c r="Z278" s="36">
        <f>IFERROR(IF(X278="","",X278*0.00502),"")</f>
        <v>0</v>
      </c>
      <c r="AA278" s="56"/>
      <c r="AB278" s="57"/>
      <c r="AC278" s="300" t="s">
        <v>453</v>
      </c>
      <c r="AG278" s="67"/>
      <c r="AJ278" s="71" t="s">
        <v>72</v>
      </c>
      <c r="AK278" s="71">
        <v>1</v>
      </c>
      <c r="BB278" s="301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454</v>
      </c>
      <c r="B279" s="54" t="s">
        <v>455</v>
      </c>
      <c r="C279" s="31">
        <v>4301135318</v>
      </c>
      <c r="D279" s="323">
        <v>4607111037480</v>
      </c>
      <c r="E279" s="324"/>
      <c r="F279" s="315">
        <v>1</v>
      </c>
      <c r="G279" s="32">
        <v>4</v>
      </c>
      <c r="H279" s="315">
        <v>4</v>
      </c>
      <c r="I279" s="315">
        <v>4.2724000000000002</v>
      </c>
      <c r="J279" s="32">
        <v>84</v>
      </c>
      <c r="K279" s="32" t="s">
        <v>67</v>
      </c>
      <c r="L279" s="32" t="s">
        <v>68</v>
      </c>
      <c r="M279" s="33" t="s">
        <v>69</v>
      </c>
      <c r="N279" s="33"/>
      <c r="O279" s="32">
        <v>180</v>
      </c>
      <c r="P279" s="456" t="s">
        <v>456</v>
      </c>
      <c r="Q279" s="321"/>
      <c r="R279" s="321"/>
      <c r="S279" s="321"/>
      <c r="T279" s="322"/>
      <c r="U279" s="34"/>
      <c r="V279" s="34"/>
      <c r="W279" s="35" t="s">
        <v>70</v>
      </c>
      <c r="X279" s="316">
        <v>0</v>
      </c>
      <c r="Y279" s="317">
        <f t="shared" si="24"/>
        <v>0</v>
      </c>
      <c r="Z279" s="36">
        <f>IFERROR(IF(X279="","",X279*0.0155),"")</f>
        <v>0</v>
      </c>
      <c r="AA279" s="56"/>
      <c r="AB279" s="57"/>
      <c r="AC279" s="302" t="s">
        <v>457</v>
      </c>
      <c r="AG279" s="67"/>
      <c r="AJ279" s="71" t="s">
        <v>72</v>
      </c>
      <c r="AK279" s="71">
        <v>1</v>
      </c>
      <c r="BB279" s="303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458</v>
      </c>
      <c r="B280" s="54" t="s">
        <v>459</v>
      </c>
      <c r="C280" s="31">
        <v>4301135319</v>
      </c>
      <c r="D280" s="323">
        <v>4607111037473</v>
      </c>
      <c r="E280" s="324"/>
      <c r="F280" s="315">
        <v>1</v>
      </c>
      <c r="G280" s="32">
        <v>4</v>
      </c>
      <c r="H280" s="315">
        <v>4</v>
      </c>
      <c r="I280" s="315">
        <v>4.2300000000000004</v>
      </c>
      <c r="J280" s="32">
        <v>84</v>
      </c>
      <c r="K280" s="32" t="s">
        <v>67</v>
      </c>
      <c r="L280" s="32" t="s">
        <v>68</v>
      </c>
      <c r="M280" s="33" t="s">
        <v>69</v>
      </c>
      <c r="N280" s="33"/>
      <c r="O280" s="32">
        <v>180</v>
      </c>
      <c r="P280" s="405" t="s">
        <v>460</v>
      </c>
      <c r="Q280" s="321"/>
      <c r="R280" s="321"/>
      <c r="S280" s="321"/>
      <c r="T280" s="322"/>
      <c r="U280" s="34"/>
      <c r="V280" s="34"/>
      <c r="W280" s="35" t="s">
        <v>70</v>
      </c>
      <c r="X280" s="316">
        <v>0</v>
      </c>
      <c r="Y280" s="317">
        <f t="shared" si="24"/>
        <v>0</v>
      </c>
      <c r="Z280" s="36">
        <f>IFERROR(IF(X280="","",X280*0.0155),"")</f>
        <v>0</v>
      </c>
      <c r="AA280" s="56"/>
      <c r="AB280" s="57"/>
      <c r="AC280" s="304" t="s">
        <v>461</v>
      </c>
      <c r="AG280" s="67"/>
      <c r="AJ280" s="71" t="s">
        <v>72</v>
      </c>
      <c r="AK280" s="71">
        <v>1</v>
      </c>
      <c r="BB280" s="305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462</v>
      </c>
      <c r="B281" s="54" t="s">
        <v>463</v>
      </c>
      <c r="C281" s="31">
        <v>4301135198</v>
      </c>
      <c r="D281" s="323">
        <v>4640242180663</v>
      </c>
      <c r="E281" s="324"/>
      <c r="F281" s="315">
        <v>0.9</v>
      </c>
      <c r="G281" s="32">
        <v>4</v>
      </c>
      <c r="H281" s="315">
        <v>3.6</v>
      </c>
      <c r="I281" s="315">
        <v>3.83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394" t="s">
        <v>464</v>
      </c>
      <c r="Q281" s="321"/>
      <c r="R281" s="321"/>
      <c r="S281" s="321"/>
      <c r="T281" s="322"/>
      <c r="U281" s="34"/>
      <c r="V281" s="34"/>
      <c r="W281" s="35" t="s">
        <v>70</v>
      </c>
      <c r="X281" s="316">
        <v>0</v>
      </c>
      <c r="Y281" s="317">
        <f t="shared" si="24"/>
        <v>0</v>
      </c>
      <c r="Z281" s="36">
        <f>IFERROR(IF(X281="","",X281*0.0155),"")</f>
        <v>0</v>
      </c>
      <c r="AA281" s="56"/>
      <c r="AB281" s="57"/>
      <c r="AC281" s="306" t="s">
        <v>465</v>
      </c>
      <c r="AG281" s="67"/>
      <c r="AJ281" s="71" t="s">
        <v>72</v>
      </c>
      <c r="AK281" s="71">
        <v>1</v>
      </c>
      <c r="BB281" s="307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x14ac:dyDescent="0.2">
      <c r="A282" s="341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7"/>
      <c r="N282" s="327"/>
      <c r="O282" s="342"/>
      <c r="P282" s="329" t="s">
        <v>73</v>
      </c>
      <c r="Q282" s="330"/>
      <c r="R282" s="330"/>
      <c r="S282" s="330"/>
      <c r="T282" s="330"/>
      <c r="U282" s="330"/>
      <c r="V282" s="331"/>
      <c r="W282" s="37" t="s">
        <v>70</v>
      </c>
      <c r="X282" s="318">
        <f>IFERROR(SUM(X262:X281),"0")</f>
        <v>56</v>
      </c>
      <c r="Y282" s="318">
        <f>IFERROR(SUM(Y262:Y281),"0")</f>
        <v>56</v>
      </c>
      <c r="Z282" s="318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0.52415999999999996</v>
      </c>
      <c r="AA282" s="319"/>
      <c r="AB282" s="319"/>
      <c r="AC282" s="319"/>
    </row>
    <row r="283" spans="1:68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7"/>
      <c r="N283" s="327"/>
      <c r="O283" s="342"/>
      <c r="P283" s="329" t="s">
        <v>73</v>
      </c>
      <c r="Q283" s="330"/>
      <c r="R283" s="330"/>
      <c r="S283" s="330"/>
      <c r="T283" s="330"/>
      <c r="U283" s="330"/>
      <c r="V283" s="331"/>
      <c r="W283" s="37" t="s">
        <v>74</v>
      </c>
      <c r="X283" s="318">
        <f>IFERROR(SUMPRODUCT(X262:X281*H262:H281),"0")</f>
        <v>207.20000000000002</v>
      </c>
      <c r="Y283" s="318">
        <f>IFERROR(SUMPRODUCT(Y262:Y281*H262:H281),"0")</f>
        <v>207.20000000000002</v>
      </c>
      <c r="Z283" s="37"/>
      <c r="AA283" s="319"/>
      <c r="AB283" s="319"/>
      <c r="AC283" s="319"/>
    </row>
    <row r="284" spans="1:68" ht="15" customHeight="1" x14ac:dyDescent="0.2">
      <c r="A284" s="355"/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56"/>
      <c r="P284" s="426" t="s">
        <v>466</v>
      </c>
      <c r="Q284" s="402"/>
      <c r="R284" s="402"/>
      <c r="S284" s="402"/>
      <c r="T284" s="402"/>
      <c r="U284" s="402"/>
      <c r="V284" s="403"/>
      <c r="W284" s="37" t="s">
        <v>74</v>
      </c>
      <c r="X284" s="318">
        <f>IFERROR(X24+X33+X40+X48+X64+X70+X75+X81+X91+X98+X110+X116+X122+X129+X134+X140+X145+X151+X159+X164+X172+X176+X181+X189+X199+X207+X212+X218+X224+X231+X237+X245+X249+X254+X260+X283,"0")</f>
        <v>11049.800000000001</v>
      </c>
      <c r="Y284" s="318">
        <f>IFERROR(Y24+Y33+Y40+Y48+Y64+Y70+Y75+Y81+Y91+Y98+Y110+Y116+Y122+Y129+Y134+Y140+Y145+Y151+Y159+Y164+Y172+Y176+Y181+Y189+Y199+Y207+Y212+Y218+Y224+Y231+Y237+Y245+Y249+Y254+Y260+Y283,"0")</f>
        <v>11049.800000000001</v>
      </c>
      <c r="Z284" s="37"/>
      <c r="AA284" s="319"/>
      <c r="AB284" s="319"/>
      <c r="AC284" s="319"/>
    </row>
    <row r="285" spans="1:68" x14ac:dyDescent="0.2">
      <c r="A285" s="327"/>
      <c r="B285" s="327"/>
      <c r="C285" s="327"/>
      <c r="D285" s="327"/>
      <c r="E285" s="327"/>
      <c r="F285" s="327"/>
      <c r="G285" s="327"/>
      <c r="H285" s="327"/>
      <c r="I285" s="327"/>
      <c r="J285" s="327"/>
      <c r="K285" s="327"/>
      <c r="L285" s="327"/>
      <c r="M285" s="327"/>
      <c r="N285" s="327"/>
      <c r="O285" s="356"/>
      <c r="P285" s="426" t="s">
        <v>467</v>
      </c>
      <c r="Q285" s="402"/>
      <c r="R285" s="402"/>
      <c r="S285" s="402"/>
      <c r="T285" s="402"/>
      <c r="U285" s="402"/>
      <c r="V285" s="403"/>
      <c r="W285" s="37" t="s">
        <v>74</v>
      </c>
      <c r="X285" s="318">
        <f>IFERROR(SUM(BM22:BM281),"0")</f>
        <v>12122.214800000003</v>
      </c>
      <c r="Y285" s="318">
        <f>IFERROR(SUM(BN22:BN281),"0")</f>
        <v>12122.214800000003</v>
      </c>
      <c r="Z285" s="37"/>
      <c r="AA285" s="319"/>
      <c r="AB285" s="319"/>
      <c r="AC285" s="319"/>
    </row>
    <row r="286" spans="1:68" x14ac:dyDescent="0.2">
      <c r="A286" s="327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7"/>
      <c r="N286" s="327"/>
      <c r="O286" s="356"/>
      <c r="P286" s="426" t="s">
        <v>468</v>
      </c>
      <c r="Q286" s="402"/>
      <c r="R286" s="402"/>
      <c r="S286" s="402"/>
      <c r="T286" s="402"/>
      <c r="U286" s="402"/>
      <c r="V286" s="403"/>
      <c r="W286" s="37" t="s">
        <v>469</v>
      </c>
      <c r="X286" s="38">
        <f>ROUNDUP(SUM(BO22:BO281),0)</f>
        <v>31</v>
      </c>
      <c r="Y286" s="38">
        <f>ROUNDUP(SUM(BP22:BP281),0)</f>
        <v>31</v>
      </c>
      <c r="Z286" s="37"/>
      <c r="AA286" s="319"/>
      <c r="AB286" s="319"/>
      <c r="AC286" s="319"/>
    </row>
    <row r="287" spans="1:68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7"/>
      <c r="N287" s="327"/>
      <c r="O287" s="356"/>
      <c r="P287" s="426" t="s">
        <v>470</v>
      </c>
      <c r="Q287" s="402"/>
      <c r="R287" s="402"/>
      <c r="S287" s="402"/>
      <c r="T287" s="402"/>
      <c r="U287" s="402"/>
      <c r="V287" s="403"/>
      <c r="W287" s="37" t="s">
        <v>74</v>
      </c>
      <c r="X287" s="318">
        <f>GrossWeightTotal+PalletQtyTotal*25</f>
        <v>12897.214800000003</v>
      </c>
      <c r="Y287" s="318">
        <f>GrossWeightTotalR+PalletQtyTotalR*25</f>
        <v>12897.214800000003</v>
      </c>
      <c r="Z287" s="37"/>
      <c r="AA287" s="319"/>
      <c r="AB287" s="319"/>
      <c r="AC287" s="319"/>
    </row>
    <row r="288" spans="1:68" x14ac:dyDescent="0.2">
      <c r="A288" s="327"/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56"/>
      <c r="P288" s="426" t="s">
        <v>471</v>
      </c>
      <c r="Q288" s="402"/>
      <c r="R288" s="402"/>
      <c r="S288" s="402"/>
      <c r="T288" s="402"/>
      <c r="U288" s="402"/>
      <c r="V288" s="403"/>
      <c r="W288" s="37" t="s">
        <v>469</v>
      </c>
      <c r="X288" s="318">
        <f>IFERROR(X23+X32+X39+X47+X63+X69+X74+X80+X90+X97+X109+X115+X121+X128+X133+X139+X144+X150+X158+X163+X171+X175+X180+X188+X198+X206+X211+X217+X223+X230+X236+X244+X248+X253+X259+X282,"0")</f>
        <v>2554</v>
      </c>
      <c r="Y288" s="318">
        <f>IFERROR(Y23+Y32+Y39+Y47+Y63+Y69+Y74+Y80+Y90+Y97+Y109+Y115+Y121+Y128+Y133+Y139+Y144+Y150+Y158+Y163+Y171+Y175+Y180+Y188+Y198+Y206+Y211+Y217+Y223+Y230+Y236+Y244+Y248+Y253+Y259+Y282,"0")</f>
        <v>2554</v>
      </c>
      <c r="Z288" s="37"/>
      <c r="AA288" s="319"/>
      <c r="AB288" s="319"/>
      <c r="AC288" s="319"/>
    </row>
    <row r="289" spans="1:32" ht="14.25" customHeight="1" x14ac:dyDescent="0.2">
      <c r="A289" s="327"/>
      <c r="B289" s="327"/>
      <c r="C289" s="327"/>
      <c r="D289" s="327"/>
      <c r="E289" s="327"/>
      <c r="F289" s="327"/>
      <c r="G289" s="327"/>
      <c r="H289" s="327"/>
      <c r="I289" s="327"/>
      <c r="J289" s="327"/>
      <c r="K289" s="327"/>
      <c r="L289" s="327"/>
      <c r="M289" s="327"/>
      <c r="N289" s="327"/>
      <c r="O289" s="356"/>
      <c r="P289" s="426" t="s">
        <v>472</v>
      </c>
      <c r="Q289" s="402"/>
      <c r="R289" s="402"/>
      <c r="S289" s="402"/>
      <c r="T289" s="402"/>
      <c r="U289" s="402"/>
      <c r="V289" s="403"/>
      <c r="W289" s="39" t="s">
        <v>473</v>
      </c>
      <c r="X289" s="37"/>
      <c r="Y289" s="37"/>
      <c r="Z289" s="37">
        <f>IFERROR(Z23+Z32+Z39+Z47+Z63+Z69+Z74+Z80+Z90+Z97+Z109+Z115+Z121+Z128+Z133+Z139+Z144+Z150+Z158+Z163+Z171+Z175+Z180+Z188+Z198+Z206+Z211+Z217+Z223+Z230+Z236+Z244+Z248+Z253+Z259+Z282,"0")</f>
        <v>38.353360000000002</v>
      </c>
      <c r="AA289" s="319"/>
      <c r="AB289" s="319"/>
      <c r="AC289" s="319"/>
    </row>
    <row r="290" spans="1:32" ht="13.5" customHeight="1" thickBot="1" x14ac:dyDescent="0.25"/>
    <row r="291" spans="1:32" ht="27" customHeight="1" thickTop="1" thickBot="1" x14ac:dyDescent="0.25">
      <c r="A291" s="40" t="s">
        <v>474</v>
      </c>
      <c r="B291" s="313" t="s">
        <v>63</v>
      </c>
      <c r="C291" s="334" t="s">
        <v>75</v>
      </c>
      <c r="D291" s="421"/>
      <c r="E291" s="421"/>
      <c r="F291" s="421"/>
      <c r="G291" s="421"/>
      <c r="H291" s="421"/>
      <c r="I291" s="421"/>
      <c r="J291" s="421"/>
      <c r="K291" s="421"/>
      <c r="L291" s="421"/>
      <c r="M291" s="421"/>
      <c r="N291" s="421"/>
      <c r="O291" s="421"/>
      <c r="P291" s="421"/>
      <c r="Q291" s="421"/>
      <c r="R291" s="421"/>
      <c r="S291" s="373"/>
      <c r="T291" s="334" t="s">
        <v>249</v>
      </c>
      <c r="U291" s="373"/>
      <c r="V291" s="334" t="s">
        <v>277</v>
      </c>
      <c r="W291" s="373"/>
      <c r="X291" s="334" t="s">
        <v>300</v>
      </c>
      <c r="Y291" s="421"/>
      <c r="Z291" s="421"/>
      <c r="AA291" s="421"/>
      <c r="AB291" s="373"/>
      <c r="AC291" s="313" t="s">
        <v>348</v>
      </c>
      <c r="AD291" s="313" t="s">
        <v>354</v>
      </c>
      <c r="AE291" s="313" t="s">
        <v>361</v>
      </c>
      <c r="AF291" s="313" t="s">
        <v>250</v>
      </c>
    </row>
    <row r="292" spans="1:32" ht="14.25" customHeight="1" thickTop="1" x14ac:dyDescent="0.2">
      <c r="A292" s="481" t="s">
        <v>475</v>
      </c>
      <c r="B292" s="334" t="s">
        <v>63</v>
      </c>
      <c r="C292" s="334" t="s">
        <v>76</v>
      </c>
      <c r="D292" s="334" t="s">
        <v>93</v>
      </c>
      <c r="E292" s="334" t="s">
        <v>103</v>
      </c>
      <c r="F292" s="334" t="s">
        <v>116</v>
      </c>
      <c r="G292" s="334" t="s">
        <v>144</v>
      </c>
      <c r="H292" s="334" t="s">
        <v>151</v>
      </c>
      <c r="I292" s="334" t="s">
        <v>156</v>
      </c>
      <c r="J292" s="334" t="s">
        <v>164</v>
      </c>
      <c r="K292" s="334" t="s">
        <v>182</v>
      </c>
      <c r="L292" s="334" t="s">
        <v>192</v>
      </c>
      <c r="M292" s="334" t="s">
        <v>211</v>
      </c>
      <c r="N292" s="314"/>
      <c r="O292" s="334" t="s">
        <v>217</v>
      </c>
      <c r="P292" s="334" t="s">
        <v>224</v>
      </c>
      <c r="Q292" s="334" t="s">
        <v>232</v>
      </c>
      <c r="R292" s="334" t="s">
        <v>236</v>
      </c>
      <c r="S292" s="334" t="s">
        <v>245</v>
      </c>
      <c r="T292" s="334" t="s">
        <v>250</v>
      </c>
      <c r="U292" s="334" t="s">
        <v>254</v>
      </c>
      <c r="V292" s="334" t="s">
        <v>278</v>
      </c>
      <c r="W292" s="334" t="s">
        <v>296</v>
      </c>
      <c r="X292" s="334" t="s">
        <v>301</v>
      </c>
      <c r="Y292" s="334" t="s">
        <v>311</v>
      </c>
      <c r="Z292" s="334" t="s">
        <v>326</v>
      </c>
      <c r="AA292" s="334" t="s">
        <v>337</v>
      </c>
      <c r="AB292" s="334" t="s">
        <v>341</v>
      </c>
      <c r="AC292" s="334" t="s">
        <v>349</v>
      </c>
      <c r="AD292" s="334" t="s">
        <v>355</v>
      </c>
      <c r="AE292" s="334" t="s">
        <v>362</v>
      </c>
      <c r="AF292" s="334" t="s">
        <v>250</v>
      </c>
    </row>
    <row r="293" spans="1:32" ht="13.5" customHeight="1" thickBot="1" x14ac:dyDescent="0.25">
      <c r="A293" s="482"/>
      <c r="B293" s="335"/>
      <c r="C293" s="335"/>
      <c r="D293" s="335"/>
      <c r="E293" s="335"/>
      <c r="F293" s="335"/>
      <c r="G293" s="335"/>
      <c r="H293" s="335"/>
      <c r="I293" s="335"/>
      <c r="J293" s="335"/>
      <c r="K293" s="335"/>
      <c r="L293" s="335"/>
      <c r="M293" s="335"/>
      <c r="N293" s="314"/>
      <c r="O293" s="335"/>
      <c r="P293" s="335"/>
      <c r="Q293" s="335"/>
      <c r="R293" s="335"/>
      <c r="S293" s="335"/>
      <c r="T293" s="335"/>
      <c r="U293" s="335"/>
      <c r="V293" s="335"/>
      <c r="W293" s="335"/>
      <c r="X293" s="335"/>
      <c r="Y293" s="335"/>
      <c r="Z293" s="335"/>
      <c r="AA293" s="335"/>
      <c r="AB293" s="335"/>
      <c r="AC293" s="335"/>
      <c r="AD293" s="335"/>
      <c r="AE293" s="335"/>
      <c r="AF293" s="335"/>
    </row>
    <row r="294" spans="1:32" ht="18" customHeight="1" thickTop="1" thickBot="1" x14ac:dyDescent="0.25">
      <c r="A294" s="40" t="s">
        <v>476</v>
      </c>
      <c r="B294" s="46">
        <f>IFERROR(X22*H22,"0")</f>
        <v>0</v>
      </c>
      <c r="C294" s="46">
        <f>IFERROR(X28*H28,"0")+IFERROR(X29*H29,"0")+IFERROR(X30*H30,"0")+IFERROR(X31*H31,"0")</f>
        <v>252</v>
      </c>
      <c r="D294" s="46">
        <f>IFERROR(X36*H36,"0")+IFERROR(X37*H37,"0")+IFERROR(X38*H38,"0")</f>
        <v>72</v>
      </c>
      <c r="E294" s="46">
        <f>IFERROR(X43*H43,"0")+IFERROR(X44*H44,"0")+IFERROR(X45*H45,"0")+IFERROR(X46*H46,"0")</f>
        <v>24</v>
      </c>
      <c r="F294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172.8</v>
      </c>
      <c r="G294" s="46">
        <f>IFERROR(X67*H67,"0")+IFERROR(X68*H68,"0")</f>
        <v>300</v>
      </c>
      <c r="H294" s="46">
        <f>IFERROR(X73*H73,"0")</f>
        <v>201.6</v>
      </c>
      <c r="I294" s="46">
        <f>IFERROR(X78*H78,"0")+IFERROR(X79*H79,"0")</f>
        <v>554.4</v>
      </c>
      <c r="J294" s="46">
        <f>IFERROR(X84*H84,"0")+IFERROR(X85*H85,"0")+IFERROR(X86*H86,"0")+IFERROR(X87*H87,"0")+IFERROR(X88*H88,"0")+IFERROR(X89*H89,"0")</f>
        <v>604.79999999999995</v>
      </c>
      <c r="K294" s="46">
        <f>IFERROR(X94*H94,"0")+IFERROR(X95*H95,"0")+IFERROR(X96*H96,"0")</f>
        <v>0</v>
      </c>
      <c r="L294" s="46">
        <f>IFERROR(X101*H101,"0")+IFERROR(X102*H102,"0")+IFERROR(X103*H103,"0")+IFERROR(X104*H104,"0")+IFERROR(X105*H105,"0")+IFERROR(X106*H106,"0")+IFERROR(X107*H107,"0")+IFERROR(X108*H108,"0")</f>
        <v>2160</v>
      </c>
      <c r="M294" s="46">
        <f>IFERROR(X113*H113,"0")+IFERROR(X114*H114,"0")</f>
        <v>714</v>
      </c>
      <c r="N294" s="314"/>
      <c r="O294" s="46">
        <f>IFERROR(X119*H119,"0")+IFERROR(X120*H120,"0")</f>
        <v>504</v>
      </c>
      <c r="P294" s="46">
        <f>IFERROR(X125*H125,"0")+IFERROR(X126*H126,"0")+IFERROR(X127*H127,"0")</f>
        <v>168</v>
      </c>
      <c r="Q294" s="46">
        <f>IFERROR(X132*H132,"0")</f>
        <v>0</v>
      </c>
      <c r="R294" s="46">
        <f>IFERROR(X137*H137,"0")+IFERROR(X138*H138,"0")</f>
        <v>0</v>
      </c>
      <c r="S294" s="46">
        <f>IFERROR(X143*H143,"0")</f>
        <v>0</v>
      </c>
      <c r="T294" s="46">
        <f>IFERROR(X149*H149,"0")</f>
        <v>0</v>
      </c>
      <c r="U294" s="46">
        <f>IFERROR(X154*H154,"0")+IFERROR(X155*H155,"0")+IFERROR(X156*H156,"0")+IFERROR(X157*H157,"0")+IFERROR(X161*H161,"0")+IFERROR(X162*H162,"0")</f>
        <v>1080</v>
      </c>
      <c r="V294" s="46">
        <f>IFERROR(X168*H168,"0")+IFERROR(X169*H169,"0")+IFERROR(X170*H170,"0")+IFERROR(X174*H174,"0")</f>
        <v>504</v>
      </c>
      <c r="W294" s="46">
        <f>IFERROR(X179*H179,"0")</f>
        <v>0</v>
      </c>
      <c r="X294" s="46">
        <f>IFERROR(X185*H185,"0")+IFERROR(X186*H186,"0")+IFERROR(X187*H187,"0")</f>
        <v>336</v>
      </c>
      <c r="Y294" s="46">
        <f>IFERROR(X192*H192,"0")+IFERROR(X193*H193,"0")+IFERROR(X194*H194,"0")+IFERROR(X195*H195,"0")+IFERROR(X196*H196,"0")+IFERROR(X197*H197,"0")</f>
        <v>268.79999999999995</v>
      </c>
      <c r="Z294" s="46">
        <f>IFERROR(X202*H202,"0")+IFERROR(X203*H203,"0")+IFERROR(X204*H204,"0")+IFERROR(X205*H205,"0")</f>
        <v>172.8</v>
      </c>
      <c r="AA294" s="46">
        <f>IFERROR(X210*H210,"0")</f>
        <v>0</v>
      </c>
      <c r="AB294" s="46">
        <f>IFERROR(X215*H215,"0")+IFERROR(X216*H216,"0")</f>
        <v>0</v>
      </c>
      <c r="AC294" s="46">
        <f>IFERROR(X222*H222,"0")</f>
        <v>0</v>
      </c>
      <c r="AD294" s="46">
        <f>IFERROR(X228*H228,"0")+IFERROR(X229*H229,"0")</f>
        <v>1020</v>
      </c>
      <c r="AE294" s="46">
        <f>IFERROR(X235*H235,"0")</f>
        <v>0</v>
      </c>
      <c r="AF294" s="46">
        <f>IFERROR(X241*H241,"0")+IFERROR(X242*H242,"0")+IFERROR(X243*H243,"0")+IFERROR(X247*H247,"0")+IFERROR(X251*H251,"0")+IFERROR(X252*H252,"0")+IFERROR(X256*H256,"0")+IFERROR(X257*H257,"0")+IFERROR(X258*H258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1940.6000000000001</v>
      </c>
    </row>
    <row r="295" spans="1:32" ht="13.5" customHeight="1" thickTop="1" x14ac:dyDescent="0.2">
      <c r="C295" s="314"/>
    </row>
    <row r="296" spans="1:32" ht="19.5" customHeight="1" x14ac:dyDescent="0.2">
      <c r="A296" s="58" t="s">
        <v>477</v>
      </c>
      <c r="B296" s="58" t="s">
        <v>478</v>
      </c>
      <c r="C296" s="58" t="s">
        <v>479</v>
      </c>
    </row>
    <row r="297" spans="1:32" x14ac:dyDescent="0.2">
      <c r="A297" s="59">
        <f>SUMPRODUCT(--(BB:BB="ЗПФ"),--(W:W="кор"),H:H,Y:Y)+SUMPRODUCT(--(BB:BB="ЗПФ"),--(W:W="кг"),Y:Y)</f>
        <v>5666.4</v>
      </c>
      <c r="B297" s="60">
        <f>SUMPRODUCT(--(BB:BB="ПГП"),--(W:W="кор"),H:H,Y:Y)+SUMPRODUCT(--(BB:BB="ПГП"),--(W:W="кг"),Y:Y)</f>
        <v>5383.4000000000005</v>
      </c>
      <c r="C297" s="60">
        <f>SUMPRODUCT(--(BB:BB="КИЗ"),--(W:W="кор"),H:H,Y:Y)+SUMPRODUCT(--(BB:BB="КИЗ"),--(W:W="кг"),Y:Y)</f>
        <v>0</v>
      </c>
    </row>
  </sheetData>
  <sheetProtection algorithmName="SHA-512" hashValue="kMBqVZTIoEJkpo5fnuZ3tZXF8XOyOY/aCbNzdCzCd+7mVKk0VLa4iYOYNpiiKavrrefvKi32AbRi9RzyvzYA0Q==" saltValue="mQkJUFr/Dhsi47/pBktNt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7">
    <mergeCell ref="A8:C8"/>
    <mergeCell ref="P163:V163"/>
    <mergeCell ref="A153:Z153"/>
    <mergeCell ref="D268:E268"/>
    <mergeCell ref="A255:Z255"/>
    <mergeCell ref="A10:C10"/>
    <mergeCell ref="P126:T126"/>
    <mergeCell ref="P69:V69"/>
    <mergeCell ref="P140:V140"/>
    <mergeCell ref="A136:Z136"/>
    <mergeCell ref="A21:Z21"/>
    <mergeCell ref="D192:E192"/>
    <mergeCell ref="D17:E18"/>
    <mergeCell ref="A131:Z131"/>
    <mergeCell ref="P202:T202"/>
    <mergeCell ref="A188:O189"/>
    <mergeCell ref="A163:O164"/>
    <mergeCell ref="P58:T58"/>
    <mergeCell ref="X17:X18"/>
    <mergeCell ref="D44:E44"/>
    <mergeCell ref="V12:W12"/>
    <mergeCell ref="D262:E262"/>
    <mergeCell ref="P122:V122"/>
    <mergeCell ref="P285:V285"/>
    <mergeCell ref="AC292:AC293"/>
    <mergeCell ref="P85:T85"/>
    <mergeCell ref="AE292:AE293"/>
    <mergeCell ref="P60:T60"/>
    <mergeCell ref="D266:E266"/>
    <mergeCell ref="P174:T174"/>
    <mergeCell ref="P149:T149"/>
    <mergeCell ref="D95:E95"/>
    <mergeCell ref="P74:V74"/>
    <mergeCell ref="Y17:Y18"/>
    <mergeCell ref="U17:V17"/>
    <mergeCell ref="D57:E57"/>
    <mergeCell ref="J292:J293"/>
    <mergeCell ref="D102:E102"/>
    <mergeCell ref="P81:V81"/>
    <mergeCell ref="D196:E196"/>
    <mergeCell ref="X291:AB291"/>
    <mergeCell ref="P145:V145"/>
    <mergeCell ref="P23:V23"/>
    <mergeCell ref="A35:Z35"/>
    <mergeCell ref="D54:E54"/>
    <mergeCell ref="P283:V283"/>
    <mergeCell ref="D271:E271"/>
    <mergeCell ref="AD17:AF18"/>
    <mergeCell ref="A39:O40"/>
    <mergeCell ref="D101:E101"/>
    <mergeCell ref="F5:G5"/>
    <mergeCell ref="AF292:AF293"/>
    <mergeCell ref="P144:V144"/>
    <mergeCell ref="A221:Z221"/>
    <mergeCell ref="A25:Z25"/>
    <mergeCell ref="P67:T67"/>
    <mergeCell ref="P186:T186"/>
    <mergeCell ref="V11:W11"/>
    <mergeCell ref="P57:T57"/>
    <mergeCell ref="D279:E279"/>
    <mergeCell ref="D29:E29"/>
    <mergeCell ref="D265:E265"/>
    <mergeCell ref="D216:E216"/>
    <mergeCell ref="A20:Z20"/>
    <mergeCell ref="D252:E252"/>
    <mergeCell ref="A112:Z112"/>
    <mergeCell ref="D247:E247"/>
    <mergeCell ref="P289:V289"/>
    <mergeCell ref="A191:Z191"/>
    <mergeCell ref="P262:T262"/>
    <mergeCell ref="D276:E276"/>
    <mergeCell ref="P2:W3"/>
    <mergeCell ref="P127:T127"/>
    <mergeCell ref="D241:E241"/>
    <mergeCell ref="P218:V218"/>
    <mergeCell ref="P54:T54"/>
    <mergeCell ref="A244:O245"/>
    <mergeCell ref="D228:E228"/>
    <mergeCell ref="A23:O24"/>
    <mergeCell ref="D10:E10"/>
    <mergeCell ref="F10:G10"/>
    <mergeCell ref="A121:O122"/>
    <mergeCell ref="A115:O116"/>
    <mergeCell ref="D243:E243"/>
    <mergeCell ref="A130:Z130"/>
    <mergeCell ref="A201:Z201"/>
    <mergeCell ref="D105:E105"/>
    <mergeCell ref="A178:Z178"/>
    <mergeCell ref="D170:E170"/>
    <mergeCell ref="N17:N18"/>
    <mergeCell ref="Q5:R5"/>
    <mergeCell ref="D242:E242"/>
    <mergeCell ref="D120:E120"/>
    <mergeCell ref="F17:F18"/>
    <mergeCell ref="D107:E107"/>
    <mergeCell ref="U292:U293"/>
    <mergeCell ref="P278:T278"/>
    <mergeCell ref="P107:T107"/>
    <mergeCell ref="W292:W293"/>
    <mergeCell ref="P129:V129"/>
    <mergeCell ref="A128:O129"/>
    <mergeCell ref="D215:E215"/>
    <mergeCell ref="P101:T101"/>
    <mergeCell ref="P63:V63"/>
    <mergeCell ref="A246:Z246"/>
    <mergeCell ref="P286:V286"/>
    <mergeCell ref="A233:Z233"/>
    <mergeCell ref="P223:V223"/>
    <mergeCell ref="P102:T102"/>
    <mergeCell ref="P189:V189"/>
    <mergeCell ref="P196:T196"/>
    <mergeCell ref="P287:V287"/>
    <mergeCell ref="B292:B293"/>
    <mergeCell ref="D270:E270"/>
    <mergeCell ref="D278:E278"/>
    <mergeCell ref="V291:W291"/>
    <mergeCell ref="P263:T263"/>
    <mergeCell ref="P228:T228"/>
    <mergeCell ref="H292:H293"/>
    <mergeCell ref="T292:T293"/>
    <mergeCell ref="V292:V293"/>
    <mergeCell ref="P39:V39"/>
    <mergeCell ref="P70:V70"/>
    <mergeCell ref="P116:V116"/>
    <mergeCell ref="P32:V32"/>
    <mergeCell ref="P134:V134"/>
    <mergeCell ref="P97:V97"/>
    <mergeCell ref="A93:Z93"/>
    <mergeCell ref="A220:Z220"/>
    <mergeCell ref="P47:V47"/>
    <mergeCell ref="P247:T247"/>
    <mergeCell ref="P114:T114"/>
    <mergeCell ref="P241:T241"/>
    <mergeCell ref="D84:E84"/>
    <mergeCell ref="D155:E155"/>
    <mergeCell ref="D149:E149"/>
    <mergeCell ref="P276:T276"/>
    <mergeCell ref="P105:T105"/>
    <mergeCell ref="D257:E257"/>
    <mergeCell ref="P270:T270"/>
    <mergeCell ref="D86:E86"/>
    <mergeCell ref="P284:V284"/>
    <mergeCell ref="P36:T36"/>
    <mergeCell ref="H5:M5"/>
    <mergeCell ref="A27:Z27"/>
    <mergeCell ref="P158:V158"/>
    <mergeCell ref="A214:Z214"/>
    <mergeCell ref="D6:M6"/>
    <mergeCell ref="AB292:AB293"/>
    <mergeCell ref="AD292:AD293"/>
    <mergeCell ref="P162:T162"/>
    <mergeCell ref="D143:E143"/>
    <mergeCell ref="P106:T106"/>
    <mergeCell ref="A223:O224"/>
    <mergeCell ref="D256:E256"/>
    <mergeCell ref="P269:T269"/>
    <mergeCell ref="A150:O151"/>
    <mergeCell ref="D85:E85"/>
    <mergeCell ref="D222:E222"/>
    <mergeCell ref="G17:G18"/>
    <mergeCell ref="P171:V171"/>
    <mergeCell ref="A167:Z167"/>
    <mergeCell ref="A232:Z232"/>
    <mergeCell ref="P121:V121"/>
    <mergeCell ref="A182:Z182"/>
    <mergeCell ref="A225:Z225"/>
    <mergeCell ref="A292:A293"/>
    <mergeCell ref="AA17:AA18"/>
    <mergeCell ref="H10:M10"/>
    <mergeCell ref="AC17:AC18"/>
    <mergeCell ref="P279:T279"/>
    <mergeCell ref="P108:T108"/>
    <mergeCell ref="D89:E89"/>
    <mergeCell ref="A72:Z72"/>
    <mergeCell ref="P251:T251"/>
    <mergeCell ref="A175:O176"/>
    <mergeCell ref="P45:T45"/>
    <mergeCell ref="P256:T256"/>
    <mergeCell ref="P38:T38"/>
    <mergeCell ref="P274:T274"/>
    <mergeCell ref="D186:E186"/>
    <mergeCell ref="P84:T84"/>
    <mergeCell ref="P222:T222"/>
    <mergeCell ref="P193:T193"/>
    <mergeCell ref="P22:T22"/>
    <mergeCell ref="P236:V236"/>
    <mergeCell ref="P257:T257"/>
    <mergeCell ref="D194:E194"/>
    <mergeCell ref="Z17:Z18"/>
    <mergeCell ref="AB17:AB18"/>
    <mergeCell ref="A41:Z41"/>
    <mergeCell ref="L292:L293"/>
    <mergeCell ref="A82:Z82"/>
    <mergeCell ref="D267:E267"/>
    <mergeCell ref="P96:T96"/>
    <mergeCell ref="H17:H18"/>
    <mergeCell ref="A146:Z146"/>
    <mergeCell ref="D204:E204"/>
    <mergeCell ref="P161:T161"/>
    <mergeCell ref="D269:E269"/>
    <mergeCell ref="P154:T154"/>
    <mergeCell ref="A66:Z66"/>
    <mergeCell ref="D273:E273"/>
    <mergeCell ref="P156:T156"/>
    <mergeCell ref="A80:O81"/>
    <mergeCell ref="A160:Z160"/>
    <mergeCell ref="A141:Z141"/>
    <mergeCell ref="A144:O145"/>
    <mergeCell ref="A135:Z135"/>
    <mergeCell ref="P237:V237"/>
    <mergeCell ref="P59:T59"/>
    <mergeCell ref="P46:T46"/>
    <mergeCell ref="D154:E154"/>
    <mergeCell ref="A227:Z227"/>
    <mergeCell ref="P61:T61"/>
    <mergeCell ref="J9:M9"/>
    <mergeCell ref="A90:O91"/>
    <mergeCell ref="D62:E62"/>
    <mergeCell ref="D56:E56"/>
    <mergeCell ref="D193:E193"/>
    <mergeCell ref="D127:E127"/>
    <mergeCell ref="P37:T37"/>
    <mergeCell ref="D114:E114"/>
    <mergeCell ref="P143:T143"/>
    <mergeCell ref="D51:E51"/>
    <mergeCell ref="A147:Z147"/>
    <mergeCell ref="P172:V172"/>
    <mergeCell ref="P150:V150"/>
    <mergeCell ref="D138:E138"/>
    <mergeCell ref="V6:W9"/>
    <mergeCell ref="A9:C9"/>
    <mergeCell ref="P125:T125"/>
    <mergeCell ref="D58:E58"/>
    <mergeCell ref="Q13:R13"/>
    <mergeCell ref="D22:E22"/>
    <mergeCell ref="M17:M18"/>
    <mergeCell ref="O17:O18"/>
    <mergeCell ref="P62:T62"/>
    <mergeCell ref="Q6:R6"/>
    <mergeCell ref="A206:O207"/>
    <mergeCell ref="P88:T88"/>
    <mergeCell ref="P51:T51"/>
    <mergeCell ref="A261:Z261"/>
    <mergeCell ref="A92:Z92"/>
    <mergeCell ref="D36:E36"/>
    <mergeCell ref="A13:M13"/>
    <mergeCell ref="A230:O231"/>
    <mergeCell ref="P244:V244"/>
    <mergeCell ref="D61:E61"/>
    <mergeCell ref="P231:V231"/>
    <mergeCell ref="A15:M15"/>
    <mergeCell ref="A183:Z183"/>
    <mergeCell ref="P229:T229"/>
    <mergeCell ref="P204:T204"/>
    <mergeCell ref="P179:T179"/>
    <mergeCell ref="D125:E125"/>
    <mergeCell ref="P235:T235"/>
    <mergeCell ref="A209:Z209"/>
    <mergeCell ref="P249:V249"/>
    <mergeCell ref="D203:E203"/>
    <mergeCell ref="D202:E202"/>
    <mergeCell ref="A236:O237"/>
    <mergeCell ref="P243:T243"/>
    <mergeCell ref="T5:U5"/>
    <mergeCell ref="D119:E119"/>
    <mergeCell ref="V5:W5"/>
    <mergeCell ref="P203:T203"/>
    <mergeCell ref="D46:E46"/>
    <mergeCell ref="P212:V212"/>
    <mergeCell ref="A142:Z142"/>
    <mergeCell ref="Q8:R8"/>
    <mergeCell ref="P267:T267"/>
    <mergeCell ref="D104:E104"/>
    <mergeCell ref="P254:V254"/>
    <mergeCell ref="T6:U9"/>
    <mergeCell ref="Q10:R10"/>
    <mergeCell ref="D185:E185"/>
    <mergeCell ref="A208:Z208"/>
    <mergeCell ref="D43:E43"/>
    <mergeCell ref="P216:T216"/>
    <mergeCell ref="D137:E137"/>
    <mergeCell ref="P80:V80"/>
    <mergeCell ref="A217:O218"/>
    <mergeCell ref="P151:V151"/>
    <mergeCell ref="P87:T87"/>
    <mergeCell ref="D68:E68"/>
    <mergeCell ref="D132:E132"/>
    <mergeCell ref="Z292:Z293"/>
    <mergeCell ref="P15:T16"/>
    <mergeCell ref="A177:Z177"/>
    <mergeCell ref="D162:E162"/>
    <mergeCell ref="C291:S291"/>
    <mergeCell ref="P272:T272"/>
    <mergeCell ref="D156:E156"/>
    <mergeCell ref="P210:T210"/>
    <mergeCell ref="A69:O70"/>
    <mergeCell ref="P185:T185"/>
    <mergeCell ref="D106:E106"/>
    <mergeCell ref="D264:E264"/>
    <mergeCell ref="P277:T277"/>
    <mergeCell ref="A133:O134"/>
    <mergeCell ref="P199:V199"/>
    <mergeCell ref="A198:O199"/>
    <mergeCell ref="A42:Z42"/>
    <mergeCell ref="P288:V288"/>
    <mergeCell ref="P43:T43"/>
    <mergeCell ref="D157:E157"/>
    <mergeCell ref="D251:E251"/>
    <mergeCell ref="A240:Z240"/>
    <mergeCell ref="A190:Z190"/>
    <mergeCell ref="A19:Z19"/>
    <mergeCell ref="A248:O249"/>
    <mergeCell ref="D161:E161"/>
    <mergeCell ref="C292:C293"/>
    <mergeCell ref="P264:T264"/>
    <mergeCell ref="P68:T68"/>
    <mergeCell ref="E292:E293"/>
    <mergeCell ref="D38:E38"/>
    <mergeCell ref="D169:E169"/>
    <mergeCell ref="P253:V253"/>
    <mergeCell ref="P132:T132"/>
    <mergeCell ref="P75:V75"/>
    <mergeCell ref="P181:V181"/>
    <mergeCell ref="D96:E96"/>
    <mergeCell ref="D52:E52"/>
    <mergeCell ref="P110:V110"/>
    <mergeCell ref="A117:Z117"/>
    <mergeCell ref="D280:E280"/>
    <mergeCell ref="A111:Z111"/>
    <mergeCell ref="P138:T138"/>
    <mergeCell ref="D275:E275"/>
    <mergeCell ref="M292:M293"/>
    <mergeCell ref="O292:O293"/>
    <mergeCell ref="D277:E277"/>
    <mergeCell ref="D292:D293"/>
    <mergeCell ref="AA292:AA293"/>
    <mergeCell ref="A239:Z239"/>
    <mergeCell ref="Q9:R9"/>
    <mergeCell ref="P78:T78"/>
    <mergeCell ref="A219:Z219"/>
    <mergeCell ref="Q11:R11"/>
    <mergeCell ref="P205:T205"/>
    <mergeCell ref="A6:C6"/>
    <mergeCell ref="D113:E113"/>
    <mergeCell ref="D88:E88"/>
    <mergeCell ref="A259:O260"/>
    <mergeCell ref="A253:O254"/>
    <mergeCell ref="P55:T55"/>
    <mergeCell ref="P280:T280"/>
    <mergeCell ref="Q12:R12"/>
    <mergeCell ref="P169:T169"/>
    <mergeCell ref="P119:T119"/>
    <mergeCell ref="X292:X293"/>
    <mergeCell ref="P133:V133"/>
    <mergeCell ref="A123:Z123"/>
    <mergeCell ref="P198:V198"/>
    <mergeCell ref="A250:Z250"/>
    <mergeCell ref="P64:V64"/>
    <mergeCell ref="D179:E179"/>
    <mergeCell ref="F292:F293"/>
    <mergeCell ref="A148:Z148"/>
    <mergeCell ref="P194:T194"/>
    <mergeCell ref="A180:O181"/>
    <mergeCell ref="A166:Z166"/>
    <mergeCell ref="D31:E31"/>
    <mergeCell ref="D229:E229"/>
    <mergeCell ref="P187:T187"/>
    <mergeCell ref="D108:E108"/>
    <mergeCell ref="P258:T258"/>
    <mergeCell ref="P52:T52"/>
    <mergeCell ref="P139:V139"/>
    <mergeCell ref="P176:V176"/>
    <mergeCell ref="P281:T281"/>
    <mergeCell ref="Y292:Y293"/>
    <mergeCell ref="D235:E235"/>
    <mergeCell ref="P128:V128"/>
    <mergeCell ref="P195:T195"/>
    <mergeCell ref="A118:Z118"/>
    <mergeCell ref="A238:Z238"/>
    <mergeCell ref="D103:E103"/>
    <mergeCell ref="D37:E37"/>
    <mergeCell ref="D168:E168"/>
    <mergeCell ref="P137:T137"/>
    <mergeCell ref="P268:T268"/>
    <mergeCell ref="P168:T168"/>
    <mergeCell ref="D1:F1"/>
    <mergeCell ref="A71:Z71"/>
    <mergeCell ref="P282:V282"/>
    <mergeCell ref="A234:Z234"/>
    <mergeCell ref="J17:J18"/>
    <mergeCell ref="L17:L18"/>
    <mergeCell ref="A184:Z184"/>
    <mergeCell ref="P48:V48"/>
    <mergeCell ref="A100:Z100"/>
    <mergeCell ref="A165:Z165"/>
    <mergeCell ref="P192:T192"/>
    <mergeCell ref="P113:T113"/>
    <mergeCell ref="A173:Z173"/>
    <mergeCell ref="P17:T18"/>
    <mergeCell ref="A77:Z77"/>
    <mergeCell ref="I17:I18"/>
    <mergeCell ref="A5:C5"/>
    <mergeCell ref="A17:A18"/>
    <mergeCell ref="C17:C18"/>
    <mergeCell ref="K17:K18"/>
    <mergeCell ref="D9:E9"/>
    <mergeCell ref="P197:T197"/>
    <mergeCell ref="H1:Q1"/>
    <mergeCell ref="P109:V109"/>
    <mergeCell ref="A99:Z99"/>
    <mergeCell ref="P120:T120"/>
    <mergeCell ref="T291:U291"/>
    <mergeCell ref="P40:V40"/>
    <mergeCell ref="D28:E28"/>
    <mergeCell ref="A76:Z76"/>
    <mergeCell ref="D55:E55"/>
    <mergeCell ref="P242:T242"/>
    <mergeCell ref="D30:E30"/>
    <mergeCell ref="D67:E67"/>
    <mergeCell ref="D5:E5"/>
    <mergeCell ref="A32:O33"/>
    <mergeCell ref="D94:E94"/>
    <mergeCell ref="P98:V98"/>
    <mergeCell ref="A109:O110"/>
    <mergeCell ref="A47:O48"/>
    <mergeCell ref="P175:V175"/>
    <mergeCell ref="P33:V33"/>
    <mergeCell ref="P164:V164"/>
    <mergeCell ref="P273:T273"/>
    <mergeCell ref="D272:E272"/>
    <mergeCell ref="D210:E210"/>
    <mergeCell ref="D7:M7"/>
    <mergeCell ref="Q292:Q293"/>
    <mergeCell ref="P91:V91"/>
    <mergeCell ref="S292:S293"/>
    <mergeCell ref="D79:E79"/>
    <mergeCell ref="A152:Z152"/>
    <mergeCell ref="P29:T29"/>
    <mergeCell ref="A97:O98"/>
    <mergeCell ref="P271:T271"/>
    <mergeCell ref="P265:T265"/>
    <mergeCell ref="P94:T94"/>
    <mergeCell ref="D8:M8"/>
    <mergeCell ref="A211:O212"/>
    <mergeCell ref="P44:T44"/>
    <mergeCell ref="A226:Z226"/>
    <mergeCell ref="P31:T31"/>
    <mergeCell ref="P180:V180"/>
    <mergeCell ref="P266:T266"/>
    <mergeCell ref="P95:T95"/>
    <mergeCell ref="D87:E87"/>
    <mergeCell ref="P188:V188"/>
    <mergeCell ref="D274:E274"/>
    <mergeCell ref="P292:P293"/>
    <mergeCell ref="P103:T103"/>
    <mergeCell ref="R1:T1"/>
    <mergeCell ref="A158:O159"/>
    <mergeCell ref="P28:T28"/>
    <mergeCell ref="A74:O75"/>
    <mergeCell ref="P215:T215"/>
    <mergeCell ref="P115:V115"/>
    <mergeCell ref="A139:O140"/>
    <mergeCell ref="A282:O283"/>
    <mergeCell ref="D73:E73"/>
    <mergeCell ref="P30:T30"/>
    <mergeCell ref="A200:Z200"/>
    <mergeCell ref="P206:V206"/>
    <mergeCell ref="P230:V230"/>
    <mergeCell ref="A63:O64"/>
    <mergeCell ref="P275:T275"/>
    <mergeCell ref="P104:T104"/>
    <mergeCell ref="B17:B18"/>
    <mergeCell ref="P248:V248"/>
    <mergeCell ref="A171:O172"/>
    <mergeCell ref="D258:E258"/>
    <mergeCell ref="P207:V207"/>
    <mergeCell ref="P252:T252"/>
    <mergeCell ref="P56:T56"/>
    <mergeCell ref="D195:E195"/>
    <mergeCell ref="D281:E281"/>
    <mergeCell ref="P260:V260"/>
    <mergeCell ref="P211:V211"/>
    <mergeCell ref="G292:G293"/>
    <mergeCell ref="I292:I293"/>
    <mergeCell ref="P259:V259"/>
    <mergeCell ref="P155:T155"/>
    <mergeCell ref="D263:E263"/>
    <mergeCell ref="A65:Z65"/>
    <mergeCell ref="P86:T86"/>
    <mergeCell ref="P157:T157"/>
    <mergeCell ref="D78:E78"/>
    <mergeCell ref="D205:E205"/>
    <mergeCell ref="K292:K293"/>
    <mergeCell ref="A124:Z124"/>
    <mergeCell ref="P170:T170"/>
    <mergeCell ref="D126:E126"/>
    <mergeCell ref="D197:E197"/>
    <mergeCell ref="P159:V159"/>
    <mergeCell ref="A284:O289"/>
    <mergeCell ref="P90:V90"/>
    <mergeCell ref="P217:V217"/>
    <mergeCell ref="A213:Z213"/>
    <mergeCell ref="R292:R293"/>
    <mergeCell ref="P79:T79"/>
    <mergeCell ref="D60:E60"/>
    <mergeCell ref="P73:T73"/>
    <mergeCell ref="D187:E187"/>
    <mergeCell ref="D174:E174"/>
    <mergeCell ref="A83:Z83"/>
    <mergeCell ref="A34:Z34"/>
    <mergeCell ref="P245:V245"/>
    <mergeCell ref="H9:I9"/>
    <mergeCell ref="D45:E45"/>
    <mergeCell ref="P24:V24"/>
    <mergeCell ref="P224:V224"/>
    <mergeCell ref="A49:Z49"/>
    <mergeCell ref="V10:W10"/>
    <mergeCell ref="D53:E53"/>
    <mergeCell ref="A50:Z50"/>
    <mergeCell ref="W17:W18"/>
    <mergeCell ref="A26:Z26"/>
    <mergeCell ref="F9:G9"/>
    <mergeCell ref="P53:T53"/>
    <mergeCell ref="A12:M12"/>
    <mergeCell ref="A14:M14"/>
    <mergeCell ref="P89:T89"/>
    <mergeCell ref="D59:E5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:X44 X57 X59:X61 X67 X86 X125 X143 X149 X154:X155 X157 X161:X162 X174 X179 X186:X187 X192 X194 X196 X202 X204 X210 X215:X216 X222 X229 X235 X252 X258 X262:X263 X266 X268:X269 X271:X272 X276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8 X45:X46 X51:X56 X58 X62 X73 X78:X79 X84:X85 X87 X89 X94:X96 X101:X102 X106 X119 X126:X127 X132 X137:X138 X170 X185 X193 X195 X197 X203 X205 X241:X243 X247 X256 X264:X265 X267 X273:X27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8 X88 X103:X105 X107:X108 X113:X114 X120 X156 X168:X169 X228 X251 X257 X27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480</v>
      </c>
      <c r="H1" s="52"/>
    </row>
    <row r="3" spans="2:8" x14ac:dyDescent="0.2">
      <c r="B3" s="47" t="s">
        <v>481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482</v>
      </c>
      <c r="D6" s="47" t="s">
        <v>483</v>
      </c>
      <c r="E6" s="47"/>
    </row>
    <row r="8" spans="2:8" x14ac:dyDescent="0.2">
      <c r="B8" s="47" t="s">
        <v>19</v>
      </c>
      <c r="C8" s="47" t="s">
        <v>482</v>
      </c>
      <c r="D8" s="47"/>
      <c r="E8" s="47"/>
    </row>
    <row r="10" spans="2:8" x14ac:dyDescent="0.2">
      <c r="B10" s="47" t="s">
        <v>484</v>
      </c>
      <c r="C10" s="47"/>
      <c r="D10" s="47"/>
      <c r="E10" s="47"/>
    </row>
    <row r="11" spans="2:8" x14ac:dyDescent="0.2">
      <c r="B11" s="47" t="s">
        <v>485</v>
      </c>
      <c r="C11" s="47"/>
      <c r="D11" s="47"/>
      <c r="E11" s="47"/>
    </row>
    <row r="12" spans="2:8" x14ac:dyDescent="0.2">
      <c r="B12" s="47" t="s">
        <v>486</v>
      </c>
      <c r="C12" s="47"/>
      <c r="D12" s="47"/>
      <c r="E12" s="47"/>
    </row>
    <row r="13" spans="2:8" x14ac:dyDescent="0.2">
      <c r="B13" s="47" t="s">
        <v>487</v>
      </c>
      <c r="C13" s="47"/>
      <c r="D13" s="47"/>
      <c r="E13" s="47"/>
    </row>
    <row r="14" spans="2:8" x14ac:dyDescent="0.2">
      <c r="B14" s="47" t="s">
        <v>488</v>
      </c>
      <c r="C14" s="47"/>
      <c r="D14" s="47"/>
      <c r="E14" s="47"/>
    </row>
    <row r="15" spans="2:8" x14ac:dyDescent="0.2">
      <c r="B15" s="47" t="s">
        <v>489</v>
      </c>
      <c r="C15" s="47"/>
      <c r="D15" s="47"/>
      <c r="E15" s="47"/>
    </row>
    <row r="16" spans="2:8" x14ac:dyDescent="0.2">
      <c r="B16" s="47" t="s">
        <v>490</v>
      </c>
      <c r="C16" s="47"/>
      <c r="D16" s="47"/>
      <c r="E16" s="47"/>
    </row>
    <row r="17" spans="2:5" x14ac:dyDescent="0.2">
      <c r="B17" s="47" t="s">
        <v>491</v>
      </c>
      <c r="C17" s="47"/>
      <c r="D17" s="47"/>
      <c r="E17" s="47"/>
    </row>
    <row r="18" spans="2:5" x14ac:dyDescent="0.2">
      <c r="B18" s="47" t="s">
        <v>492</v>
      </c>
      <c r="C18" s="47"/>
      <c r="D18" s="47"/>
      <c r="E18" s="47"/>
    </row>
    <row r="19" spans="2:5" x14ac:dyDescent="0.2">
      <c r="B19" s="47" t="s">
        <v>493</v>
      </c>
      <c r="C19" s="47"/>
      <c r="D19" s="47"/>
      <c r="E19" s="47"/>
    </row>
    <row r="20" spans="2:5" x14ac:dyDescent="0.2">
      <c r="B20" s="47" t="s">
        <v>494</v>
      </c>
      <c r="C20" s="47"/>
      <c r="D20" s="47"/>
      <c r="E20" s="47"/>
    </row>
  </sheetData>
  <sheetProtection algorithmName="SHA-512" hashValue="TsOU3poBgpa4XMVUBWOCTR39r5FqjXrKVrGzCNgk1WTeTsdIREwLaVjVeDCoRecFtgUX+4YLxT6+MdMq0dWSSQ==" saltValue="G01frxKogMhkQJPujgS7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2024-10-11T08:26:12Z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