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F50363A-9E60-4118-9DED-F47FF2CECF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AE610" i="1" s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Z537" i="1" s="1"/>
  <c r="Y535" i="1"/>
  <c r="Y538" i="1" s="1"/>
  <c r="P535" i="1"/>
  <c r="X533" i="1"/>
  <c r="Y532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Y533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O474" i="1"/>
  <c r="BM474" i="1"/>
  <c r="Y474" i="1"/>
  <c r="Y476" i="1" s="1"/>
  <c r="P474" i="1"/>
  <c r="X471" i="1"/>
  <c r="X470" i="1"/>
  <c r="BO469" i="1"/>
  <c r="BM469" i="1"/>
  <c r="Y469" i="1"/>
  <c r="Y470" i="1" s="1"/>
  <c r="P469" i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Y462" i="1" s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Y429" i="1" s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Y421" i="1" s="1"/>
  <c r="P418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X610" i="1" s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Y373" i="1" s="1"/>
  <c r="P369" i="1"/>
  <c r="X367" i="1"/>
  <c r="Y366" i="1"/>
  <c r="X366" i="1"/>
  <c r="BP365" i="1"/>
  <c r="BO365" i="1"/>
  <c r="BN365" i="1"/>
  <c r="BM365" i="1"/>
  <c r="Z365" i="1"/>
  <c r="Z366" i="1" s="1"/>
  <c r="Y365" i="1"/>
  <c r="V610" i="1" s="1"/>
  <c r="P365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Y356" i="1" s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P319" i="1"/>
  <c r="BO318" i="1"/>
  <c r="BM318" i="1"/>
  <c r="Y318" i="1"/>
  <c r="P318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Y314" i="1" s="1"/>
  <c r="P312" i="1"/>
  <c r="X310" i="1"/>
  <c r="Y309" i="1"/>
  <c r="X309" i="1"/>
  <c r="BP308" i="1"/>
  <c r="BO308" i="1"/>
  <c r="BN308" i="1"/>
  <c r="BM308" i="1"/>
  <c r="Z308" i="1"/>
  <c r="Z309" i="1" s="1"/>
  <c r="Y308" i="1"/>
  <c r="P308" i="1"/>
  <c r="X305" i="1"/>
  <c r="Y304" i="1"/>
  <c r="X304" i="1"/>
  <c r="BP303" i="1"/>
  <c r="BO303" i="1"/>
  <c r="BN303" i="1"/>
  <c r="BM303" i="1"/>
  <c r="Z303" i="1"/>
  <c r="Z304" i="1" s="1"/>
  <c r="Y303" i="1"/>
  <c r="S610" i="1" s="1"/>
  <c r="P303" i="1"/>
  <c r="X300" i="1"/>
  <c r="X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Y299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P610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Y278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M610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Y257" i="1" s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Y245" i="1" s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Y23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3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J610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Y200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10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P128" i="1"/>
  <c r="BP127" i="1"/>
  <c r="BO127" i="1"/>
  <c r="BN127" i="1"/>
  <c r="BM127" i="1"/>
  <c r="Z127" i="1"/>
  <c r="Y127" i="1"/>
  <c r="BP126" i="1"/>
  <c r="BO126" i="1"/>
  <c r="BN126" i="1"/>
  <c r="BM126" i="1"/>
  <c r="Z126" i="1"/>
  <c r="Y126" i="1"/>
  <c r="Y132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BP88" i="1"/>
  <c r="BO88" i="1"/>
  <c r="BN88" i="1"/>
  <c r="BM88" i="1"/>
  <c r="Z88" i="1"/>
  <c r="Y88" i="1"/>
  <c r="Y94" i="1" s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Y85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4" i="1" s="1"/>
  <c r="BO22" i="1"/>
  <c r="X602" i="1" s="1"/>
  <c r="BM22" i="1"/>
  <c r="X601" i="1" s="1"/>
  <c r="X603" i="1" s="1"/>
  <c r="Y22" i="1"/>
  <c r="B610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1" i="1"/>
  <c r="Y76" i="1"/>
  <c r="Y86" i="1"/>
  <c r="Y93" i="1"/>
  <c r="Y99" i="1"/>
  <c r="Y106" i="1"/>
  <c r="Y114" i="1"/>
  <c r="Y123" i="1"/>
  <c r="Y131" i="1"/>
  <c r="Y142" i="1"/>
  <c r="Y146" i="1"/>
  <c r="Y153" i="1"/>
  <c r="Y157" i="1"/>
  <c r="Y163" i="1"/>
  <c r="Y170" i="1"/>
  <c r="Y178" i="1"/>
  <c r="Y184" i="1"/>
  <c r="Y201" i="1"/>
  <c r="Y206" i="1"/>
  <c r="Y212" i="1"/>
  <c r="Y222" i="1"/>
  <c r="Y236" i="1"/>
  <c r="Y244" i="1"/>
  <c r="Y268" i="1"/>
  <c r="Y290" i="1"/>
  <c r="Y315" i="1"/>
  <c r="U610" i="1"/>
  <c r="Y326" i="1"/>
  <c r="BP325" i="1"/>
  <c r="BN325" i="1"/>
  <c r="Z325" i="1"/>
  <c r="Y327" i="1"/>
  <c r="Y334" i="1"/>
  <c r="BP329" i="1"/>
  <c r="BN329" i="1"/>
  <c r="Z329" i="1"/>
  <c r="Y333" i="1"/>
  <c r="BP337" i="1"/>
  <c r="BN337" i="1"/>
  <c r="Z337" i="1"/>
  <c r="Z342" i="1" s="1"/>
  <c r="BP341" i="1"/>
  <c r="BN341" i="1"/>
  <c r="Z341" i="1"/>
  <c r="Y343" i="1"/>
  <c r="Y348" i="1"/>
  <c r="BP345" i="1"/>
  <c r="BN345" i="1"/>
  <c r="Z345" i="1"/>
  <c r="Z361" i="1"/>
  <c r="BP359" i="1"/>
  <c r="BN359" i="1"/>
  <c r="Z359" i="1"/>
  <c r="BP378" i="1"/>
  <c r="BN378" i="1"/>
  <c r="Z378" i="1"/>
  <c r="BP382" i="1"/>
  <c r="BN382" i="1"/>
  <c r="Z382" i="1"/>
  <c r="BP386" i="1"/>
  <c r="BN386" i="1"/>
  <c r="Z386" i="1"/>
  <c r="F9" i="1"/>
  <c r="J9" i="1"/>
  <c r="Z22" i="1"/>
  <c r="Z23" i="1" s="1"/>
  <c r="BN22" i="1"/>
  <c r="BP22" i="1"/>
  <c r="Y23" i="1"/>
  <c r="X600" i="1"/>
  <c r="Z27" i="1"/>
  <c r="Z35" i="1" s="1"/>
  <c r="BN27" i="1"/>
  <c r="Z29" i="1"/>
  <c r="BN29" i="1"/>
  <c r="Z33" i="1"/>
  <c r="BN33" i="1"/>
  <c r="C610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10" i="1"/>
  <c r="Z64" i="1"/>
  <c r="Z70" i="1" s="1"/>
  <c r="BN64" i="1"/>
  <c r="Z66" i="1"/>
  <c r="BN66" i="1"/>
  <c r="Z67" i="1"/>
  <c r="BN67" i="1"/>
  <c r="Z69" i="1"/>
  <c r="BN69" i="1"/>
  <c r="Y70" i="1"/>
  <c r="Z73" i="1"/>
  <c r="Z76" i="1" s="1"/>
  <c r="BN73" i="1"/>
  <c r="BP73" i="1"/>
  <c r="Z74" i="1"/>
  <c r="BN74" i="1"/>
  <c r="Z80" i="1"/>
  <c r="Z85" i="1" s="1"/>
  <c r="BN80" i="1"/>
  <c r="Z82" i="1"/>
  <c r="BN82" i="1"/>
  <c r="Z84" i="1"/>
  <c r="BN84" i="1"/>
  <c r="Z91" i="1"/>
  <c r="Z93" i="1" s="1"/>
  <c r="BN91" i="1"/>
  <c r="Z97" i="1"/>
  <c r="Z99" i="1" s="1"/>
  <c r="BN97" i="1"/>
  <c r="E610" i="1"/>
  <c r="Z104" i="1"/>
  <c r="Z106" i="1" s="1"/>
  <c r="BN104" i="1"/>
  <c r="Y107" i="1"/>
  <c r="Z110" i="1"/>
  <c r="Z114" i="1" s="1"/>
  <c r="BN110" i="1"/>
  <c r="Z112" i="1"/>
  <c r="BN112" i="1"/>
  <c r="F610" i="1"/>
  <c r="Z119" i="1"/>
  <c r="Z123" i="1" s="1"/>
  <c r="BN119" i="1"/>
  <c r="Z121" i="1"/>
  <c r="BN121" i="1"/>
  <c r="Y124" i="1"/>
  <c r="Z128" i="1"/>
  <c r="Z131" i="1" s="1"/>
  <c r="BN128" i="1"/>
  <c r="Z129" i="1"/>
  <c r="BN129" i="1"/>
  <c r="Z135" i="1"/>
  <c r="Z141" i="1" s="1"/>
  <c r="BN135" i="1"/>
  <c r="Z136" i="1"/>
  <c r="BN136" i="1"/>
  <c r="Z138" i="1"/>
  <c r="BN138" i="1"/>
  <c r="Z140" i="1"/>
  <c r="BN140" i="1"/>
  <c r="Z144" i="1"/>
  <c r="Z146" i="1" s="1"/>
  <c r="BN144" i="1"/>
  <c r="BP144" i="1"/>
  <c r="G610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Z180" i="1"/>
  <c r="Z183" i="1" s="1"/>
  <c r="BN180" i="1"/>
  <c r="BP180" i="1"/>
  <c r="Z182" i="1"/>
  <c r="BN182" i="1"/>
  <c r="I610" i="1"/>
  <c r="Y190" i="1"/>
  <c r="Z193" i="1"/>
  <c r="Z200" i="1" s="1"/>
  <c r="BN193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Z211" i="1" s="1"/>
  <c r="BN210" i="1"/>
  <c r="Z214" i="1"/>
  <c r="BN214" i="1"/>
  <c r="BP214" i="1"/>
  <c r="Z216" i="1"/>
  <c r="BN216" i="1"/>
  <c r="Z218" i="1"/>
  <c r="BN218" i="1"/>
  <c r="Z220" i="1"/>
  <c r="BN220" i="1"/>
  <c r="Z226" i="1"/>
  <c r="Z236" i="1" s="1"/>
  <c r="BN226" i="1"/>
  <c r="Z228" i="1"/>
  <c r="BN228" i="1"/>
  <c r="Z230" i="1"/>
  <c r="BN230" i="1"/>
  <c r="Z232" i="1"/>
  <c r="BN232" i="1"/>
  <c r="Z234" i="1"/>
  <c r="BN234" i="1"/>
  <c r="Z240" i="1"/>
  <c r="Z244" i="1" s="1"/>
  <c r="BN240" i="1"/>
  <c r="Z242" i="1"/>
  <c r="BN242" i="1"/>
  <c r="K610" i="1"/>
  <c r="Z249" i="1"/>
  <c r="Z256" i="1" s="1"/>
  <c r="BN249" i="1"/>
  <c r="Z251" i="1"/>
  <c r="BN251" i="1"/>
  <c r="Z253" i="1"/>
  <c r="BN253" i="1"/>
  <c r="Z255" i="1"/>
  <c r="BN255" i="1"/>
  <c r="Y256" i="1"/>
  <c r="Z260" i="1"/>
  <c r="Z268" i="1" s="1"/>
  <c r="BN260" i="1"/>
  <c r="BP260" i="1"/>
  <c r="Z262" i="1"/>
  <c r="BN262" i="1"/>
  <c r="Z264" i="1"/>
  <c r="BN264" i="1"/>
  <c r="Z266" i="1"/>
  <c r="BN266" i="1"/>
  <c r="Y269" i="1"/>
  <c r="O610" i="1"/>
  <c r="Z274" i="1"/>
  <c r="Z278" i="1" s="1"/>
  <c r="BN274" i="1"/>
  <c r="Z276" i="1"/>
  <c r="BN276" i="1"/>
  <c r="Y279" i="1"/>
  <c r="Y284" i="1"/>
  <c r="Q610" i="1"/>
  <c r="Z288" i="1"/>
  <c r="Z290" i="1" s="1"/>
  <c r="BN288" i="1"/>
  <c r="Y291" i="1"/>
  <c r="R610" i="1"/>
  <c r="Z295" i="1"/>
  <c r="Z299" i="1" s="1"/>
  <c r="BN295" i="1"/>
  <c r="Z297" i="1"/>
  <c r="BN297" i="1"/>
  <c r="Y300" i="1"/>
  <c r="Y305" i="1"/>
  <c r="T610" i="1"/>
  <c r="Y310" i="1"/>
  <c r="Z313" i="1"/>
  <c r="Z314" i="1" s="1"/>
  <c r="BN313" i="1"/>
  <c r="Z318" i="1"/>
  <c r="Z326" i="1" s="1"/>
  <c r="BN318" i="1"/>
  <c r="BP318" i="1"/>
  <c r="Z321" i="1"/>
  <c r="BN321" i="1"/>
  <c r="Z323" i="1"/>
  <c r="BN323" i="1"/>
  <c r="BP331" i="1"/>
  <c r="BN331" i="1"/>
  <c r="Z331" i="1"/>
  <c r="Y342" i="1"/>
  <c r="BP339" i="1"/>
  <c r="BN339" i="1"/>
  <c r="Z339" i="1"/>
  <c r="BP347" i="1"/>
  <c r="BN347" i="1"/>
  <c r="Z347" i="1"/>
  <c r="Y349" i="1"/>
  <c r="Z355" i="1"/>
  <c r="BP353" i="1"/>
  <c r="BN353" i="1"/>
  <c r="Z353" i="1"/>
  <c r="Y362" i="1"/>
  <c r="Y361" i="1"/>
  <c r="Z372" i="1"/>
  <c r="BP370" i="1"/>
  <c r="BN370" i="1"/>
  <c r="Z370" i="1"/>
  <c r="BP380" i="1"/>
  <c r="BN380" i="1"/>
  <c r="Z380" i="1"/>
  <c r="Z388" i="1" s="1"/>
  <c r="BP384" i="1"/>
  <c r="BN384" i="1"/>
  <c r="Z384" i="1"/>
  <c r="Y388" i="1"/>
  <c r="BP392" i="1"/>
  <c r="BN392" i="1"/>
  <c r="Z392" i="1"/>
  <c r="Z393" i="1" s="1"/>
  <c r="Y394" i="1"/>
  <c r="Y399" i="1"/>
  <c r="BP396" i="1"/>
  <c r="BN396" i="1"/>
  <c r="Z396" i="1"/>
  <c r="Y400" i="1"/>
  <c r="Y404" i="1"/>
  <c r="Y416" i="1"/>
  <c r="Y420" i="1"/>
  <c r="Y428" i="1"/>
  <c r="Y461" i="1"/>
  <c r="Y467" i="1"/>
  <c r="Y471" i="1"/>
  <c r="BP479" i="1"/>
  <c r="BN479" i="1"/>
  <c r="Z479" i="1"/>
  <c r="Z483" i="1" s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BP524" i="1"/>
  <c r="BN524" i="1"/>
  <c r="Z524" i="1"/>
  <c r="Y549" i="1"/>
  <c r="BP542" i="1"/>
  <c r="BN542" i="1"/>
  <c r="Z542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Z610" i="1"/>
  <c r="Y367" i="1"/>
  <c r="W610" i="1"/>
  <c r="Y389" i="1"/>
  <c r="Z398" i="1"/>
  <c r="BN398" i="1"/>
  <c r="Z402" i="1"/>
  <c r="Z404" i="1" s="1"/>
  <c r="BN402" i="1"/>
  <c r="BP402" i="1"/>
  <c r="Z408" i="1"/>
  <c r="Z415" i="1" s="1"/>
  <c r="BN408" i="1"/>
  <c r="BP408" i="1"/>
  <c r="Z410" i="1"/>
  <c r="BN410" i="1"/>
  <c r="Z412" i="1"/>
  <c r="BN412" i="1"/>
  <c r="Z414" i="1"/>
  <c r="BN414" i="1"/>
  <c r="Y415" i="1"/>
  <c r="Z418" i="1"/>
  <c r="Z420" i="1" s="1"/>
  <c r="BN418" i="1"/>
  <c r="BP418" i="1"/>
  <c r="Z424" i="1"/>
  <c r="Z428" i="1" s="1"/>
  <c r="BN424" i="1"/>
  <c r="Z426" i="1"/>
  <c r="BN426" i="1"/>
  <c r="Y610" i="1"/>
  <c r="Y439" i="1"/>
  <c r="Z442" i="1"/>
  <c r="Z461" i="1" s="1"/>
  <c r="BN442" i="1"/>
  <c r="Z444" i="1"/>
  <c r="BN444" i="1"/>
  <c r="Z446" i="1"/>
  <c r="BN446" i="1"/>
  <c r="Z448" i="1"/>
  <c r="BN448" i="1"/>
  <c r="Z450" i="1"/>
  <c r="BN450" i="1"/>
  <c r="Z452" i="1"/>
  <c r="BN452" i="1"/>
  <c r="Z453" i="1"/>
  <c r="BN453" i="1"/>
  <c r="Z455" i="1"/>
  <c r="BN455" i="1"/>
  <c r="Z457" i="1"/>
  <c r="BN457" i="1"/>
  <c r="Z459" i="1"/>
  <c r="BN459" i="1"/>
  <c r="Z465" i="1"/>
  <c r="Z466" i="1" s="1"/>
  <c r="BN465" i="1"/>
  <c r="Z469" i="1"/>
  <c r="Z470" i="1" s="1"/>
  <c r="BN469" i="1"/>
  <c r="BP469" i="1"/>
  <c r="Z474" i="1"/>
  <c r="Z475" i="1" s="1"/>
  <c r="BN474" i="1"/>
  <c r="BP474" i="1"/>
  <c r="Y475" i="1"/>
  <c r="Y483" i="1"/>
  <c r="BP482" i="1"/>
  <c r="BN482" i="1"/>
  <c r="Z482" i="1"/>
  <c r="Y484" i="1"/>
  <c r="Y487" i="1"/>
  <c r="BP486" i="1"/>
  <c r="BN486" i="1"/>
  <c r="Z486" i="1"/>
  <c r="Z487" i="1" s="1"/>
  <c r="Y488" i="1"/>
  <c r="AA610" i="1"/>
  <c r="Y494" i="1"/>
  <c r="BP491" i="1"/>
  <c r="BN491" i="1"/>
  <c r="Z491" i="1"/>
  <c r="Z494" i="1" s="1"/>
  <c r="BP506" i="1"/>
  <c r="BN506" i="1"/>
  <c r="Z506" i="1"/>
  <c r="BP510" i="1"/>
  <c r="BN510" i="1"/>
  <c r="Z510" i="1"/>
  <c r="Y517" i="1"/>
  <c r="BP522" i="1"/>
  <c r="BN522" i="1"/>
  <c r="Z522" i="1"/>
  <c r="Y526" i="1"/>
  <c r="Z532" i="1"/>
  <c r="BP530" i="1"/>
  <c r="BN530" i="1"/>
  <c r="Z530" i="1"/>
  <c r="BP543" i="1"/>
  <c r="BN543" i="1"/>
  <c r="Z543" i="1"/>
  <c r="AD610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526" i="1" l="1"/>
  <c r="Z512" i="1"/>
  <c r="Z222" i="1"/>
  <c r="Z177" i="1"/>
  <c r="Z169" i="1"/>
  <c r="Y604" i="1"/>
  <c r="Y601" i="1"/>
  <c r="Z348" i="1"/>
  <c r="Z333" i="1"/>
  <c r="Z580" i="1"/>
  <c r="Z566" i="1"/>
  <c r="Z549" i="1"/>
  <c r="Z399" i="1"/>
  <c r="Y602" i="1"/>
  <c r="Z605" i="1"/>
  <c r="Y600" i="1"/>
  <c r="Y603" i="1" l="1"/>
</calcChain>
</file>

<file path=xl/sharedStrings.xml><?xml version="1.0" encoding="utf-8"?>
<sst xmlns="http://schemas.openxmlformats.org/spreadsheetml/2006/main" count="2811" uniqueCount="1000">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</sst>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86" zoomScaleNormal="100" zoomScaleSheetLayoutView="100" workbookViewId="0">
      <selection activeCell="AB606" sqref="AB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8" t="s">
        <v>0</v>
      </c>
      <c r="E1" s="738"/>
      <c r="F1" s="738"/>
      <c r="G1" s="12" t="s">
        <v>1</v>
      </c>
      <c r="H1" s="788" t="s">
        <v>2</v>
      </c>
      <c r="I1" s="738"/>
      <c r="J1" s="738"/>
      <c r="K1" s="738"/>
      <c r="L1" s="738"/>
      <c r="M1" s="738"/>
      <c r="N1" s="738"/>
      <c r="O1" s="738"/>
      <c r="P1" s="738"/>
      <c r="Q1" s="738"/>
      <c r="R1" s="737" t="s">
        <v>3</v>
      </c>
      <c r="S1" s="738"/>
      <c r="T1" s="7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6" t="s">
        <v>8</v>
      </c>
      <c r="B5" s="791"/>
      <c r="C5" s="792"/>
      <c r="D5" s="795"/>
      <c r="E5" s="796"/>
      <c r="F5" s="1052" t="s">
        <v>9</v>
      </c>
      <c r="G5" s="792"/>
      <c r="H5" s="795"/>
      <c r="I5" s="988"/>
      <c r="J5" s="988"/>
      <c r="K5" s="988"/>
      <c r="L5" s="988"/>
      <c r="M5" s="796"/>
      <c r="N5" s="58"/>
      <c r="P5" s="24" t="s">
        <v>10</v>
      </c>
      <c r="Q5" s="1070">
        <v>45579</v>
      </c>
      <c r="R5" s="855"/>
      <c r="T5" s="909" t="s">
        <v>11</v>
      </c>
      <c r="U5" s="837"/>
      <c r="V5" s="910" t="s">
        <v>12</v>
      </c>
      <c r="W5" s="855"/>
      <c r="AB5" s="51"/>
      <c r="AC5" s="51"/>
      <c r="AD5" s="51"/>
      <c r="AE5" s="51"/>
    </row>
    <row r="6" spans="1:32" s="695" customFormat="1" ht="24" customHeight="1" x14ac:dyDescent="0.2">
      <c r="A6" s="856" t="s">
        <v>13</v>
      </c>
      <c r="B6" s="791"/>
      <c r="C6" s="792"/>
      <c r="D6" s="992" t="s">
        <v>14</v>
      </c>
      <c r="E6" s="993"/>
      <c r="F6" s="993"/>
      <c r="G6" s="993"/>
      <c r="H6" s="993"/>
      <c r="I6" s="993"/>
      <c r="J6" s="993"/>
      <c r="K6" s="993"/>
      <c r="L6" s="993"/>
      <c r="M6" s="855"/>
      <c r="N6" s="59"/>
      <c r="P6" s="24" t="s">
        <v>15</v>
      </c>
      <c r="Q6" s="1081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5" t="s">
        <v>16</v>
      </c>
      <c r="U6" s="837"/>
      <c r="V6" s="971" t="s">
        <v>17</v>
      </c>
      <c r="W6" s="7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5" customFormat="1" ht="25.5" customHeight="1" x14ac:dyDescent="0.2">
      <c r="A8" s="1097" t="s">
        <v>18</v>
      </c>
      <c r="B8" s="721"/>
      <c r="C8" s="722"/>
      <c r="D8" s="779"/>
      <c r="E8" s="780"/>
      <c r="F8" s="780"/>
      <c r="G8" s="780"/>
      <c r="H8" s="780"/>
      <c r="I8" s="780"/>
      <c r="J8" s="780"/>
      <c r="K8" s="780"/>
      <c r="L8" s="780"/>
      <c r="M8" s="781"/>
      <c r="N8" s="61"/>
      <c r="P8" s="24" t="s">
        <v>19</v>
      </c>
      <c r="Q8" s="864">
        <v>0.41666666666666669</v>
      </c>
      <c r="R8" s="770"/>
      <c r="T8" s="714"/>
      <c r="U8" s="837"/>
      <c r="V8" s="972"/>
      <c r="W8" s="973"/>
      <c r="AB8" s="51"/>
      <c r="AC8" s="51"/>
      <c r="AD8" s="51"/>
      <c r="AE8" s="51"/>
    </row>
    <row r="9" spans="1:32" s="695" customFormat="1" ht="39.950000000000003" customHeight="1" x14ac:dyDescent="0.2">
      <c r="A9" s="10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9"/>
      <c r="E9" s="725"/>
      <c r="F9" s="10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3"/>
      <c r="P9" s="26" t="s">
        <v>20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9"/>
      <c r="E10" s="725"/>
      <c r="F10" s="10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6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21</v>
      </c>
      <c r="Q10" s="916"/>
      <c r="R10" s="917"/>
      <c r="U10" s="24" t="s">
        <v>22</v>
      </c>
      <c r="V10" s="756" t="s">
        <v>23</v>
      </c>
      <c r="W10" s="7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4"/>
      <c r="R11" s="855"/>
      <c r="U11" s="24" t="s">
        <v>26</v>
      </c>
      <c r="V11" s="1015" t="s">
        <v>27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4" t="s">
        <v>28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29</v>
      </c>
      <c r="Q12" s="864"/>
      <c r="R12" s="770"/>
      <c r="S12" s="23"/>
      <c r="U12" s="24"/>
      <c r="V12" s="738"/>
      <c r="W12" s="714"/>
      <c r="AB12" s="51"/>
      <c r="AC12" s="51"/>
      <c r="AD12" s="51"/>
      <c r="AE12" s="51"/>
    </row>
    <row r="13" spans="1:32" s="695" customFormat="1" ht="23.25" customHeight="1" x14ac:dyDescent="0.2">
      <c r="A13" s="904" t="s">
        <v>30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31</v>
      </c>
      <c r="Q13" s="1015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4" t="s">
        <v>32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5" t="s">
        <v>33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893" t="s">
        <v>34</v>
      </c>
      <c r="Q15" s="738"/>
      <c r="R15" s="738"/>
      <c r="S15" s="738"/>
      <c r="T15" s="7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1" t="s">
        <v>35</v>
      </c>
      <c r="B17" s="751" t="s">
        <v>36</v>
      </c>
      <c r="C17" s="875" t="s">
        <v>37</v>
      </c>
      <c r="D17" s="751" t="s">
        <v>38</v>
      </c>
      <c r="E17" s="823"/>
      <c r="F17" s="751" t="s">
        <v>39</v>
      </c>
      <c r="G17" s="751" t="s">
        <v>40</v>
      </c>
      <c r="H17" s="751" t="s">
        <v>41</v>
      </c>
      <c r="I17" s="751" t="s">
        <v>42</v>
      </c>
      <c r="J17" s="751" t="s">
        <v>43</v>
      </c>
      <c r="K17" s="751" t="s">
        <v>44</v>
      </c>
      <c r="L17" s="751" t="s">
        <v>45</v>
      </c>
      <c r="M17" s="751" t="s">
        <v>46</v>
      </c>
      <c r="N17" s="751" t="s">
        <v>47</v>
      </c>
      <c r="O17" s="751" t="s">
        <v>48</v>
      </c>
      <c r="P17" s="751" t="s">
        <v>49</v>
      </c>
      <c r="Q17" s="822"/>
      <c r="R17" s="822"/>
      <c r="S17" s="822"/>
      <c r="T17" s="823"/>
      <c r="U17" s="1095" t="s">
        <v>50</v>
      </c>
      <c r="V17" s="792"/>
      <c r="W17" s="751" t="s">
        <v>51</v>
      </c>
      <c r="X17" s="751" t="s">
        <v>52</v>
      </c>
      <c r="Y17" s="1093" t="s">
        <v>53</v>
      </c>
      <c r="Z17" s="986" t="s">
        <v>54</v>
      </c>
      <c r="AA17" s="964" t="s">
        <v>55</v>
      </c>
      <c r="AB17" s="964" t="s">
        <v>56</v>
      </c>
      <c r="AC17" s="964" t="s">
        <v>57</v>
      </c>
      <c r="AD17" s="964" t="s">
        <v>58</v>
      </c>
      <c r="AE17" s="1047"/>
      <c r="AF17" s="1048"/>
      <c r="AG17" s="66"/>
      <c r="BD17" s="65" t="s">
        <v>59</v>
      </c>
    </row>
    <row r="18" spans="1:68" ht="14.25" customHeight="1" x14ac:dyDescent="0.2">
      <c r="A18" s="752"/>
      <c r="B18" s="752"/>
      <c r="C18" s="752"/>
      <c r="D18" s="824"/>
      <c r="E18" s="826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2"/>
      <c r="X18" s="752"/>
      <c r="Y18" s="1094"/>
      <c r="Z18" s="987"/>
      <c r="AA18" s="965"/>
      <c r="AB18" s="965"/>
      <c r="AC18" s="965"/>
      <c r="AD18" s="1049"/>
      <c r="AE18" s="1050"/>
      <c r="AF18" s="1051"/>
      <c r="AG18" s="66"/>
      <c r="BD18" s="65"/>
    </row>
    <row r="19" spans="1:68" ht="27.75" customHeight="1" x14ac:dyDescent="0.2">
      <c r="A19" s="765" t="s">
        <v>62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customHeight="1" x14ac:dyDescent="0.25">
      <c r="A20" s="719" t="s">
        <v>62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63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70</v>
      </c>
      <c r="Q23" s="721"/>
      <c r="R23" s="721"/>
      <c r="S23" s="721"/>
      <c r="T23" s="721"/>
      <c r="U23" s="721"/>
      <c r="V23" s="72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70</v>
      </c>
      <c r="Q24" s="721"/>
      <c r="R24" s="721"/>
      <c r="S24" s="721"/>
      <c r="T24" s="721"/>
      <c r="U24" s="721"/>
      <c r="V24" s="72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72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1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2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70</v>
      </c>
      <c r="Q35" s="721"/>
      <c r="R35" s="721"/>
      <c r="S35" s="721"/>
      <c r="T35" s="721"/>
      <c r="U35" s="721"/>
      <c r="V35" s="72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70</v>
      </c>
      <c r="Q36" s="721"/>
      <c r="R36" s="721"/>
      <c r="S36" s="721"/>
      <c r="T36" s="721"/>
      <c r="U36" s="721"/>
      <c r="V36" s="72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102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70</v>
      </c>
      <c r="Q39" s="721"/>
      <c r="R39" s="721"/>
      <c r="S39" s="721"/>
      <c r="T39" s="721"/>
      <c r="U39" s="721"/>
      <c r="V39" s="72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70</v>
      </c>
      <c r="Q40" s="721"/>
      <c r="R40" s="721"/>
      <c r="S40" s="721"/>
      <c r="T40" s="721"/>
      <c r="U40" s="721"/>
      <c r="V40" s="72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108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70</v>
      </c>
      <c r="Q43" s="721"/>
      <c r="R43" s="721"/>
      <c r="S43" s="721"/>
      <c r="T43" s="721"/>
      <c r="U43" s="721"/>
      <c r="V43" s="72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70</v>
      </c>
      <c r="Q44" s="721"/>
      <c r="R44" s="721"/>
      <c r="S44" s="721"/>
      <c r="T44" s="721"/>
      <c r="U44" s="721"/>
      <c r="V44" s="72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5" t="s">
        <v>111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</row>
    <row r="46" spans="1:68" ht="16.5" customHeight="1" x14ac:dyDescent="0.25">
      <c r="A46" s="719" t="s">
        <v>112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113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8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70</v>
      </c>
      <c r="Q54" s="721"/>
      <c r="R54" s="721"/>
      <c r="S54" s="721"/>
      <c r="T54" s="721"/>
      <c r="U54" s="721"/>
      <c r="V54" s="722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70</v>
      </c>
      <c r="Q55" s="721"/>
      <c r="R55" s="721"/>
      <c r="S55" s="721"/>
      <c r="T55" s="721"/>
      <c r="U55" s="721"/>
      <c r="V55" s="722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23" t="s">
        <v>72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70</v>
      </c>
      <c r="Q59" s="721"/>
      <c r="R59" s="721"/>
      <c r="S59" s="721"/>
      <c r="T59" s="721"/>
      <c r="U59" s="721"/>
      <c r="V59" s="72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70</v>
      </c>
      <c r="Q60" s="721"/>
      <c r="R60" s="721"/>
      <c r="S60" s="721"/>
      <c r="T60" s="721"/>
      <c r="U60" s="721"/>
      <c r="V60" s="72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19" t="s">
        <v>138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113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10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8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4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8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6</v>
      </c>
      <c r="Y68" s="702">
        <f t="shared" si="11"/>
        <v>8</v>
      </c>
      <c r="Z68" s="36">
        <f>IFERROR(IF(Y68=0,"",ROUNDUP(Y68/H68,0)*0.00937),"")</f>
        <v>1.874E-2</v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6.3149999999999995</v>
      </c>
      <c r="BN68" s="64">
        <f t="shared" si="13"/>
        <v>8.42</v>
      </c>
      <c r="BO68" s="64">
        <f t="shared" si="14"/>
        <v>1.2500000000000001E-2</v>
      </c>
      <c r="BP68" s="64">
        <f t="shared" si="15"/>
        <v>1.6666666666666666E-2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70</v>
      </c>
      <c r="Q70" s="721"/>
      <c r="R70" s="721"/>
      <c r="S70" s="721"/>
      <c r="T70" s="721"/>
      <c r="U70" s="721"/>
      <c r="V70" s="722"/>
      <c r="W70" s="37" t="s">
        <v>71</v>
      </c>
      <c r="X70" s="703">
        <f>IFERROR(X63/H63,"0")+IFERROR(X64/H64,"0")+IFERROR(X65/H65,"0")+IFERROR(X66/H66,"0")+IFERROR(X67/H67,"0")+IFERROR(X68/H68,"0")+IFERROR(X69/H69,"0")</f>
        <v>1.5</v>
      </c>
      <c r="Y70" s="703">
        <f>IFERROR(Y63/H63,"0")+IFERROR(Y64/H64,"0")+IFERROR(Y65/H65,"0")+IFERROR(Y66/H66,"0")+IFERROR(Y67/H67,"0")+IFERROR(Y68/H68,"0")+IFERROR(Y69/H69,"0")</f>
        <v>2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1.874E-2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70</v>
      </c>
      <c r="Q71" s="721"/>
      <c r="R71" s="721"/>
      <c r="S71" s="721"/>
      <c r="T71" s="721"/>
      <c r="U71" s="721"/>
      <c r="V71" s="722"/>
      <c r="W71" s="37" t="s">
        <v>68</v>
      </c>
      <c r="X71" s="703">
        <f>IFERROR(SUM(X63:X69),"0")</f>
        <v>6</v>
      </c>
      <c r="Y71" s="703">
        <f>IFERROR(SUM(Y63:Y69),"0")</f>
        <v>8</v>
      </c>
      <c r="Z71" s="37"/>
      <c r="AA71" s="704"/>
      <c r="AB71" s="704"/>
      <c r="AC71" s="704"/>
    </row>
    <row r="72" spans="1:68" ht="14.25" customHeight="1" x14ac:dyDescent="0.25">
      <c r="A72" s="723" t="s">
        <v>161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48</v>
      </c>
      <c r="Y73" s="702">
        <f>IFERROR(IF(X73="",0,CEILING((X73/$H73),1)*$H73),"")</f>
        <v>54</v>
      </c>
      <c r="Z73" s="36">
        <f>IFERROR(IF(Y73=0,"",ROUNDUP(Y73/H73,0)*0.02175),"")</f>
        <v>0.10874999999999999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50.133333333333326</v>
      </c>
      <c r="BN73" s="64">
        <f>IFERROR(Y73*I73/H73,"0")</f>
        <v>56.4</v>
      </c>
      <c r="BO73" s="64">
        <f>IFERROR(1/J73*(X73/H73),"0")</f>
        <v>7.9365079365079347E-2</v>
      </c>
      <c r="BP73" s="64">
        <f>IFERROR(1/J73*(Y73/H73),"0")</f>
        <v>8.9285714285714274E-2</v>
      </c>
    </row>
    <row r="74" spans="1:68" ht="16.5" customHeight="1" x14ac:dyDescent="0.25">
      <c r="A74" s="54" t="s">
        <v>165</v>
      </c>
      <c r="B74" s="54" t="s">
        <v>166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06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70</v>
      </c>
      <c r="Q76" s="721"/>
      <c r="R76" s="721"/>
      <c r="S76" s="721"/>
      <c r="T76" s="721"/>
      <c r="U76" s="721"/>
      <c r="V76" s="722"/>
      <c r="W76" s="37" t="s">
        <v>71</v>
      </c>
      <c r="X76" s="703">
        <f>IFERROR(X73/H73,"0")+IFERROR(X74/H74,"0")+IFERROR(X75/H75,"0")</f>
        <v>4.4444444444444438</v>
      </c>
      <c r="Y76" s="703">
        <f>IFERROR(Y73/H73,"0")+IFERROR(Y74/H74,"0")+IFERROR(Y75/H75,"0")</f>
        <v>5</v>
      </c>
      <c r="Z76" s="703">
        <f>IFERROR(IF(Z73="",0,Z73),"0")+IFERROR(IF(Z74="",0,Z74),"0")+IFERROR(IF(Z75="",0,Z75),"0")</f>
        <v>0.10874999999999999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70</v>
      </c>
      <c r="Q77" s="721"/>
      <c r="R77" s="721"/>
      <c r="S77" s="721"/>
      <c r="T77" s="721"/>
      <c r="U77" s="721"/>
      <c r="V77" s="722"/>
      <c r="W77" s="37" t="s">
        <v>68</v>
      </c>
      <c r="X77" s="703">
        <f>IFERROR(SUM(X73:X75),"0")</f>
        <v>48</v>
      </c>
      <c r="Y77" s="703">
        <f>IFERROR(SUM(Y73:Y75),"0")</f>
        <v>54</v>
      </c>
      <c r="Z77" s="37"/>
      <c r="AA77" s="704"/>
      <c r="AB77" s="704"/>
      <c r="AC77" s="704"/>
    </row>
    <row r="78" spans="1:68" ht="14.25" customHeight="1" x14ac:dyDescent="0.25">
      <c r="A78" s="723" t="s">
        <v>63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customHeight="1" x14ac:dyDescent="0.25">
      <c r="A79" s="54" t="s">
        <v>170</v>
      </c>
      <c r="B79" s="54" t="s">
        <v>171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173</v>
      </c>
      <c r="B80" s="54" t="s">
        <v>174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179</v>
      </c>
      <c r="B82" s="54" t="s">
        <v>180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0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181</v>
      </c>
      <c r="B83" s="54" t="s">
        <v>182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34</v>
      </c>
      <c r="Y83" s="702">
        <f t="shared" si="16"/>
        <v>34.200000000000003</v>
      </c>
      <c r="Z83" s="36">
        <f>IFERROR(IF(Y83=0,"",ROUNDUP(Y83/H83,0)*0.00502),"")</f>
        <v>9.5380000000000006E-2</v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35.888888888888886</v>
      </c>
      <c r="BN83" s="64">
        <f t="shared" si="18"/>
        <v>36.1</v>
      </c>
      <c r="BO83" s="64">
        <f t="shared" si="19"/>
        <v>8.0721747388414061E-2</v>
      </c>
      <c r="BP83" s="64">
        <f t="shared" si="20"/>
        <v>8.11965811965812E-2</v>
      </c>
    </row>
    <row r="84" spans="1:68" ht="27" customHeight="1" x14ac:dyDescent="0.25">
      <c r="A84" s="54" t="s">
        <v>183</v>
      </c>
      <c r="B84" s="54" t="s">
        <v>184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28</v>
      </c>
      <c r="Y84" s="702">
        <f t="shared" si="16"/>
        <v>28.8</v>
      </c>
      <c r="Z84" s="36">
        <f>IFERROR(IF(Y84=0,"",ROUNDUP(Y84/H84,0)*0.00502),"")</f>
        <v>8.0320000000000003E-2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29.555555555555554</v>
      </c>
      <c r="BN84" s="64">
        <f t="shared" si="18"/>
        <v>30.4</v>
      </c>
      <c r="BO84" s="64">
        <f t="shared" si="19"/>
        <v>6.6476733143399816E-2</v>
      </c>
      <c r="BP84" s="64">
        <f t="shared" si="20"/>
        <v>6.8376068376068383E-2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70</v>
      </c>
      <c r="Q85" s="721"/>
      <c r="R85" s="721"/>
      <c r="S85" s="721"/>
      <c r="T85" s="721"/>
      <c r="U85" s="721"/>
      <c r="V85" s="722"/>
      <c r="W85" s="37" t="s">
        <v>71</v>
      </c>
      <c r="X85" s="703">
        <f>IFERROR(X79/H79,"0")+IFERROR(X80/H80,"0")+IFERROR(X81/H81,"0")+IFERROR(X82/H82,"0")+IFERROR(X83/H83,"0")+IFERROR(X84/H84,"0")</f>
        <v>34.444444444444443</v>
      </c>
      <c r="Y85" s="703">
        <f>IFERROR(Y79/H79,"0")+IFERROR(Y80/H80,"0")+IFERROR(Y81/H81,"0")+IFERROR(Y82/H82,"0")+IFERROR(Y83/H83,"0")+IFERROR(Y84/H84,"0")</f>
        <v>35</v>
      </c>
      <c r="Z85" s="703">
        <f>IFERROR(IF(Z79="",0,Z79),"0")+IFERROR(IF(Z80="",0,Z80),"0")+IFERROR(IF(Z81="",0,Z81),"0")+IFERROR(IF(Z82="",0,Z82),"0")+IFERROR(IF(Z83="",0,Z83),"0")+IFERROR(IF(Z84="",0,Z84),"0")</f>
        <v>0.17570000000000002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70</v>
      </c>
      <c r="Q86" s="721"/>
      <c r="R86" s="721"/>
      <c r="S86" s="721"/>
      <c r="T86" s="721"/>
      <c r="U86" s="721"/>
      <c r="V86" s="722"/>
      <c r="W86" s="37" t="s">
        <v>68</v>
      </c>
      <c r="X86" s="703">
        <f>IFERROR(SUM(X79:X84),"0")</f>
        <v>62</v>
      </c>
      <c r="Y86" s="703">
        <f>IFERROR(SUM(Y79:Y84),"0")</f>
        <v>63</v>
      </c>
      <c r="Z86" s="37"/>
      <c r="AA86" s="704"/>
      <c r="AB86" s="704"/>
      <c r="AC86" s="704"/>
    </row>
    <row r="87" spans="1:68" ht="14.25" customHeight="1" x14ac:dyDescent="0.25">
      <c r="A87" s="723" t="s">
        <v>72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customHeight="1" x14ac:dyDescent="0.25">
      <c r="A88" s="54" t="s">
        <v>185</v>
      </c>
      <c r="B88" s="54" t="s">
        <v>186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9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189</v>
      </c>
      <c r="B89" s="54" t="s">
        <v>190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7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17</v>
      </c>
      <c r="Y89" s="702">
        <f>IFERROR(IF(X89="",0,CEILING((X89/$H89),1)*$H89),"")</f>
        <v>25.200000000000003</v>
      </c>
      <c r="Z89" s="36">
        <f>IFERROR(IF(Y89=0,"",ROUNDUP(Y89/H89,0)*0.02175),"")</f>
        <v>6.5250000000000002E-2</v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17.971428571428572</v>
      </c>
      <c r="BN89" s="64">
        <f>IFERROR(Y89*I89/H89,"0")</f>
        <v>26.640000000000004</v>
      </c>
      <c r="BO89" s="64">
        <f>IFERROR(1/J89*(X89/H89),"0")</f>
        <v>3.6139455782312924E-2</v>
      </c>
      <c r="BP89" s="64">
        <f>IFERROR(1/J89*(Y89/H89),"0")</f>
        <v>5.3571428571428568E-2</v>
      </c>
    </row>
    <row r="90" spans="1:68" ht="16.5" customHeight="1" x14ac:dyDescent="0.25">
      <c r="A90" s="54" t="s">
        <v>193</v>
      </c>
      <c r="B90" s="54" t="s">
        <v>194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952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197</v>
      </c>
      <c r="B91" s="54" t="s">
        <v>198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199</v>
      </c>
      <c r="B92" s="54" t="s">
        <v>200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4</v>
      </c>
      <c r="Y92" s="702">
        <f>IFERROR(IF(X92="",0,CEILING((X92/$H92),1)*$H92),"")</f>
        <v>5.4</v>
      </c>
      <c r="Z92" s="36">
        <f>IFERROR(IF(Y92=0,"",ROUNDUP(Y92/H92,0)*0.00753),"")</f>
        <v>2.2589999999999999E-2</v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4.5911111111111103</v>
      </c>
      <c r="BN92" s="64">
        <f>IFERROR(Y92*I92/H92,"0")</f>
        <v>6.1979999999999995</v>
      </c>
      <c r="BO92" s="64">
        <f>IFERROR(1/J92*(X92/H92),"0")</f>
        <v>1.4245014245014245E-2</v>
      </c>
      <c r="BP92" s="64">
        <f>IFERROR(1/J92*(Y92/H92),"0")</f>
        <v>1.9230769230769232E-2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70</v>
      </c>
      <c r="Q93" s="721"/>
      <c r="R93" s="721"/>
      <c r="S93" s="721"/>
      <c r="T93" s="721"/>
      <c r="U93" s="721"/>
      <c r="V93" s="722"/>
      <c r="W93" s="37" t="s">
        <v>71</v>
      </c>
      <c r="X93" s="703">
        <f>IFERROR(X88/H88,"0")+IFERROR(X89/H89,"0")+IFERROR(X90/H90,"0")+IFERROR(X91/H91,"0")+IFERROR(X92/H92,"0")</f>
        <v>4.246031746031746</v>
      </c>
      <c r="Y93" s="703">
        <f>IFERROR(Y88/H88,"0")+IFERROR(Y89/H89,"0")+IFERROR(Y90/H90,"0")+IFERROR(Y91/H91,"0")+IFERROR(Y92/H92,"0")</f>
        <v>6</v>
      </c>
      <c r="Z93" s="703">
        <f>IFERROR(IF(Z88="",0,Z88),"0")+IFERROR(IF(Z89="",0,Z89),"0")+IFERROR(IF(Z90="",0,Z90),"0")+IFERROR(IF(Z91="",0,Z91),"0")+IFERROR(IF(Z92="",0,Z92),"0")</f>
        <v>8.7840000000000001E-2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70</v>
      </c>
      <c r="Q94" s="721"/>
      <c r="R94" s="721"/>
      <c r="S94" s="721"/>
      <c r="T94" s="721"/>
      <c r="U94" s="721"/>
      <c r="V94" s="722"/>
      <c r="W94" s="37" t="s">
        <v>68</v>
      </c>
      <c r="X94" s="703">
        <f>IFERROR(SUM(X88:X92),"0")</f>
        <v>21</v>
      </c>
      <c r="Y94" s="703">
        <f>IFERROR(SUM(Y88:Y92),"0")</f>
        <v>30.6</v>
      </c>
      <c r="Z94" s="37"/>
      <c r="AA94" s="704"/>
      <c r="AB94" s="704"/>
      <c r="AC94" s="704"/>
    </row>
    <row r="95" spans="1:68" ht="14.25" customHeight="1" x14ac:dyDescent="0.25">
      <c r="A95" s="723" t="s">
        <v>201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customHeight="1" x14ac:dyDescent="0.25">
      <c r="A96" s="54" t="s">
        <v>202</v>
      </c>
      <c r="B96" s="54" t="s">
        <v>203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202</v>
      </c>
      <c r="B97" s="54" t="s">
        <v>205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70</v>
      </c>
      <c r="Q99" s="721"/>
      <c r="R99" s="721"/>
      <c r="S99" s="721"/>
      <c r="T99" s="721"/>
      <c r="U99" s="721"/>
      <c r="V99" s="722"/>
      <c r="W99" s="37" t="s">
        <v>71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70</v>
      </c>
      <c r="Q100" s="721"/>
      <c r="R100" s="721"/>
      <c r="S100" s="721"/>
      <c r="T100" s="721"/>
      <c r="U100" s="721"/>
      <c r="V100" s="722"/>
      <c r="W100" s="37" t="s">
        <v>68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customHeight="1" x14ac:dyDescent="0.25">
      <c r="A101" s="719" t="s">
        <v>208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113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209</v>
      </c>
      <c r="B103" s="54" t="s">
        <v>210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8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10</v>
      </c>
      <c r="Y103" s="702">
        <f>IFERROR(IF(X103="",0,CEILING((X103/$H103),1)*$H103),"")</f>
        <v>10.8</v>
      </c>
      <c r="Z103" s="36">
        <f>IFERROR(IF(Y103=0,"",ROUNDUP(Y103/H103,0)*0.02175),"")</f>
        <v>2.1749999999999999E-2</v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10.444444444444443</v>
      </c>
      <c r="BN103" s="64">
        <f>IFERROR(Y103*I103/H103,"0")</f>
        <v>11.28</v>
      </c>
      <c r="BO103" s="64">
        <f>IFERROR(1/J103*(X103/H103),"0")</f>
        <v>1.653439153439153E-2</v>
      </c>
      <c r="BP103" s="64">
        <f>IFERROR(1/J103*(Y103/H103),"0")</f>
        <v>1.7857142857142856E-2</v>
      </c>
    </row>
    <row r="104" spans="1:68" ht="27" customHeight="1" x14ac:dyDescent="0.25">
      <c r="A104" s="54" t="s">
        <v>212</v>
      </c>
      <c r="B104" s="54" t="s">
        <v>213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214</v>
      </c>
      <c r="B105" s="54" t="s">
        <v>215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102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5</v>
      </c>
      <c r="Y105" s="702">
        <f>IFERROR(IF(X105="",0,CEILING((X105/$H105),1)*$H105),"")</f>
        <v>9</v>
      </c>
      <c r="Z105" s="36">
        <f>IFERROR(IF(Y105=0,"",ROUNDUP(Y105/H105,0)*0.00937),"")</f>
        <v>1.874E-2</v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5.2333333333333334</v>
      </c>
      <c r="BN105" s="64">
        <f>IFERROR(Y105*I105/H105,"0")</f>
        <v>9.42</v>
      </c>
      <c r="BO105" s="64">
        <f>IFERROR(1/J105*(X105/H105),"0")</f>
        <v>9.2592592592592587E-3</v>
      </c>
      <c r="BP105" s="64">
        <f>IFERROR(1/J105*(Y105/H105),"0")</f>
        <v>1.6666666666666666E-2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70</v>
      </c>
      <c r="Q106" s="721"/>
      <c r="R106" s="721"/>
      <c r="S106" s="721"/>
      <c r="T106" s="721"/>
      <c r="U106" s="721"/>
      <c r="V106" s="722"/>
      <c r="W106" s="37" t="s">
        <v>71</v>
      </c>
      <c r="X106" s="703">
        <f>IFERROR(X103/H103,"0")+IFERROR(X104/H104,"0")+IFERROR(X105/H105,"0")</f>
        <v>2.0370370370370372</v>
      </c>
      <c r="Y106" s="703">
        <f>IFERROR(Y103/H103,"0")+IFERROR(Y104/H104,"0")+IFERROR(Y105/H105,"0")</f>
        <v>3</v>
      </c>
      <c r="Z106" s="703">
        <f>IFERROR(IF(Z103="",0,Z103),"0")+IFERROR(IF(Z104="",0,Z104),"0")+IFERROR(IF(Z105="",0,Z105),"0")</f>
        <v>4.0489999999999998E-2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70</v>
      </c>
      <c r="Q107" s="721"/>
      <c r="R107" s="721"/>
      <c r="S107" s="721"/>
      <c r="T107" s="721"/>
      <c r="U107" s="721"/>
      <c r="V107" s="722"/>
      <c r="W107" s="37" t="s">
        <v>68</v>
      </c>
      <c r="X107" s="703">
        <f>IFERROR(SUM(X103:X105),"0")</f>
        <v>15</v>
      </c>
      <c r="Y107" s="703">
        <f>IFERROR(SUM(Y103:Y105),"0")</f>
        <v>19.8</v>
      </c>
      <c r="Z107" s="37"/>
      <c r="AA107" s="704"/>
      <c r="AB107" s="704"/>
      <c r="AC107" s="704"/>
    </row>
    <row r="108" spans="1:68" ht="14.25" customHeight="1" x14ac:dyDescent="0.25">
      <c r="A108" s="723" t="s">
        <v>72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217</v>
      </c>
      <c r="B109" s="54" t="s">
        <v>218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9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217</v>
      </c>
      <c r="B110" s="54" t="s">
        <v>220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10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222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10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5</v>
      </c>
      <c r="Y111" s="702">
        <f>IFERROR(IF(X111="",0,CEILING((X111/$H111),1)*$H111),"")</f>
        <v>5.4</v>
      </c>
      <c r="Z111" s="36">
        <f>IFERROR(IF(Y111=0,"",ROUNDUP(Y111/H111,0)*0.00753),"")</f>
        <v>1.506E-2</v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5.5037037037037031</v>
      </c>
      <c r="BN111" s="64">
        <f>IFERROR(Y111*I111/H111,"0")</f>
        <v>5.944</v>
      </c>
      <c r="BO111" s="64">
        <f>IFERROR(1/J111*(X111/H111),"0")</f>
        <v>1.1870845204178537E-2</v>
      </c>
      <c r="BP111" s="64">
        <f>IFERROR(1/J111*(Y111/H111),"0")</f>
        <v>1.282051282051282E-2</v>
      </c>
    </row>
    <row r="112" spans="1:68" ht="27" customHeight="1" x14ac:dyDescent="0.25">
      <c r="A112" s="54" t="s">
        <v>223</v>
      </c>
      <c r="B112" s="54" t="s">
        <v>224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82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12</v>
      </c>
      <c r="Y113" s="702">
        <f>IFERROR(IF(X113="",0,CEILING((X113/$H113),1)*$H113),"")</f>
        <v>13.5</v>
      </c>
      <c r="Z113" s="36">
        <f>IFERROR(IF(Y113=0,"",ROUNDUP(Y113/H113,0)*0.00902),"")</f>
        <v>4.5100000000000001E-2</v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13.28</v>
      </c>
      <c r="BN113" s="64">
        <f>IFERROR(Y113*I113/H113,"0")</f>
        <v>14.94</v>
      </c>
      <c r="BO113" s="64">
        <f>IFERROR(1/J113*(X113/H113),"0")</f>
        <v>3.3670033670033662E-2</v>
      </c>
      <c r="BP113" s="64">
        <f>IFERROR(1/J113*(Y113/H113),"0")</f>
        <v>3.787878787878788E-2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70</v>
      </c>
      <c r="Q114" s="721"/>
      <c r="R114" s="721"/>
      <c r="S114" s="721"/>
      <c r="T114" s="721"/>
      <c r="U114" s="721"/>
      <c r="V114" s="722"/>
      <c r="W114" s="37" t="s">
        <v>71</v>
      </c>
      <c r="X114" s="703">
        <f>IFERROR(X109/H109,"0")+IFERROR(X110/H110,"0")+IFERROR(X111/H111,"0")+IFERROR(X112/H112,"0")+IFERROR(X113/H113,"0")</f>
        <v>6.2962962962962958</v>
      </c>
      <c r="Y114" s="703">
        <f>IFERROR(Y109/H109,"0")+IFERROR(Y110/H110,"0")+IFERROR(Y111/H111,"0")+IFERROR(Y112/H112,"0")+IFERROR(Y113/H113,"0")</f>
        <v>7</v>
      </c>
      <c r="Z114" s="703">
        <f>IFERROR(IF(Z109="",0,Z109),"0")+IFERROR(IF(Z110="",0,Z110),"0")+IFERROR(IF(Z111="",0,Z111),"0")+IFERROR(IF(Z112="",0,Z112),"0")+IFERROR(IF(Z113="",0,Z113),"0")</f>
        <v>6.0160000000000005E-2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70</v>
      </c>
      <c r="Q115" s="721"/>
      <c r="R115" s="721"/>
      <c r="S115" s="721"/>
      <c r="T115" s="721"/>
      <c r="U115" s="721"/>
      <c r="V115" s="722"/>
      <c r="W115" s="37" t="s">
        <v>68</v>
      </c>
      <c r="X115" s="703">
        <f>IFERROR(SUM(X109:X113),"0")</f>
        <v>17</v>
      </c>
      <c r="Y115" s="703">
        <f>IFERROR(SUM(Y109:Y113),"0")</f>
        <v>18.899999999999999</v>
      </c>
      <c r="Z115" s="37"/>
      <c r="AA115" s="704"/>
      <c r="AB115" s="704"/>
      <c r="AC115" s="704"/>
    </row>
    <row r="116" spans="1:68" ht="16.5" customHeight="1" x14ac:dyDescent="0.25">
      <c r="A116" s="719" t="s">
        <v>229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113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27" customHeight="1" x14ac:dyDescent="0.25">
      <c r="A118" s="54" t="s">
        <v>230</v>
      </c>
      <c r="B118" s="54" t="s">
        <v>231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233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5</v>
      </c>
      <c r="Y119" s="702">
        <f>IFERROR(IF(X119="",0,CEILING((X119/$H119),1)*$H119),"")</f>
        <v>11.2</v>
      </c>
      <c r="Z119" s="36">
        <f>IFERROR(IF(Y119=0,"",ROUNDUP(Y119/H119,0)*0.02175),"")</f>
        <v>2.1749999999999999E-2</v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5.2142857142857144</v>
      </c>
      <c r="BN119" s="64">
        <f>IFERROR(Y119*I119/H119,"0")</f>
        <v>11.680000000000001</v>
      </c>
      <c r="BO119" s="64">
        <f>IFERROR(1/J119*(X119/H119),"0")</f>
        <v>7.9719387755102043E-3</v>
      </c>
      <c r="BP119" s="64">
        <f>IFERROR(1/J119*(Y119/H119),"0")</f>
        <v>1.7857142857142856E-2</v>
      </c>
    </row>
    <row r="120" spans="1:68" ht="27" customHeight="1" x14ac:dyDescent="0.25">
      <c r="A120" s="54" t="s">
        <v>235</v>
      </c>
      <c r="B120" s="54" t="s">
        <v>236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7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237</v>
      </c>
      <c r="B121" s="54" t="s">
        <v>238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15</v>
      </c>
      <c r="Y121" s="702">
        <f>IFERROR(IF(X121="",0,CEILING((X121/$H121),1)*$H121),"")</f>
        <v>18</v>
      </c>
      <c r="Z121" s="36">
        <f>IFERROR(IF(Y121=0,"",ROUNDUP(Y121/H121,0)*0.00902),"")</f>
        <v>3.6080000000000001E-2</v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15.700000000000001</v>
      </c>
      <c r="BN121" s="64">
        <f>IFERROR(Y121*I121/H121,"0")</f>
        <v>18.84</v>
      </c>
      <c r="BO121" s="64">
        <f>IFERROR(1/J121*(X121/H121),"0")</f>
        <v>2.5252525252525256E-2</v>
      </c>
      <c r="BP121" s="64">
        <f>IFERROR(1/J121*(Y121/H121),"0")</f>
        <v>3.0303030303030304E-2</v>
      </c>
    </row>
    <row r="122" spans="1:68" ht="27" customHeight="1" x14ac:dyDescent="0.25">
      <c r="A122" s="54" t="s">
        <v>239</v>
      </c>
      <c r="B122" s="54" t="s">
        <v>240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70</v>
      </c>
      <c r="Q123" s="721"/>
      <c r="R123" s="721"/>
      <c r="S123" s="721"/>
      <c r="T123" s="721"/>
      <c r="U123" s="721"/>
      <c r="V123" s="722"/>
      <c r="W123" s="37" t="s">
        <v>71</v>
      </c>
      <c r="X123" s="703">
        <f>IFERROR(X118/H118,"0")+IFERROR(X119/H119,"0")+IFERROR(X120/H120,"0")+IFERROR(X121/H121,"0")+IFERROR(X122/H122,"0")</f>
        <v>3.7797619047619051</v>
      </c>
      <c r="Y123" s="703">
        <f>IFERROR(Y118/H118,"0")+IFERROR(Y119/H119,"0")+IFERROR(Y120/H120,"0")+IFERROR(Y121/H121,"0")+IFERROR(Y122/H122,"0")</f>
        <v>5</v>
      </c>
      <c r="Z123" s="703">
        <f>IFERROR(IF(Z118="",0,Z118),"0")+IFERROR(IF(Z119="",0,Z119),"0")+IFERROR(IF(Z120="",0,Z120),"0")+IFERROR(IF(Z121="",0,Z121),"0")+IFERROR(IF(Z122="",0,Z122),"0")</f>
        <v>5.7829999999999999E-2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70</v>
      </c>
      <c r="Q124" s="721"/>
      <c r="R124" s="721"/>
      <c r="S124" s="721"/>
      <c r="T124" s="721"/>
      <c r="U124" s="721"/>
      <c r="V124" s="722"/>
      <c r="W124" s="37" t="s">
        <v>68</v>
      </c>
      <c r="X124" s="703">
        <f>IFERROR(SUM(X118:X122),"0")</f>
        <v>20</v>
      </c>
      <c r="Y124" s="703">
        <f>IFERROR(SUM(Y118:Y122),"0")</f>
        <v>29.2</v>
      </c>
      <c r="Z124" s="37"/>
      <c r="AA124" s="704"/>
      <c r="AB124" s="704"/>
      <c r="AC124" s="704"/>
    </row>
    <row r="125" spans="1:68" ht="14.25" customHeight="1" x14ac:dyDescent="0.25">
      <c r="A125" s="723" t="s">
        <v>161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customHeight="1" x14ac:dyDescent="0.25">
      <c r="A126" s="54" t="s">
        <v>241</v>
      </c>
      <c r="B126" s="54" t="s">
        <v>242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11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55</v>
      </c>
      <c r="Y126" s="702">
        <f>IFERROR(IF(X126="",0,CEILING((X126/$H126),1)*$H126),"")</f>
        <v>64.800000000000011</v>
      </c>
      <c r="Z126" s="36">
        <f>IFERROR(IF(Y126=0,"",ROUNDUP(Y126/H126,0)*0.02175),"")</f>
        <v>0.1305</v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57.444444444444436</v>
      </c>
      <c r="BN126" s="64">
        <f>IFERROR(Y126*I126/H126,"0")</f>
        <v>67.680000000000007</v>
      </c>
      <c r="BO126" s="64">
        <f>IFERROR(1/J126*(X126/H126),"0")</f>
        <v>9.0939153439153431E-2</v>
      </c>
      <c r="BP126" s="64">
        <f>IFERROR(1/J126*(Y126/H126),"0")</f>
        <v>0.10714285714285715</v>
      </c>
    </row>
    <row r="127" spans="1:68" ht="16.5" customHeight="1" x14ac:dyDescent="0.25">
      <c r="A127" s="54" t="s">
        <v>241</v>
      </c>
      <c r="B127" s="54" t="s">
        <v>244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37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247</v>
      </c>
      <c r="B128" s="54" t="s">
        <v>248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249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8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252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7</v>
      </c>
      <c r="Y130" s="702">
        <f>IFERROR(IF(X130="",0,CEILING((X130/$H130),1)*$H130),"")</f>
        <v>7.1999999999999993</v>
      </c>
      <c r="Z130" s="36">
        <f>IFERROR(IF(Y130=0,"",ROUNDUP(Y130/H130,0)*0.00753),"")</f>
        <v>2.2589999999999999E-2</v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7.583333333333333</v>
      </c>
      <c r="BN130" s="64">
        <f>IFERROR(Y130*I130/H130,"0")</f>
        <v>7.8</v>
      </c>
      <c r="BO130" s="64">
        <f>IFERROR(1/J130*(X130/H130),"0")</f>
        <v>1.86965811965812E-2</v>
      </c>
      <c r="BP130" s="64">
        <f>IFERROR(1/J130*(Y130/H130),"0")</f>
        <v>1.9230769230769232E-2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70</v>
      </c>
      <c r="Q131" s="721"/>
      <c r="R131" s="721"/>
      <c r="S131" s="721"/>
      <c r="T131" s="721"/>
      <c r="U131" s="721"/>
      <c r="V131" s="722"/>
      <c r="W131" s="37" t="s">
        <v>71</v>
      </c>
      <c r="X131" s="703">
        <f>IFERROR(X126/H126,"0")+IFERROR(X127/H127,"0")+IFERROR(X128/H128,"0")+IFERROR(X129/H129,"0")+IFERROR(X130/H130,"0")</f>
        <v>8.0092592592592595</v>
      </c>
      <c r="Y131" s="703">
        <f>IFERROR(Y126/H126,"0")+IFERROR(Y127/H127,"0")+IFERROR(Y128/H128,"0")+IFERROR(Y129/H129,"0")+IFERROR(Y130/H130,"0")</f>
        <v>9</v>
      </c>
      <c r="Z131" s="703">
        <f>IFERROR(IF(Z126="",0,Z126),"0")+IFERROR(IF(Z127="",0,Z127),"0")+IFERROR(IF(Z128="",0,Z128),"0")+IFERROR(IF(Z129="",0,Z129),"0")+IFERROR(IF(Z130="",0,Z130),"0")</f>
        <v>0.15309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70</v>
      </c>
      <c r="Q132" s="721"/>
      <c r="R132" s="721"/>
      <c r="S132" s="721"/>
      <c r="T132" s="721"/>
      <c r="U132" s="721"/>
      <c r="V132" s="722"/>
      <c r="W132" s="37" t="s">
        <v>68</v>
      </c>
      <c r="X132" s="703">
        <f>IFERROR(SUM(X126:X130),"0")</f>
        <v>62</v>
      </c>
      <c r="Y132" s="703">
        <f>IFERROR(SUM(Y126:Y130),"0")</f>
        <v>72.000000000000014</v>
      </c>
      <c r="Z132" s="37"/>
      <c r="AA132" s="704"/>
      <c r="AB132" s="704"/>
      <c r="AC132" s="704"/>
    </row>
    <row r="133" spans="1:68" ht="14.25" customHeight="1" x14ac:dyDescent="0.25">
      <c r="A133" s="723" t="s">
        <v>72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customHeight="1" x14ac:dyDescent="0.25">
      <c r="A134" s="54" t="s">
        <v>253</v>
      </c>
      <c r="B134" s="54" t="s">
        <v>254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253</v>
      </c>
      <c r="B135" s="54" t="s">
        <v>256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72</v>
      </c>
      <c r="Y135" s="702">
        <f t="shared" si="21"/>
        <v>75.600000000000009</v>
      </c>
      <c r="Z135" s="36">
        <f>IFERROR(IF(Y135=0,"",ROUNDUP(Y135/H135,0)*0.02175),"")</f>
        <v>0.19574999999999998</v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76.782857142857139</v>
      </c>
      <c r="BN135" s="64">
        <f t="shared" si="23"/>
        <v>80.622</v>
      </c>
      <c r="BO135" s="64">
        <f t="shared" si="24"/>
        <v>0.15306122448979589</v>
      </c>
      <c r="BP135" s="64">
        <f t="shared" si="25"/>
        <v>0.1607142857142857</v>
      </c>
    </row>
    <row r="136" spans="1:68" ht="27" customHeight="1" x14ac:dyDescent="0.25">
      <c r="A136" s="54" t="s">
        <v>258</v>
      </c>
      <c r="B136" s="54" t="s">
        <v>259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7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262</v>
      </c>
      <c r="B137" s="54" t="s">
        <v>263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268</v>
      </c>
      <c r="B140" s="54" t="s">
        <v>269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70</v>
      </c>
      <c r="Q141" s="721"/>
      <c r="R141" s="721"/>
      <c r="S141" s="721"/>
      <c r="T141" s="721"/>
      <c r="U141" s="721"/>
      <c r="V141" s="72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8.5714285714285712</v>
      </c>
      <c r="Y141" s="703">
        <f>IFERROR(Y134/H134,"0")+IFERROR(Y135/H135,"0")+IFERROR(Y136/H136,"0")+IFERROR(Y137/H137,"0")+IFERROR(Y138/H138,"0")+IFERROR(Y139/H139,"0")+IFERROR(Y140/H140,"0")</f>
        <v>9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0.19574999999999998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70</v>
      </c>
      <c r="Q142" s="721"/>
      <c r="R142" s="721"/>
      <c r="S142" s="721"/>
      <c r="T142" s="721"/>
      <c r="U142" s="721"/>
      <c r="V142" s="722"/>
      <c r="W142" s="37" t="s">
        <v>68</v>
      </c>
      <c r="X142" s="703">
        <f>IFERROR(SUM(X134:X140),"0")</f>
        <v>72</v>
      </c>
      <c r="Y142" s="703">
        <f>IFERROR(SUM(Y134:Y140),"0")</f>
        <v>75.600000000000009</v>
      </c>
      <c r="Z142" s="37"/>
      <c r="AA142" s="704"/>
      <c r="AB142" s="704"/>
      <c r="AC142" s="704"/>
    </row>
    <row r="143" spans="1:68" ht="14.25" customHeight="1" x14ac:dyDescent="0.25">
      <c r="A143" s="723" t="s">
        <v>201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customHeight="1" x14ac:dyDescent="0.25">
      <c r="A144" s="54" t="s">
        <v>271</v>
      </c>
      <c r="B144" s="54" t="s">
        <v>272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274</v>
      </c>
      <c r="B145" s="54" t="s">
        <v>275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70</v>
      </c>
      <c r="Q146" s="721"/>
      <c r="R146" s="721"/>
      <c r="S146" s="721"/>
      <c r="T146" s="721"/>
      <c r="U146" s="721"/>
      <c r="V146" s="72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70</v>
      </c>
      <c r="Q147" s="721"/>
      <c r="R147" s="721"/>
      <c r="S147" s="721"/>
      <c r="T147" s="721"/>
      <c r="U147" s="721"/>
      <c r="V147" s="72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19" t="s">
        <v>277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113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customHeight="1" x14ac:dyDescent="0.25">
      <c r="A150" s="54" t="s">
        <v>278</v>
      </c>
      <c r="B150" s="54" t="s">
        <v>279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278</v>
      </c>
      <c r="B151" s="54" t="s">
        <v>281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0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70</v>
      </c>
      <c r="Q152" s="721"/>
      <c r="R152" s="721"/>
      <c r="S152" s="721"/>
      <c r="T152" s="721"/>
      <c r="U152" s="721"/>
      <c r="V152" s="72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70</v>
      </c>
      <c r="Q153" s="721"/>
      <c r="R153" s="721"/>
      <c r="S153" s="721"/>
      <c r="T153" s="721"/>
      <c r="U153" s="721"/>
      <c r="V153" s="72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63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customHeight="1" x14ac:dyDescent="0.25">
      <c r="A155" s="54" t="s">
        <v>282</v>
      </c>
      <c r="B155" s="54" t="s">
        <v>283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282</v>
      </c>
      <c r="B156" s="54" t="s">
        <v>285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70</v>
      </c>
      <c r="Q157" s="721"/>
      <c r="R157" s="721"/>
      <c r="S157" s="721"/>
      <c r="T157" s="721"/>
      <c r="U157" s="721"/>
      <c r="V157" s="72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70</v>
      </c>
      <c r="Q158" s="721"/>
      <c r="R158" s="721"/>
      <c r="S158" s="721"/>
      <c r="T158" s="721"/>
      <c r="U158" s="721"/>
      <c r="V158" s="72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72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customHeight="1" x14ac:dyDescent="0.25">
      <c r="A160" s="54" t="s">
        <v>286</v>
      </c>
      <c r="B160" s="54" t="s">
        <v>287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286</v>
      </c>
      <c r="B161" s="54" t="s">
        <v>288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70</v>
      </c>
      <c r="Q162" s="721"/>
      <c r="R162" s="721"/>
      <c r="S162" s="721"/>
      <c r="T162" s="721"/>
      <c r="U162" s="721"/>
      <c r="V162" s="72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70</v>
      </c>
      <c r="Q163" s="721"/>
      <c r="R163" s="721"/>
      <c r="S163" s="721"/>
      <c r="T163" s="721"/>
      <c r="U163" s="721"/>
      <c r="V163" s="72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19" t="s">
        <v>111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113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customHeight="1" x14ac:dyDescent="0.25">
      <c r="A166" s="54" t="s">
        <v>289</v>
      </c>
      <c r="B166" s="54" t="s">
        <v>290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292</v>
      </c>
      <c r="B167" s="54" t="s">
        <v>293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295</v>
      </c>
      <c r="B168" s="54" t="s">
        <v>296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70</v>
      </c>
      <c r="Q169" s="721"/>
      <c r="R169" s="721"/>
      <c r="S169" s="721"/>
      <c r="T169" s="721"/>
      <c r="U169" s="721"/>
      <c r="V169" s="72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70</v>
      </c>
      <c r="Q170" s="721"/>
      <c r="R170" s="721"/>
      <c r="S170" s="721"/>
      <c r="T170" s="721"/>
      <c r="U170" s="721"/>
      <c r="V170" s="72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63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customHeight="1" x14ac:dyDescent="0.25">
      <c r="A172" s="54" t="s">
        <v>298</v>
      </c>
      <c r="B172" s="54" t="s">
        <v>299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301</v>
      </c>
      <c r="B173" s="54" t="s">
        <v>302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304</v>
      </c>
      <c r="B174" s="54" t="s">
        <v>305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309</v>
      </c>
      <c r="B176" s="54" t="s">
        <v>310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70</v>
      </c>
      <c r="Q177" s="721"/>
      <c r="R177" s="721"/>
      <c r="S177" s="721"/>
      <c r="T177" s="721"/>
      <c r="U177" s="721"/>
      <c r="V177" s="72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70</v>
      </c>
      <c r="Q178" s="721"/>
      <c r="R178" s="721"/>
      <c r="S178" s="721"/>
      <c r="T178" s="721"/>
      <c r="U178" s="721"/>
      <c r="V178" s="72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72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311</v>
      </c>
      <c r="B180" s="54" t="s">
        <v>312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314</v>
      </c>
      <c r="B181" s="54" t="s">
        <v>315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317</v>
      </c>
      <c r="B182" s="54" t="s">
        <v>318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70</v>
      </c>
      <c r="Q183" s="721"/>
      <c r="R183" s="721"/>
      <c r="S183" s="721"/>
      <c r="T183" s="721"/>
      <c r="U183" s="721"/>
      <c r="V183" s="72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70</v>
      </c>
      <c r="Q184" s="721"/>
      <c r="R184" s="721"/>
      <c r="S184" s="721"/>
      <c r="T184" s="721"/>
      <c r="U184" s="721"/>
      <c r="V184" s="72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65" t="s">
        <v>319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</row>
    <row r="186" spans="1:68" ht="16.5" customHeight="1" x14ac:dyDescent="0.25">
      <c r="A186" s="719" t="s">
        <v>320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161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customHeight="1" x14ac:dyDescent="0.25">
      <c r="A188" s="54" t="s">
        <v>321</v>
      </c>
      <c r="B188" s="54" t="s">
        <v>322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2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70</v>
      </c>
      <c r="Q189" s="721"/>
      <c r="R189" s="721"/>
      <c r="S189" s="721"/>
      <c r="T189" s="721"/>
      <c r="U189" s="721"/>
      <c r="V189" s="72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70</v>
      </c>
      <c r="Q190" s="721"/>
      <c r="R190" s="721"/>
      <c r="S190" s="721"/>
      <c r="T190" s="721"/>
      <c r="U190" s="721"/>
      <c r="V190" s="72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63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325</v>
      </c>
      <c r="B192" s="54" t="s">
        <v>326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328</v>
      </c>
      <c r="B193" s="54" t="s">
        <v>329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65</v>
      </c>
      <c r="Y194" s="702">
        <f t="shared" si="26"/>
        <v>67.2</v>
      </c>
      <c r="Z194" s="36">
        <f>IFERROR(IF(Y194=0,"",ROUNDUP(Y194/H194,0)*0.00753),"")</f>
        <v>0.12048</v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68.095238095238088</v>
      </c>
      <c r="BN194" s="64">
        <f t="shared" si="28"/>
        <v>70.400000000000006</v>
      </c>
      <c r="BO194" s="64">
        <f t="shared" si="29"/>
        <v>9.9206349206349201E-2</v>
      </c>
      <c r="BP194" s="64">
        <f t="shared" si="30"/>
        <v>0.10256410256410256</v>
      </c>
    </row>
    <row r="195" spans="1:68" ht="27" customHeight="1" x14ac:dyDescent="0.25">
      <c r="A195" s="54" t="s">
        <v>334</v>
      </c>
      <c r="B195" s="54" t="s">
        <v>335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8</v>
      </c>
      <c r="Y195" s="702">
        <f t="shared" si="26"/>
        <v>8.4</v>
      </c>
      <c r="Z195" s="36">
        <f>IFERROR(IF(Y195=0,"",ROUNDUP(Y195/H195,0)*0.00502),"")</f>
        <v>2.0080000000000001E-2</v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8.4952380952380953</v>
      </c>
      <c r="BN195" s="64">
        <f t="shared" si="28"/>
        <v>8.92</v>
      </c>
      <c r="BO195" s="64">
        <f t="shared" si="29"/>
        <v>1.6280016280016282E-2</v>
      </c>
      <c r="BP195" s="64">
        <f t="shared" si="30"/>
        <v>1.7094017094017096E-2</v>
      </c>
    </row>
    <row r="196" spans="1:68" ht="27" customHeight="1" x14ac:dyDescent="0.25">
      <c r="A196" s="54" t="s">
        <v>336</v>
      </c>
      <c r="B196" s="54" t="s">
        <v>337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9</v>
      </c>
      <c r="Y197" s="702">
        <f t="shared" si="26"/>
        <v>10.5</v>
      </c>
      <c r="Z197" s="36">
        <f>IFERROR(IF(Y197=0,"",ROUNDUP(Y197/H197,0)*0.00502),"")</f>
        <v>2.5100000000000001E-2</v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9.4285714285714288</v>
      </c>
      <c r="BN197" s="64">
        <f t="shared" si="28"/>
        <v>11</v>
      </c>
      <c r="BO197" s="64">
        <f t="shared" si="29"/>
        <v>1.8315018315018316E-2</v>
      </c>
      <c r="BP197" s="64">
        <f t="shared" si="30"/>
        <v>2.1367521367521368E-2</v>
      </c>
    </row>
    <row r="198" spans="1:68" ht="27" customHeight="1" x14ac:dyDescent="0.25">
      <c r="A198" s="54" t="s">
        <v>340</v>
      </c>
      <c r="B198" s="54" t="s">
        <v>341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70</v>
      </c>
      <c r="Q200" s="721"/>
      <c r="R200" s="721"/>
      <c r="S200" s="721"/>
      <c r="T200" s="721"/>
      <c r="U200" s="721"/>
      <c r="V200" s="72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23.571428571428569</v>
      </c>
      <c r="Y200" s="703">
        <f>IFERROR(Y192/H192,"0")+IFERROR(Y193/H193,"0")+IFERROR(Y194/H194,"0")+IFERROR(Y195/H195,"0")+IFERROR(Y196/H196,"0")+IFERROR(Y197/H197,"0")+IFERROR(Y198/H198,"0")+IFERROR(Y199/H199,"0")</f>
        <v>25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0.16566000000000003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70</v>
      </c>
      <c r="Q201" s="721"/>
      <c r="R201" s="721"/>
      <c r="S201" s="721"/>
      <c r="T201" s="721"/>
      <c r="U201" s="721"/>
      <c r="V201" s="722"/>
      <c r="W201" s="37" t="s">
        <v>68</v>
      </c>
      <c r="X201" s="703">
        <f>IFERROR(SUM(X192:X199),"0")</f>
        <v>82</v>
      </c>
      <c r="Y201" s="703">
        <f>IFERROR(SUM(Y192:Y199),"0")</f>
        <v>86.100000000000009</v>
      </c>
      <c r="Z201" s="37"/>
      <c r="AA201" s="704"/>
      <c r="AB201" s="704"/>
      <c r="AC201" s="704"/>
    </row>
    <row r="202" spans="1:68" ht="16.5" customHeight="1" x14ac:dyDescent="0.25">
      <c r="A202" s="719" t="s">
        <v>345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113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customHeight="1" x14ac:dyDescent="0.25">
      <c r="A204" s="54" t="s">
        <v>346</v>
      </c>
      <c r="B204" s="54" t="s">
        <v>347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349</v>
      </c>
      <c r="B205" s="54" t="s">
        <v>350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70</v>
      </c>
      <c r="Q206" s="721"/>
      <c r="R206" s="721"/>
      <c r="S206" s="721"/>
      <c r="T206" s="721"/>
      <c r="U206" s="721"/>
      <c r="V206" s="72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70</v>
      </c>
      <c r="Q207" s="721"/>
      <c r="R207" s="721"/>
      <c r="S207" s="721"/>
      <c r="T207" s="721"/>
      <c r="U207" s="721"/>
      <c r="V207" s="72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161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customHeight="1" x14ac:dyDescent="0.25">
      <c r="A209" s="54" t="s">
        <v>351</v>
      </c>
      <c r="B209" s="54" t="s">
        <v>352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354</v>
      </c>
      <c r="B210" s="54" t="s">
        <v>355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70</v>
      </c>
      <c r="Q211" s="721"/>
      <c r="R211" s="721"/>
      <c r="S211" s="721"/>
      <c r="T211" s="721"/>
      <c r="U211" s="721"/>
      <c r="V211" s="72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70</v>
      </c>
      <c r="Q212" s="721"/>
      <c r="R212" s="721"/>
      <c r="S212" s="721"/>
      <c r="T212" s="721"/>
      <c r="U212" s="721"/>
      <c r="V212" s="72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63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356</v>
      </c>
      <c r="B214" s="54" t="s">
        <v>357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155</v>
      </c>
      <c r="Y215" s="702">
        <f t="shared" si="31"/>
        <v>156.60000000000002</v>
      </c>
      <c r="Z215" s="36">
        <f>IFERROR(IF(Y215=0,"",ROUNDUP(Y215/H215,0)*0.00937),"")</f>
        <v>0.27172999999999997</v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161.02777777777777</v>
      </c>
      <c r="BN215" s="64">
        <f t="shared" si="33"/>
        <v>162.69000000000003</v>
      </c>
      <c r="BO215" s="64">
        <f t="shared" si="34"/>
        <v>0.23919753086419751</v>
      </c>
      <c r="BP215" s="64">
        <f t="shared" si="35"/>
        <v>0.2416666666666667</v>
      </c>
    </row>
    <row r="216" spans="1:68" ht="27" customHeight="1" x14ac:dyDescent="0.25">
      <c r="A216" s="54" t="s">
        <v>362</v>
      </c>
      <c r="B216" s="54" t="s">
        <v>363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9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66</v>
      </c>
      <c r="Y217" s="702">
        <f t="shared" si="31"/>
        <v>70.2</v>
      </c>
      <c r="Z217" s="36">
        <f>IFERROR(IF(Y217=0,"",ROUNDUP(Y217/H217,0)*0.00937),"")</f>
        <v>0.12181</v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68.566666666666677</v>
      </c>
      <c r="BN217" s="64">
        <f t="shared" si="33"/>
        <v>72.930000000000007</v>
      </c>
      <c r="BO217" s="64">
        <f t="shared" si="34"/>
        <v>0.10185185185185185</v>
      </c>
      <c r="BP217" s="64">
        <f t="shared" si="35"/>
        <v>0.10833333333333334</v>
      </c>
    </row>
    <row r="218" spans="1:68" ht="27" customHeight="1" x14ac:dyDescent="0.25">
      <c r="A218" s="54" t="s">
        <v>368</v>
      </c>
      <c r="B218" s="54" t="s">
        <v>369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70</v>
      </c>
      <c r="Q222" s="721"/>
      <c r="R222" s="721"/>
      <c r="S222" s="721"/>
      <c r="T222" s="721"/>
      <c r="U222" s="721"/>
      <c r="V222" s="72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40.925925925925924</v>
      </c>
      <c r="Y222" s="703">
        <f>IFERROR(Y214/H214,"0")+IFERROR(Y215/H215,"0")+IFERROR(Y216/H216,"0")+IFERROR(Y217/H217,"0")+IFERROR(Y218/H218,"0")+IFERROR(Y219/H219,"0")+IFERROR(Y220/H220,"0")+IFERROR(Y221/H221,"0")</f>
        <v>42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0.39354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70</v>
      </c>
      <c r="Q223" s="721"/>
      <c r="R223" s="721"/>
      <c r="S223" s="721"/>
      <c r="T223" s="721"/>
      <c r="U223" s="721"/>
      <c r="V223" s="722"/>
      <c r="W223" s="37" t="s">
        <v>68</v>
      </c>
      <c r="X223" s="703">
        <f>IFERROR(SUM(X214:X221),"0")</f>
        <v>221</v>
      </c>
      <c r="Y223" s="703">
        <f>IFERROR(SUM(Y214:Y221),"0")</f>
        <v>226.8</v>
      </c>
      <c r="Z223" s="37"/>
      <c r="AA223" s="704"/>
      <c r="AB223" s="704"/>
      <c r="AC223" s="704"/>
    </row>
    <row r="224" spans="1:68" ht="14.25" customHeight="1" x14ac:dyDescent="0.25">
      <c r="A224" s="723" t="s">
        <v>72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customHeight="1" x14ac:dyDescent="0.25">
      <c r="A225" s="54" t="s">
        <v>376</v>
      </c>
      <c r="B225" s="54" t="s">
        <v>377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379</v>
      </c>
      <c r="B226" s="54" t="s">
        <v>380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14</v>
      </c>
      <c r="Y228" s="702">
        <f t="shared" si="36"/>
        <v>17.399999999999999</v>
      </c>
      <c r="Z228" s="36">
        <f>IFERROR(IF(Y228=0,"",ROUNDUP(Y228/H228,0)*0.02175),"")</f>
        <v>4.3499999999999997E-2</v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14.907586206896553</v>
      </c>
      <c r="BN228" s="64">
        <f t="shared" si="38"/>
        <v>18.527999999999999</v>
      </c>
      <c r="BO228" s="64">
        <f t="shared" si="39"/>
        <v>2.8735632183908046E-2</v>
      </c>
      <c r="BP228" s="64">
        <f t="shared" si="40"/>
        <v>3.5714285714285712E-2</v>
      </c>
    </row>
    <row r="229" spans="1:68" ht="27" customHeight="1" x14ac:dyDescent="0.25">
      <c r="A229" s="54" t="s">
        <v>388</v>
      </c>
      <c r="B229" s="54" t="s">
        <v>389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294</v>
      </c>
      <c r="Y229" s="702">
        <f t="shared" si="36"/>
        <v>295.2</v>
      </c>
      <c r="Z229" s="36">
        <f t="shared" ref="Z229:Z235" si="41">IFERROR(IF(Y229=0,"",ROUNDUP(Y229/H229,0)*0.00753),"")</f>
        <v>0.92619000000000007</v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329.52500000000003</v>
      </c>
      <c r="BN229" s="64">
        <f t="shared" si="38"/>
        <v>330.87</v>
      </c>
      <c r="BO229" s="64">
        <f t="shared" si="39"/>
        <v>0.78525641025641024</v>
      </c>
      <c r="BP229" s="64">
        <f t="shared" si="40"/>
        <v>0.78846153846153844</v>
      </c>
    </row>
    <row r="230" spans="1:68" ht="37.5" customHeight="1" x14ac:dyDescent="0.25">
      <c r="A230" s="54" t="s">
        <v>390</v>
      </c>
      <c r="B230" s="54" t="s">
        <v>391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393</v>
      </c>
      <c r="B231" s="54" t="s">
        <v>394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74</v>
      </c>
      <c r="Y231" s="702">
        <f t="shared" si="36"/>
        <v>74.399999999999991</v>
      </c>
      <c r="Z231" s="36">
        <f t="shared" si="41"/>
        <v>0.23343</v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82.38666666666667</v>
      </c>
      <c r="BN231" s="64">
        <f t="shared" si="38"/>
        <v>82.831999999999994</v>
      </c>
      <c r="BO231" s="64">
        <f t="shared" si="39"/>
        <v>0.19764957264957267</v>
      </c>
      <c r="BP231" s="64">
        <f t="shared" si="40"/>
        <v>0.19871794871794868</v>
      </c>
    </row>
    <row r="232" spans="1:68" ht="27" customHeight="1" x14ac:dyDescent="0.25">
      <c r="A232" s="54" t="s">
        <v>396</v>
      </c>
      <c r="B232" s="54" t="s">
        <v>397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56</v>
      </c>
      <c r="Y232" s="702">
        <f t="shared" si="36"/>
        <v>57.599999999999994</v>
      </c>
      <c r="Z232" s="36">
        <f t="shared" si="41"/>
        <v>0.18071999999999999</v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62.346666666666671</v>
      </c>
      <c r="BN232" s="64">
        <f t="shared" si="38"/>
        <v>64.128</v>
      </c>
      <c r="BO232" s="64">
        <f t="shared" si="39"/>
        <v>0.1495726495726496</v>
      </c>
      <c r="BP232" s="64">
        <f t="shared" si="40"/>
        <v>0.15384615384615385</v>
      </c>
    </row>
    <row r="233" spans="1:68" ht="27" customHeight="1" x14ac:dyDescent="0.25">
      <c r="A233" s="54" t="s">
        <v>398</v>
      </c>
      <c r="B233" s="54" t="s">
        <v>399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233</v>
      </c>
      <c r="Y234" s="702">
        <f t="shared" si="36"/>
        <v>235.2</v>
      </c>
      <c r="Z234" s="36">
        <f t="shared" si="41"/>
        <v>0.73794000000000004</v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259.40666666666669</v>
      </c>
      <c r="BN234" s="64">
        <f t="shared" si="38"/>
        <v>261.85599999999999</v>
      </c>
      <c r="BO234" s="64">
        <f t="shared" si="39"/>
        <v>0.62232905982905984</v>
      </c>
      <c r="BP234" s="64">
        <f t="shared" si="40"/>
        <v>0.62820512820512819</v>
      </c>
    </row>
    <row r="235" spans="1:68" ht="27" customHeight="1" x14ac:dyDescent="0.25">
      <c r="A235" s="54" t="s">
        <v>402</v>
      </c>
      <c r="B235" s="54" t="s">
        <v>403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106</v>
      </c>
      <c r="Y235" s="702">
        <f t="shared" si="36"/>
        <v>108</v>
      </c>
      <c r="Z235" s="36">
        <f t="shared" si="41"/>
        <v>0.33884999999999998</v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118.27833333333334</v>
      </c>
      <c r="BN235" s="64">
        <f t="shared" si="38"/>
        <v>120.51</v>
      </c>
      <c r="BO235" s="64">
        <f t="shared" si="39"/>
        <v>0.28311965811965811</v>
      </c>
      <c r="BP235" s="64">
        <f t="shared" si="40"/>
        <v>0.28846153846153844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70</v>
      </c>
      <c r="Q236" s="721"/>
      <c r="R236" s="721"/>
      <c r="S236" s="721"/>
      <c r="T236" s="721"/>
      <c r="U236" s="721"/>
      <c r="V236" s="72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319.52586206896552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323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2.4606300000000001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70</v>
      </c>
      <c r="Q237" s="721"/>
      <c r="R237" s="721"/>
      <c r="S237" s="721"/>
      <c r="T237" s="721"/>
      <c r="U237" s="721"/>
      <c r="V237" s="722"/>
      <c r="W237" s="37" t="s">
        <v>68</v>
      </c>
      <c r="X237" s="703">
        <f>IFERROR(SUM(X225:X235),"0")</f>
        <v>777</v>
      </c>
      <c r="Y237" s="703">
        <f>IFERROR(SUM(Y225:Y235),"0")</f>
        <v>787.8</v>
      </c>
      <c r="Z237" s="37"/>
      <c r="AA237" s="704"/>
      <c r="AB237" s="704"/>
      <c r="AC237" s="704"/>
    </row>
    <row r="238" spans="1:68" ht="14.25" customHeight="1" x14ac:dyDescent="0.25">
      <c r="A238" s="723" t="s">
        <v>201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customHeight="1" x14ac:dyDescent="0.25">
      <c r="A239" s="54" t="s">
        <v>404</v>
      </c>
      <c r="B239" s="54" t="s">
        <v>405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404</v>
      </c>
      <c r="B240" s="54" t="s">
        <v>407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8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412</v>
      </c>
      <c r="B242" s="54" t="s">
        <v>413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20</v>
      </c>
      <c r="Y242" s="702">
        <f>IFERROR(IF(X242="",0,CEILING((X242/$H242),1)*$H242),"")</f>
        <v>21.599999999999998</v>
      </c>
      <c r="Z242" s="36">
        <f>IFERROR(IF(Y242=0,"",ROUNDUP(Y242/H242,0)*0.00753),"")</f>
        <v>6.7769999999999997E-2</v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22.266666666666669</v>
      </c>
      <c r="BN242" s="64">
        <f>IFERROR(Y242*I242/H242,"0")</f>
        <v>24.047999999999998</v>
      </c>
      <c r="BO242" s="64">
        <f>IFERROR(1/J242*(X242/H242),"0")</f>
        <v>5.3418803418803423E-2</v>
      </c>
      <c r="BP242" s="64">
        <f>IFERROR(1/J242*(Y242/H242),"0")</f>
        <v>5.7692307692307689E-2</v>
      </c>
    </row>
    <row r="243" spans="1:68" ht="27" customHeight="1" x14ac:dyDescent="0.25">
      <c r="A243" s="54" t="s">
        <v>415</v>
      </c>
      <c r="B243" s="54" t="s">
        <v>416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10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194</v>
      </c>
      <c r="Y243" s="702">
        <f>IFERROR(IF(X243="",0,CEILING((X243/$H243),1)*$H243),"")</f>
        <v>194.4</v>
      </c>
      <c r="Z243" s="36">
        <f>IFERROR(IF(Y243=0,"",ROUNDUP(Y243/H243,0)*0.00753),"")</f>
        <v>0.60992999999999997</v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215.98666666666671</v>
      </c>
      <c r="BN243" s="64">
        <f>IFERROR(Y243*I243/H243,"0")</f>
        <v>216.43200000000004</v>
      </c>
      <c r="BO243" s="64">
        <f>IFERROR(1/J243*(X243/H243),"0")</f>
        <v>0.51816239316239321</v>
      </c>
      <c r="BP243" s="64">
        <f>IFERROR(1/J243*(Y243/H243),"0")</f>
        <v>0.51923076923076916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70</v>
      </c>
      <c r="Q244" s="721"/>
      <c r="R244" s="721"/>
      <c r="S244" s="721"/>
      <c r="T244" s="721"/>
      <c r="U244" s="721"/>
      <c r="V244" s="722"/>
      <c r="W244" s="37" t="s">
        <v>71</v>
      </c>
      <c r="X244" s="703">
        <f>IFERROR(X239/H239,"0")+IFERROR(X240/H240,"0")+IFERROR(X241/H241,"0")+IFERROR(X242/H242,"0")+IFERROR(X243/H243,"0")</f>
        <v>89.166666666666671</v>
      </c>
      <c r="Y244" s="703">
        <f>IFERROR(Y239/H239,"0")+IFERROR(Y240/H240,"0")+IFERROR(Y241/H241,"0")+IFERROR(Y242/H242,"0")+IFERROR(Y243/H243,"0")</f>
        <v>90</v>
      </c>
      <c r="Z244" s="703">
        <f>IFERROR(IF(Z239="",0,Z239),"0")+IFERROR(IF(Z240="",0,Z240),"0")+IFERROR(IF(Z241="",0,Z241),"0")+IFERROR(IF(Z242="",0,Z242),"0")+IFERROR(IF(Z243="",0,Z243),"0")</f>
        <v>0.67769999999999997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70</v>
      </c>
      <c r="Q245" s="721"/>
      <c r="R245" s="721"/>
      <c r="S245" s="721"/>
      <c r="T245" s="721"/>
      <c r="U245" s="721"/>
      <c r="V245" s="722"/>
      <c r="W245" s="37" t="s">
        <v>68</v>
      </c>
      <c r="X245" s="703">
        <f>IFERROR(SUM(X239:X243),"0")</f>
        <v>214</v>
      </c>
      <c r="Y245" s="703">
        <f>IFERROR(SUM(Y239:Y243),"0")</f>
        <v>216</v>
      </c>
      <c r="Z245" s="37"/>
      <c r="AA245" s="704"/>
      <c r="AB245" s="704"/>
      <c r="AC245" s="704"/>
    </row>
    <row r="246" spans="1:68" ht="16.5" customHeight="1" x14ac:dyDescent="0.25">
      <c r="A246" s="719" t="s">
        <v>418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113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customHeight="1" x14ac:dyDescent="0.25">
      <c r="A248" s="54" t="s">
        <v>419</v>
      </c>
      <c r="B248" s="54" t="s">
        <v>420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419</v>
      </c>
      <c r="B249" s="54" t="s">
        <v>422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424</v>
      </c>
      <c r="B250" s="54" t="s">
        <v>425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427</v>
      </c>
      <c r="B252" s="54" t="s">
        <v>429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10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435</v>
      </c>
      <c r="B255" s="54" t="s">
        <v>436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8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70</v>
      </c>
      <c r="Q256" s="721"/>
      <c r="R256" s="721"/>
      <c r="S256" s="721"/>
      <c r="T256" s="721"/>
      <c r="U256" s="721"/>
      <c r="V256" s="722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70</v>
      </c>
      <c r="Q257" s="721"/>
      <c r="R257" s="721"/>
      <c r="S257" s="721"/>
      <c r="T257" s="721"/>
      <c r="U257" s="721"/>
      <c r="V257" s="722"/>
      <c r="W257" s="37" t="s">
        <v>68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19" t="s">
        <v>438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113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customHeight="1" x14ac:dyDescent="0.25">
      <c r="A260" s="54" t="s">
        <v>439</v>
      </c>
      <c r="B260" s="54" t="s">
        <v>440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439</v>
      </c>
      <c r="B261" s="54" t="s">
        <v>442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20</v>
      </c>
      <c r="Y261" s="702">
        <f t="shared" si="47"/>
        <v>23.2</v>
      </c>
      <c r="Z261" s="36">
        <f>IFERROR(IF(Y261=0,"",ROUNDUP(Y261/H261,0)*0.02175),"")</f>
        <v>4.3499999999999997E-2</v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20.827586206896552</v>
      </c>
      <c r="BN261" s="64">
        <f t="shared" si="49"/>
        <v>24.159999999999997</v>
      </c>
      <c r="BO261" s="64">
        <f t="shared" si="50"/>
        <v>3.0788177339901478E-2</v>
      </c>
      <c r="BP261" s="64">
        <f t="shared" si="51"/>
        <v>3.5714285714285712E-2</v>
      </c>
    </row>
    <row r="262" spans="1:68" ht="27" customHeight="1" x14ac:dyDescent="0.25">
      <c r="A262" s="54" t="s">
        <v>444</v>
      </c>
      <c r="B262" s="54" t="s">
        <v>445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0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2</v>
      </c>
      <c r="Y264" s="702">
        <f t="shared" si="47"/>
        <v>4</v>
      </c>
      <c r="Z264" s="36">
        <f>IFERROR(IF(Y264=0,"",ROUNDUP(Y264/H264,0)*0.00937),"")</f>
        <v>9.3699999999999999E-3</v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2.12</v>
      </c>
      <c r="BN264" s="64">
        <f t="shared" si="49"/>
        <v>4.24</v>
      </c>
      <c r="BO264" s="64">
        <f t="shared" si="50"/>
        <v>4.1666666666666666E-3</v>
      </c>
      <c r="BP264" s="64">
        <f t="shared" si="51"/>
        <v>8.3333333333333332E-3</v>
      </c>
    </row>
    <row r="265" spans="1:68" ht="27" customHeight="1" x14ac:dyDescent="0.25">
      <c r="A265" s="54" t="s">
        <v>452</v>
      </c>
      <c r="B265" s="54" t="s">
        <v>453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455</v>
      </c>
      <c r="B266" s="54" t="s">
        <v>456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70</v>
      </c>
      <c r="Q268" s="721"/>
      <c r="R268" s="721"/>
      <c r="S268" s="721"/>
      <c r="T268" s="721"/>
      <c r="U268" s="721"/>
      <c r="V268" s="722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2.2241379310344831</v>
      </c>
      <c r="Y268" s="703">
        <f>IFERROR(Y260/H260,"0")+IFERROR(Y261/H261,"0")+IFERROR(Y262/H262,"0")+IFERROR(Y263/H263,"0")+IFERROR(Y264/H264,"0")+IFERROR(Y265/H265,"0")+IFERROR(Y266/H266,"0")+IFERROR(Y267/H267,"0")</f>
        <v>3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5.287E-2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70</v>
      </c>
      <c r="Q269" s="721"/>
      <c r="R269" s="721"/>
      <c r="S269" s="721"/>
      <c r="T269" s="721"/>
      <c r="U269" s="721"/>
      <c r="V269" s="722"/>
      <c r="W269" s="37" t="s">
        <v>68</v>
      </c>
      <c r="X269" s="703">
        <f>IFERROR(SUM(X260:X267),"0")</f>
        <v>22</v>
      </c>
      <c r="Y269" s="703">
        <f>IFERROR(SUM(Y260:Y267),"0")</f>
        <v>27.2</v>
      </c>
      <c r="Z269" s="37"/>
      <c r="AA269" s="704"/>
      <c r="AB269" s="704"/>
      <c r="AC269" s="704"/>
    </row>
    <row r="270" spans="1:68" ht="16.5" customHeight="1" x14ac:dyDescent="0.25">
      <c r="A270" s="719" t="s">
        <v>459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113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customHeight="1" x14ac:dyDescent="0.25">
      <c r="A272" s="54" t="s">
        <v>460</v>
      </c>
      <c r="B272" s="54" t="s">
        <v>461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463</v>
      </c>
      <c r="B273" s="54" t="s">
        <v>464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804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463</v>
      </c>
      <c r="B274" s="54" t="s">
        <v>467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469</v>
      </c>
      <c r="B275" s="54" t="s">
        <v>470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472</v>
      </c>
      <c r="B276" s="54" t="s">
        <v>473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474</v>
      </c>
      <c r="B277" s="54" t="s">
        <v>475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70</v>
      </c>
      <c r="Q278" s="721"/>
      <c r="R278" s="721"/>
      <c r="S278" s="721"/>
      <c r="T278" s="721"/>
      <c r="U278" s="721"/>
      <c r="V278" s="722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70</v>
      </c>
      <c r="Q279" s="721"/>
      <c r="R279" s="721"/>
      <c r="S279" s="721"/>
      <c r="T279" s="721"/>
      <c r="U279" s="721"/>
      <c r="V279" s="722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19" t="s">
        <v>476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113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customHeight="1" x14ac:dyDescent="0.25">
      <c r="A282" s="54" t="s">
        <v>477</v>
      </c>
      <c r="B282" s="54" t="s">
        <v>478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70</v>
      </c>
      <c r="Q283" s="721"/>
      <c r="R283" s="721"/>
      <c r="S283" s="721"/>
      <c r="T283" s="721"/>
      <c r="U283" s="721"/>
      <c r="V283" s="722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70</v>
      </c>
      <c r="Q284" s="721"/>
      <c r="R284" s="721"/>
      <c r="S284" s="721"/>
      <c r="T284" s="721"/>
      <c r="U284" s="721"/>
      <c r="V284" s="722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19" t="s">
        <v>479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113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customHeight="1" x14ac:dyDescent="0.25">
      <c r="A287" s="54" t="s">
        <v>480</v>
      </c>
      <c r="B287" s="54" t="s">
        <v>481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482</v>
      </c>
      <c r="B288" s="54" t="s">
        <v>483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485</v>
      </c>
      <c r="B289" s="54" t="s">
        <v>486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70</v>
      </c>
      <c r="Q290" s="721"/>
      <c r="R290" s="721"/>
      <c r="S290" s="721"/>
      <c r="T290" s="721"/>
      <c r="U290" s="721"/>
      <c r="V290" s="722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70</v>
      </c>
      <c r="Q291" s="721"/>
      <c r="R291" s="721"/>
      <c r="S291" s="721"/>
      <c r="T291" s="721"/>
      <c r="U291" s="721"/>
      <c r="V291" s="722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19" t="s">
        <v>488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72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customHeight="1" x14ac:dyDescent="0.25">
      <c r="A294" s="54" t="s">
        <v>489</v>
      </c>
      <c r="B294" s="54" t="s">
        <v>490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10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492</v>
      </c>
      <c r="B295" s="54" t="s">
        <v>493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10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495</v>
      </c>
      <c r="B296" s="54" t="s">
        <v>496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7</v>
      </c>
      <c r="Y296" s="702">
        <f>IFERROR(IF(X296="",0,CEILING((X296/$H296),1)*$H296),"")</f>
        <v>7.1999999999999993</v>
      </c>
      <c r="Z296" s="36">
        <f>IFERROR(IF(Y296=0,"",ROUNDUP(Y296/H296,0)*0.00753),"")</f>
        <v>2.2589999999999999E-2</v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7.7933333333333339</v>
      </c>
      <c r="BN296" s="64">
        <f>IFERROR(Y296*I296/H296,"0")</f>
        <v>8.016</v>
      </c>
      <c r="BO296" s="64">
        <f>IFERROR(1/J296*(X296/H296),"0")</f>
        <v>1.86965811965812E-2</v>
      </c>
      <c r="BP296" s="64">
        <f>IFERROR(1/J296*(Y296/H296),"0")</f>
        <v>1.9230769230769232E-2</v>
      </c>
    </row>
    <row r="297" spans="1:68" ht="27" customHeight="1" x14ac:dyDescent="0.25">
      <c r="A297" s="54" t="s">
        <v>497</v>
      </c>
      <c r="B297" s="54" t="s">
        <v>498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499</v>
      </c>
      <c r="B298" s="54" t="s">
        <v>500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70</v>
      </c>
      <c r="Q299" s="721"/>
      <c r="R299" s="721"/>
      <c r="S299" s="721"/>
      <c r="T299" s="721"/>
      <c r="U299" s="721"/>
      <c r="V299" s="722"/>
      <c r="W299" s="37" t="s">
        <v>71</v>
      </c>
      <c r="X299" s="703">
        <f>IFERROR(X294/H294,"0")+IFERROR(X295/H295,"0")+IFERROR(X296/H296,"0")+IFERROR(X297/H297,"0")+IFERROR(X298/H298,"0")</f>
        <v>2.916666666666667</v>
      </c>
      <c r="Y299" s="703">
        <f>IFERROR(Y294/H294,"0")+IFERROR(Y295/H295,"0")+IFERROR(Y296/H296,"0")+IFERROR(Y297/H297,"0")+IFERROR(Y298/H298,"0")</f>
        <v>3</v>
      </c>
      <c r="Z299" s="703">
        <f>IFERROR(IF(Z294="",0,Z294),"0")+IFERROR(IF(Z295="",0,Z295),"0")+IFERROR(IF(Z296="",0,Z296),"0")+IFERROR(IF(Z297="",0,Z297),"0")+IFERROR(IF(Z298="",0,Z298),"0")</f>
        <v>2.2589999999999999E-2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70</v>
      </c>
      <c r="Q300" s="721"/>
      <c r="R300" s="721"/>
      <c r="S300" s="721"/>
      <c r="T300" s="721"/>
      <c r="U300" s="721"/>
      <c r="V300" s="722"/>
      <c r="W300" s="37" t="s">
        <v>68</v>
      </c>
      <c r="X300" s="703">
        <f>IFERROR(SUM(X294:X298),"0")</f>
        <v>7</v>
      </c>
      <c r="Y300" s="703">
        <f>IFERROR(SUM(Y294:Y298),"0")</f>
        <v>7.1999999999999993</v>
      </c>
      <c r="Z300" s="37"/>
      <c r="AA300" s="704"/>
      <c r="AB300" s="704"/>
      <c r="AC300" s="704"/>
    </row>
    <row r="301" spans="1:68" ht="16.5" customHeight="1" x14ac:dyDescent="0.25">
      <c r="A301" s="719" t="s">
        <v>502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72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customHeight="1" x14ac:dyDescent="0.25">
      <c r="A303" s="54" t="s">
        <v>503</v>
      </c>
      <c r="B303" s="54" t="s">
        <v>504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70</v>
      </c>
      <c r="Q304" s="721"/>
      <c r="R304" s="721"/>
      <c r="S304" s="721"/>
      <c r="T304" s="721"/>
      <c r="U304" s="721"/>
      <c r="V304" s="722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70</v>
      </c>
      <c r="Q305" s="721"/>
      <c r="R305" s="721"/>
      <c r="S305" s="721"/>
      <c r="T305" s="721"/>
      <c r="U305" s="721"/>
      <c r="V305" s="722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19" t="s">
        <v>506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113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customHeight="1" x14ac:dyDescent="0.25">
      <c r="A308" s="54" t="s">
        <v>507</v>
      </c>
      <c r="B308" s="54" t="s">
        <v>508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70</v>
      </c>
      <c r="Q309" s="721"/>
      <c r="R309" s="721"/>
      <c r="S309" s="721"/>
      <c r="T309" s="721"/>
      <c r="U309" s="721"/>
      <c r="V309" s="722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70</v>
      </c>
      <c r="Q310" s="721"/>
      <c r="R310" s="721"/>
      <c r="S310" s="721"/>
      <c r="T310" s="721"/>
      <c r="U310" s="721"/>
      <c r="V310" s="722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63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customHeight="1" x14ac:dyDescent="0.25">
      <c r="A312" s="54" t="s">
        <v>509</v>
      </c>
      <c r="B312" s="54" t="s">
        <v>510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512</v>
      </c>
      <c r="B313" s="54" t="s">
        <v>513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11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70</v>
      </c>
      <c r="Q314" s="721"/>
      <c r="R314" s="721"/>
      <c r="S314" s="721"/>
      <c r="T314" s="721"/>
      <c r="U314" s="721"/>
      <c r="V314" s="722"/>
      <c r="W314" s="37" t="s">
        <v>71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70</v>
      </c>
      <c r="Q315" s="721"/>
      <c r="R315" s="721"/>
      <c r="S315" s="721"/>
      <c r="T315" s="721"/>
      <c r="U315" s="721"/>
      <c r="V315" s="722"/>
      <c r="W315" s="37" t="s">
        <v>68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19" t="s">
        <v>514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113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515</v>
      </c>
      <c r="B318" s="54" t="s">
        <v>516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41</v>
      </c>
      <c r="Y318" s="702">
        <f t="shared" ref="Y318:Y325" si="57">IFERROR(IF(X318="",0,CEILING((X318/$H318),1)*$H318),"")</f>
        <v>43.2</v>
      </c>
      <c r="Z318" s="36">
        <f>IFERROR(IF(Y318=0,"",ROUNDUP(Y318/H318,0)*0.02175),"")</f>
        <v>8.6999999999999994E-2</v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42.822222222222216</v>
      </c>
      <c r="BN318" s="64">
        <f t="shared" ref="BN318:BN325" si="59">IFERROR(Y318*I318/H318,"0")</f>
        <v>45.12</v>
      </c>
      <c r="BO318" s="64">
        <f t="shared" ref="BO318:BO325" si="60">IFERROR(1/J318*(X318/H318),"0")</f>
        <v>6.7791005291005277E-2</v>
      </c>
      <c r="BP318" s="64">
        <f t="shared" ref="BP318:BP325" si="61">IFERROR(1/J318*(Y318/H318),"0")</f>
        <v>7.1428571428571425E-2</v>
      </c>
    </row>
    <row r="319" spans="1:68" ht="37.5" customHeight="1" x14ac:dyDescent="0.25">
      <c r="A319" s="54" t="s">
        <v>518</v>
      </c>
      <c r="B319" s="54" t="s">
        <v>519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10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33</v>
      </c>
      <c r="Y319" s="702">
        <f t="shared" si="57"/>
        <v>43.2</v>
      </c>
      <c r="Z319" s="36">
        <f>IFERROR(IF(Y319=0,"",ROUNDUP(Y319/H319,0)*0.02175),"")</f>
        <v>8.6999999999999994E-2</v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34.466666666666661</v>
      </c>
      <c r="BN319" s="64">
        <f t="shared" si="59"/>
        <v>45.12</v>
      </c>
      <c r="BO319" s="64">
        <f t="shared" si="60"/>
        <v>5.4563492063492057E-2</v>
      </c>
      <c r="BP319" s="64">
        <f t="shared" si="61"/>
        <v>7.1428571428571425E-2</v>
      </c>
    </row>
    <row r="320" spans="1:68" ht="27" customHeight="1" x14ac:dyDescent="0.25">
      <c r="A320" s="54" t="s">
        <v>521</v>
      </c>
      <c r="B320" s="54" t="s">
        <v>522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983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521</v>
      </c>
      <c r="B321" s="54" t="s">
        <v>525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50</v>
      </c>
      <c r="Y321" s="702">
        <f t="shared" si="57"/>
        <v>54</v>
      </c>
      <c r="Z321" s="36">
        <f>IFERROR(IF(Y321=0,"",ROUNDUP(Y321/H321,0)*0.02175),"")</f>
        <v>0.10874999999999999</v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52.222222222222221</v>
      </c>
      <c r="BN321" s="64">
        <f t="shared" si="59"/>
        <v>56.4</v>
      </c>
      <c r="BO321" s="64">
        <f t="shared" si="60"/>
        <v>8.2671957671957674E-2</v>
      </c>
      <c r="BP321" s="64">
        <f t="shared" si="61"/>
        <v>8.9285714285714274E-2</v>
      </c>
    </row>
    <row r="322" spans="1:68" ht="27" customHeight="1" x14ac:dyDescent="0.25">
      <c r="A322" s="54" t="s">
        <v>527</v>
      </c>
      <c r="B322" s="54" t="s">
        <v>528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529</v>
      </c>
      <c r="B323" s="54" t="s">
        <v>530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10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535</v>
      </c>
      <c r="B325" s="54" t="s">
        <v>536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70</v>
      </c>
      <c r="Q326" s="721"/>
      <c r="R326" s="721"/>
      <c r="S326" s="721"/>
      <c r="T326" s="721"/>
      <c r="U326" s="721"/>
      <c r="V326" s="722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11.481481481481481</v>
      </c>
      <c r="Y326" s="703">
        <f>IFERROR(Y318/H318,"0")+IFERROR(Y319/H319,"0")+IFERROR(Y320/H320,"0")+IFERROR(Y321/H321,"0")+IFERROR(Y322/H322,"0")+IFERROR(Y323/H323,"0")+IFERROR(Y324/H324,"0")+IFERROR(Y325/H325,"0")</f>
        <v>13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0.28274999999999995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70</v>
      </c>
      <c r="Q327" s="721"/>
      <c r="R327" s="721"/>
      <c r="S327" s="721"/>
      <c r="T327" s="721"/>
      <c r="U327" s="721"/>
      <c r="V327" s="722"/>
      <c r="W327" s="37" t="s">
        <v>68</v>
      </c>
      <c r="X327" s="703">
        <f>IFERROR(SUM(X318:X325),"0")</f>
        <v>124</v>
      </c>
      <c r="Y327" s="703">
        <f>IFERROR(SUM(Y318:Y325),"0")</f>
        <v>140.4</v>
      </c>
      <c r="Z327" s="37"/>
      <c r="AA327" s="704"/>
      <c r="AB327" s="704"/>
      <c r="AC327" s="704"/>
    </row>
    <row r="328" spans="1:68" ht="14.25" customHeight="1" x14ac:dyDescent="0.25">
      <c r="A328" s="723" t="s">
        <v>63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customHeight="1" x14ac:dyDescent="0.25">
      <c r="A329" s="54" t="s">
        <v>537</v>
      </c>
      <c r="B329" s="54" t="s">
        <v>538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13</v>
      </c>
      <c r="Y329" s="702">
        <f>IFERROR(IF(X329="",0,CEILING((X329/$H329),1)*$H329),"")</f>
        <v>16.8</v>
      </c>
      <c r="Z329" s="36">
        <f>IFERROR(IF(Y329=0,"",ROUNDUP(Y329/H329,0)*0.00753),"")</f>
        <v>3.0120000000000001E-2</v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13.804761904761904</v>
      </c>
      <c r="BN329" s="64">
        <f>IFERROR(Y329*I329/H329,"0")</f>
        <v>17.84</v>
      </c>
      <c r="BO329" s="64">
        <f>IFERROR(1/J329*(X329/H329),"0")</f>
        <v>1.9841269841269837E-2</v>
      </c>
      <c r="BP329" s="64">
        <f>IFERROR(1/J329*(Y329/H329),"0")</f>
        <v>2.564102564102564E-2</v>
      </c>
    </row>
    <row r="330" spans="1:68" ht="27" customHeight="1" x14ac:dyDescent="0.25">
      <c r="A330" s="54" t="s">
        <v>540</v>
      </c>
      <c r="B330" s="54" t="s">
        <v>541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543</v>
      </c>
      <c r="B331" s="54" t="s">
        <v>544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7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546</v>
      </c>
      <c r="B332" s="54" t="s">
        <v>547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9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70</v>
      </c>
      <c r="Q333" s="721"/>
      <c r="R333" s="721"/>
      <c r="S333" s="721"/>
      <c r="T333" s="721"/>
      <c r="U333" s="721"/>
      <c r="V333" s="722"/>
      <c r="W333" s="37" t="s">
        <v>71</v>
      </c>
      <c r="X333" s="703">
        <f>IFERROR(X329/H329,"0")+IFERROR(X330/H330,"0")+IFERROR(X331/H331,"0")+IFERROR(X332/H332,"0")</f>
        <v>3.0952380952380949</v>
      </c>
      <c r="Y333" s="703">
        <f>IFERROR(Y329/H329,"0")+IFERROR(Y330/H330,"0")+IFERROR(Y331/H331,"0")+IFERROR(Y332/H332,"0")</f>
        <v>4</v>
      </c>
      <c r="Z333" s="703">
        <f>IFERROR(IF(Z329="",0,Z329),"0")+IFERROR(IF(Z330="",0,Z330),"0")+IFERROR(IF(Z331="",0,Z331),"0")+IFERROR(IF(Z332="",0,Z332),"0")</f>
        <v>3.0120000000000001E-2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70</v>
      </c>
      <c r="Q334" s="721"/>
      <c r="R334" s="721"/>
      <c r="S334" s="721"/>
      <c r="T334" s="721"/>
      <c r="U334" s="721"/>
      <c r="V334" s="722"/>
      <c r="W334" s="37" t="s">
        <v>68</v>
      </c>
      <c r="X334" s="703">
        <f>IFERROR(SUM(X329:X332),"0")</f>
        <v>13</v>
      </c>
      <c r="Y334" s="703">
        <f>IFERROR(SUM(Y329:Y332),"0")</f>
        <v>16.8</v>
      </c>
      <c r="Z334" s="37"/>
      <c r="AA334" s="704"/>
      <c r="AB334" s="704"/>
      <c r="AC334" s="704"/>
    </row>
    <row r="335" spans="1:68" ht="14.25" customHeight="1" x14ac:dyDescent="0.25">
      <c r="A335" s="723" t="s">
        <v>72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548</v>
      </c>
      <c r="B336" s="54" t="s">
        <v>549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customHeight="1" x14ac:dyDescent="0.25">
      <c r="A337" s="54" t="s">
        <v>551</v>
      </c>
      <c r="B337" s="54" t="s">
        <v>552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8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554</v>
      </c>
      <c r="B338" s="54" t="s">
        <v>555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557</v>
      </c>
      <c r="B339" s="54" t="s">
        <v>558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8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560</v>
      </c>
      <c r="B340" s="54" t="s">
        <v>561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8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563</v>
      </c>
      <c r="B341" s="54" t="s">
        <v>564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70</v>
      </c>
      <c r="Q342" s="721"/>
      <c r="R342" s="721"/>
      <c r="S342" s="721"/>
      <c r="T342" s="721"/>
      <c r="U342" s="721"/>
      <c r="V342" s="722"/>
      <c r="W342" s="37" t="s">
        <v>71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70</v>
      </c>
      <c r="Q343" s="721"/>
      <c r="R343" s="721"/>
      <c r="S343" s="721"/>
      <c r="T343" s="721"/>
      <c r="U343" s="721"/>
      <c r="V343" s="722"/>
      <c r="W343" s="37" t="s">
        <v>68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customHeight="1" x14ac:dyDescent="0.25">
      <c r="A344" s="723" t="s">
        <v>201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566</v>
      </c>
      <c r="B345" s="54" t="s">
        <v>567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9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569</v>
      </c>
      <c r="B346" s="54" t="s">
        <v>570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65</v>
      </c>
      <c r="Y346" s="702">
        <f>IFERROR(IF(X346="",0,CEILING((X346/$H346),1)*$H346),"")</f>
        <v>70.2</v>
      </c>
      <c r="Z346" s="36">
        <f>IFERROR(IF(Y346=0,"",ROUNDUP(Y346/H346,0)*0.02175),"")</f>
        <v>0.19574999999999998</v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69.700000000000017</v>
      </c>
      <c r="BN346" s="64">
        <f>IFERROR(Y346*I346/H346,"0")</f>
        <v>75.27600000000001</v>
      </c>
      <c r="BO346" s="64">
        <f>IFERROR(1/J346*(X346/H346),"0")</f>
        <v>0.14880952380952381</v>
      </c>
      <c r="BP346" s="64">
        <f>IFERROR(1/J346*(Y346/H346),"0")</f>
        <v>0.1607142857142857</v>
      </c>
    </row>
    <row r="347" spans="1:68" ht="16.5" customHeight="1" x14ac:dyDescent="0.25">
      <c r="A347" s="54" t="s">
        <v>572</v>
      </c>
      <c r="B347" s="54" t="s">
        <v>573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70</v>
      </c>
      <c r="Q348" s="721"/>
      <c r="R348" s="721"/>
      <c r="S348" s="721"/>
      <c r="T348" s="721"/>
      <c r="U348" s="721"/>
      <c r="V348" s="722"/>
      <c r="W348" s="37" t="s">
        <v>71</v>
      </c>
      <c r="X348" s="703">
        <f>IFERROR(X345/H345,"0")+IFERROR(X346/H346,"0")+IFERROR(X347/H347,"0")</f>
        <v>8.3333333333333339</v>
      </c>
      <c r="Y348" s="703">
        <f>IFERROR(Y345/H345,"0")+IFERROR(Y346/H346,"0")+IFERROR(Y347/H347,"0")</f>
        <v>9</v>
      </c>
      <c r="Z348" s="703">
        <f>IFERROR(IF(Z345="",0,Z345),"0")+IFERROR(IF(Z346="",0,Z346),"0")+IFERROR(IF(Z347="",0,Z347),"0")</f>
        <v>0.19574999999999998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70</v>
      </c>
      <c r="Q349" s="721"/>
      <c r="R349" s="721"/>
      <c r="S349" s="721"/>
      <c r="T349" s="721"/>
      <c r="U349" s="721"/>
      <c r="V349" s="722"/>
      <c r="W349" s="37" t="s">
        <v>68</v>
      </c>
      <c r="X349" s="703">
        <f>IFERROR(SUM(X345:X347),"0")</f>
        <v>65</v>
      </c>
      <c r="Y349" s="703">
        <f>IFERROR(SUM(Y345:Y347),"0")</f>
        <v>70.2</v>
      </c>
      <c r="Z349" s="37"/>
      <c r="AA349" s="704"/>
      <c r="AB349" s="704"/>
      <c r="AC349" s="704"/>
    </row>
    <row r="350" spans="1:68" ht="14.25" customHeight="1" x14ac:dyDescent="0.25">
      <c r="A350" s="723" t="s">
        <v>102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customHeight="1" x14ac:dyDescent="0.25">
      <c r="A351" s="54" t="s">
        <v>575</v>
      </c>
      <c r="B351" s="54" t="s">
        <v>576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883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579</v>
      </c>
      <c r="B352" s="54" t="s">
        <v>580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848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582</v>
      </c>
      <c r="B353" s="54" t="s">
        <v>583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8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585</v>
      </c>
      <c r="B354" s="54" t="s">
        <v>586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70</v>
      </c>
      <c r="Q355" s="721"/>
      <c r="R355" s="721"/>
      <c r="S355" s="721"/>
      <c r="T355" s="721"/>
      <c r="U355" s="721"/>
      <c r="V355" s="722"/>
      <c r="W355" s="37" t="s">
        <v>71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70</v>
      </c>
      <c r="Q356" s="721"/>
      <c r="R356" s="721"/>
      <c r="S356" s="721"/>
      <c r="T356" s="721"/>
      <c r="U356" s="721"/>
      <c r="V356" s="722"/>
      <c r="W356" s="37" t="s">
        <v>68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customHeight="1" x14ac:dyDescent="0.25">
      <c r="A357" s="723" t="s">
        <v>587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customHeight="1" x14ac:dyDescent="0.25">
      <c r="A358" s="54" t="s">
        <v>588</v>
      </c>
      <c r="B358" s="54" t="s">
        <v>589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595</v>
      </c>
      <c r="B360" s="54" t="s">
        <v>596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70</v>
      </c>
      <c r="Q361" s="721"/>
      <c r="R361" s="721"/>
      <c r="S361" s="721"/>
      <c r="T361" s="721"/>
      <c r="U361" s="721"/>
      <c r="V361" s="722"/>
      <c r="W361" s="37" t="s">
        <v>71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70</v>
      </c>
      <c r="Q362" s="721"/>
      <c r="R362" s="721"/>
      <c r="S362" s="721"/>
      <c r="T362" s="721"/>
      <c r="U362" s="721"/>
      <c r="V362" s="722"/>
      <c r="W362" s="37" t="s">
        <v>68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19" t="s">
        <v>597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63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customHeight="1" x14ac:dyDescent="0.25">
      <c r="A365" s="54" t="s">
        <v>598</v>
      </c>
      <c r="B365" s="54" t="s">
        <v>599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70</v>
      </c>
      <c r="Q366" s="721"/>
      <c r="R366" s="721"/>
      <c r="S366" s="721"/>
      <c r="T366" s="721"/>
      <c r="U366" s="721"/>
      <c r="V366" s="722"/>
      <c r="W366" s="37" t="s">
        <v>71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70</v>
      </c>
      <c r="Q367" s="721"/>
      <c r="R367" s="721"/>
      <c r="S367" s="721"/>
      <c r="T367" s="721"/>
      <c r="U367" s="721"/>
      <c r="V367" s="722"/>
      <c r="W367" s="37" t="s">
        <v>68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customHeight="1" x14ac:dyDescent="0.25">
      <c r="A368" s="723" t="s">
        <v>72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customHeight="1" x14ac:dyDescent="0.25">
      <c r="A369" s="54" t="s">
        <v>601</v>
      </c>
      <c r="B369" s="54" t="s">
        <v>602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10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604</v>
      </c>
      <c r="B370" s="54" t="s">
        <v>605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10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607</v>
      </c>
      <c r="B371" s="54" t="s">
        <v>608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8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70</v>
      </c>
      <c r="Q372" s="721"/>
      <c r="R372" s="721"/>
      <c r="S372" s="721"/>
      <c r="T372" s="721"/>
      <c r="U372" s="721"/>
      <c r="V372" s="722"/>
      <c r="W372" s="37" t="s">
        <v>71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70</v>
      </c>
      <c r="Q373" s="721"/>
      <c r="R373" s="721"/>
      <c r="S373" s="721"/>
      <c r="T373" s="721"/>
      <c r="U373" s="721"/>
      <c r="V373" s="722"/>
      <c r="W373" s="37" t="s">
        <v>68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customHeight="1" x14ac:dyDescent="0.2">
      <c r="A374" s="765" t="s">
        <v>610</v>
      </c>
      <c r="B374" s="766"/>
      <c r="C374" s="766"/>
      <c r="D374" s="766"/>
      <c r="E374" s="766"/>
      <c r="F374" s="766"/>
      <c r="G374" s="766"/>
      <c r="H374" s="766"/>
      <c r="I374" s="766"/>
      <c r="J374" s="766"/>
      <c r="K374" s="766"/>
      <c r="L374" s="766"/>
      <c r="M374" s="766"/>
      <c r="N374" s="766"/>
      <c r="O374" s="766"/>
      <c r="P374" s="766"/>
      <c r="Q374" s="766"/>
      <c r="R374" s="766"/>
      <c r="S374" s="766"/>
      <c r="T374" s="766"/>
      <c r="U374" s="766"/>
      <c r="V374" s="766"/>
      <c r="W374" s="766"/>
      <c r="X374" s="766"/>
      <c r="Y374" s="766"/>
      <c r="Z374" s="766"/>
      <c r="AA374" s="48"/>
      <c r="AB374" s="48"/>
      <c r="AC374" s="48"/>
    </row>
    <row r="375" spans="1:68" ht="16.5" customHeight="1" x14ac:dyDescent="0.25">
      <c r="A375" s="719" t="s">
        <v>611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113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612</v>
      </c>
      <c r="B377" s="54" t="s">
        <v>613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143</v>
      </c>
      <c r="N377" s="33"/>
      <c r="O377" s="32">
        <v>60</v>
      </c>
      <c r="P377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612</v>
      </c>
      <c r="B378" s="54" t="s">
        <v>615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67</v>
      </c>
      <c r="N378" s="33"/>
      <c r="O378" s="32">
        <v>60</v>
      </c>
      <c r="P378" s="86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734</v>
      </c>
      <c r="Y378" s="702">
        <f t="shared" si="67"/>
        <v>735</v>
      </c>
      <c r="Z378" s="36">
        <f>IFERROR(IF(Y378=0,"",ROUNDUP(Y378/H378,0)*0.02175),"")</f>
        <v>1.06575</v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757.48799999999994</v>
      </c>
      <c r="BN378" s="64">
        <f t="shared" si="69"/>
        <v>758.5200000000001</v>
      </c>
      <c r="BO378" s="64">
        <f t="shared" si="70"/>
        <v>1.0194444444444444</v>
      </c>
      <c r="BP378" s="64">
        <f t="shared" si="71"/>
        <v>1.0208333333333333</v>
      </c>
    </row>
    <row r="379" spans="1:68" ht="27" customHeight="1" x14ac:dyDescent="0.25">
      <c r="A379" s="54" t="s">
        <v>617</v>
      </c>
      <c r="B379" s="54" t="s">
        <v>618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143</v>
      </c>
      <c r="N379" s="33"/>
      <c r="O379" s="32">
        <v>60</v>
      </c>
      <c r="P379" s="7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614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617</v>
      </c>
      <c r="B380" s="54" t="s">
        <v>619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541</v>
      </c>
      <c r="Y380" s="702">
        <f t="shared" si="67"/>
        <v>555</v>
      </c>
      <c r="Z380" s="36">
        <f>IFERROR(IF(Y380=0,"",ROUNDUP(Y380/H380,0)*0.02175),"")</f>
        <v>0.80474999999999997</v>
      </c>
      <c r="AA380" s="56"/>
      <c r="AB380" s="57"/>
      <c r="AC380" s="459" t="s">
        <v>620</v>
      </c>
      <c r="AG380" s="64"/>
      <c r="AJ380" s="68"/>
      <c r="AK380" s="68"/>
      <c r="BB380" s="460" t="s">
        <v>1</v>
      </c>
      <c r="BM380" s="64">
        <f t="shared" si="68"/>
        <v>558.31200000000001</v>
      </c>
      <c r="BN380" s="64">
        <f t="shared" si="69"/>
        <v>572.76</v>
      </c>
      <c r="BO380" s="64">
        <f t="shared" si="70"/>
        <v>0.75138888888888888</v>
      </c>
      <c r="BP380" s="64">
        <f t="shared" si="71"/>
        <v>0.77083333333333326</v>
      </c>
    </row>
    <row r="381" spans="1:68" ht="27" customHeight="1" x14ac:dyDescent="0.25">
      <c r="A381" s="54" t="s">
        <v>621</v>
      </c>
      <c r="B381" s="54" t="s">
        <v>622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614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623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694</v>
      </c>
      <c r="Y382" s="702">
        <f t="shared" si="67"/>
        <v>705</v>
      </c>
      <c r="Z382" s="36">
        <f>IFERROR(IF(Y382=0,"",ROUNDUP(Y382/H382,0)*0.02175),"")</f>
        <v>1.0222499999999999</v>
      </c>
      <c r="AA382" s="56"/>
      <c r="AB382" s="57"/>
      <c r="AC382" s="463" t="s">
        <v>624</v>
      </c>
      <c r="AG382" s="64"/>
      <c r="AJ382" s="68"/>
      <c r="AK382" s="68"/>
      <c r="BB382" s="464" t="s">
        <v>1</v>
      </c>
      <c r="BM382" s="64">
        <f t="shared" si="68"/>
        <v>716.20800000000008</v>
      </c>
      <c r="BN382" s="64">
        <f t="shared" si="69"/>
        <v>727.56</v>
      </c>
      <c r="BO382" s="64">
        <f t="shared" si="70"/>
        <v>0.9638888888888888</v>
      </c>
      <c r="BP382" s="64">
        <f t="shared" si="71"/>
        <v>0.97916666666666663</v>
      </c>
    </row>
    <row r="383" spans="1:68" ht="27" customHeight="1" x14ac:dyDescent="0.25">
      <c r="A383" s="54" t="s">
        <v>625</v>
      </c>
      <c r="B383" s="54" t="s">
        <v>626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0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628</v>
      </c>
      <c r="B384" s="54" t="s">
        <v>629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631</v>
      </c>
      <c r="B385" s="54" t="s">
        <v>632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633</v>
      </c>
      <c r="B386" s="54" t="s">
        <v>634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74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636</v>
      </c>
      <c r="B387" s="54" t="s">
        <v>637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624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70</v>
      </c>
      <c r="Q388" s="721"/>
      <c r="R388" s="721"/>
      <c r="S388" s="721"/>
      <c r="T388" s="721"/>
      <c r="U388" s="721"/>
      <c r="V388" s="722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131.26666666666665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133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2.8927499999999995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70</v>
      </c>
      <c r="Q389" s="721"/>
      <c r="R389" s="721"/>
      <c r="S389" s="721"/>
      <c r="T389" s="721"/>
      <c r="U389" s="721"/>
      <c r="V389" s="722"/>
      <c r="W389" s="37" t="s">
        <v>68</v>
      </c>
      <c r="X389" s="703">
        <f>IFERROR(SUM(X377:X387),"0")</f>
        <v>1969</v>
      </c>
      <c r="Y389" s="703">
        <f>IFERROR(SUM(Y377:Y387),"0")</f>
        <v>1995</v>
      </c>
      <c r="Z389" s="37"/>
      <c r="AA389" s="704"/>
      <c r="AB389" s="704"/>
      <c r="AC389" s="704"/>
    </row>
    <row r="390" spans="1:68" ht="14.25" customHeight="1" x14ac:dyDescent="0.25">
      <c r="A390" s="723" t="s">
        <v>161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638</v>
      </c>
      <c r="B391" s="54" t="s">
        <v>639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830</v>
      </c>
      <c r="Y391" s="702">
        <f>IFERROR(IF(X391="",0,CEILING((X391/$H391),1)*$H391),"")</f>
        <v>840</v>
      </c>
      <c r="Z391" s="36">
        <f>IFERROR(IF(Y391=0,"",ROUNDUP(Y391/H391,0)*0.02175),"")</f>
        <v>1.218</v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856.56</v>
      </c>
      <c r="BN391" s="64">
        <f>IFERROR(Y391*I391/H391,"0")</f>
        <v>866.88</v>
      </c>
      <c r="BO391" s="64">
        <f>IFERROR(1/J391*(X391/H391),"0")</f>
        <v>1.1527777777777777</v>
      </c>
      <c r="BP391" s="64">
        <f>IFERROR(1/J391*(Y391/H391),"0")</f>
        <v>1.1666666666666665</v>
      </c>
    </row>
    <row r="392" spans="1:68" ht="27" customHeight="1" x14ac:dyDescent="0.25">
      <c r="A392" s="54" t="s">
        <v>641</v>
      </c>
      <c r="B392" s="54" t="s">
        <v>642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70</v>
      </c>
      <c r="Q393" s="721"/>
      <c r="R393" s="721"/>
      <c r="S393" s="721"/>
      <c r="T393" s="721"/>
      <c r="U393" s="721"/>
      <c r="V393" s="722"/>
      <c r="W393" s="37" t="s">
        <v>71</v>
      </c>
      <c r="X393" s="703">
        <f>IFERROR(X391/H391,"0")+IFERROR(X392/H392,"0")</f>
        <v>55.333333333333336</v>
      </c>
      <c r="Y393" s="703">
        <f>IFERROR(Y391/H391,"0")+IFERROR(Y392/H392,"0")</f>
        <v>56</v>
      </c>
      <c r="Z393" s="703">
        <f>IFERROR(IF(Z391="",0,Z391),"0")+IFERROR(IF(Z392="",0,Z392),"0")</f>
        <v>1.218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70</v>
      </c>
      <c r="Q394" s="721"/>
      <c r="R394" s="721"/>
      <c r="S394" s="721"/>
      <c r="T394" s="721"/>
      <c r="U394" s="721"/>
      <c r="V394" s="722"/>
      <c r="W394" s="37" t="s">
        <v>68</v>
      </c>
      <c r="X394" s="703">
        <f>IFERROR(SUM(X391:X392),"0")</f>
        <v>830</v>
      </c>
      <c r="Y394" s="703">
        <f>IFERROR(SUM(Y391:Y392),"0")</f>
        <v>840</v>
      </c>
      <c r="Z394" s="37"/>
      <c r="AA394" s="704"/>
      <c r="AB394" s="704"/>
      <c r="AC394" s="704"/>
    </row>
    <row r="395" spans="1:68" ht="14.25" customHeight="1" x14ac:dyDescent="0.25">
      <c r="A395" s="723" t="s">
        <v>72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customHeight="1" x14ac:dyDescent="0.25">
      <c r="A396" s="54" t="s">
        <v>643</v>
      </c>
      <c r="B396" s="54" t="s">
        <v>644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9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643</v>
      </c>
      <c r="B397" s="54" t="s">
        <v>646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648</v>
      </c>
      <c r="B398" s="54" t="s">
        <v>649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24</v>
      </c>
      <c r="Y398" s="702">
        <f>IFERROR(IF(X398="",0,CEILING((X398/$H398),1)*$H398),"")</f>
        <v>31.2</v>
      </c>
      <c r="Z398" s="36">
        <f>IFERROR(IF(Y398=0,"",ROUNDUP(Y398/H398,0)*0.02175),"")</f>
        <v>8.6999999999999994E-2</v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25.735384615384618</v>
      </c>
      <c r="BN398" s="64">
        <f>IFERROR(Y398*I398/H398,"0")</f>
        <v>33.456000000000003</v>
      </c>
      <c r="BO398" s="64">
        <f>IFERROR(1/J398*(X398/H398),"0")</f>
        <v>5.4945054945054944E-2</v>
      </c>
      <c r="BP398" s="64">
        <f>IFERROR(1/J398*(Y398/H398),"0")</f>
        <v>7.1428571428571425E-2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70</v>
      </c>
      <c r="Q399" s="721"/>
      <c r="R399" s="721"/>
      <c r="S399" s="721"/>
      <c r="T399" s="721"/>
      <c r="U399" s="721"/>
      <c r="V399" s="722"/>
      <c r="W399" s="37" t="s">
        <v>71</v>
      </c>
      <c r="X399" s="703">
        <f>IFERROR(X396/H396,"0")+IFERROR(X397/H397,"0")+IFERROR(X398/H398,"0")</f>
        <v>3.0769230769230771</v>
      </c>
      <c r="Y399" s="703">
        <f>IFERROR(Y396/H396,"0")+IFERROR(Y397/H397,"0")+IFERROR(Y398/H398,"0")</f>
        <v>4</v>
      </c>
      <c r="Z399" s="703">
        <f>IFERROR(IF(Z396="",0,Z396),"0")+IFERROR(IF(Z397="",0,Z397),"0")+IFERROR(IF(Z398="",0,Z398),"0")</f>
        <v>8.6999999999999994E-2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70</v>
      </c>
      <c r="Q400" s="721"/>
      <c r="R400" s="721"/>
      <c r="S400" s="721"/>
      <c r="T400" s="721"/>
      <c r="U400" s="721"/>
      <c r="V400" s="722"/>
      <c r="W400" s="37" t="s">
        <v>68</v>
      </c>
      <c r="X400" s="703">
        <f>IFERROR(SUM(X396:X398),"0")</f>
        <v>24</v>
      </c>
      <c r="Y400" s="703">
        <f>IFERROR(SUM(Y396:Y398),"0")</f>
        <v>31.2</v>
      </c>
      <c r="Z400" s="37"/>
      <c r="AA400" s="704"/>
      <c r="AB400" s="704"/>
      <c r="AC400" s="704"/>
    </row>
    <row r="401" spans="1:68" ht="14.25" customHeight="1" x14ac:dyDescent="0.25">
      <c r="A401" s="723" t="s">
        <v>201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customHeight="1" x14ac:dyDescent="0.25">
      <c r="A402" s="54" t="s">
        <v>651</v>
      </c>
      <c r="B402" s="54" t="s">
        <v>652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8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651</v>
      </c>
      <c r="B403" s="54" t="s">
        <v>654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86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70</v>
      </c>
      <c r="Q404" s="721"/>
      <c r="R404" s="721"/>
      <c r="S404" s="721"/>
      <c r="T404" s="721"/>
      <c r="U404" s="721"/>
      <c r="V404" s="722"/>
      <c r="W404" s="37" t="s">
        <v>71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70</v>
      </c>
      <c r="Q405" s="721"/>
      <c r="R405" s="721"/>
      <c r="S405" s="721"/>
      <c r="T405" s="721"/>
      <c r="U405" s="721"/>
      <c r="V405" s="722"/>
      <c r="W405" s="37" t="s">
        <v>68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customHeight="1" x14ac:dyDescent="0.25">
      <c r="A406" s="719" t="s">
        <v>656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113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customHeight="1" x14ac:dyDescent="0.25">
      <c r="A408" s="54" t="s">
        <v>657</v>
      </c>
      <c r="B408" s="54" t="s">
        <v>658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1068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657</v>
      </c>
      <c r="B409" s="54" t="s">
        <v>661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10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663</v>
      </c>
      <c r="B410" s="54" t="s">
        <v>664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665</v>
      </c>
      <c r="B411" s="54" t="s">
        <v>666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668</v>
      </c>
      <c r="B412" s="54" t="s">
        <v>669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117</v>
      </c>
      <c r="N412" s="33"/>
      <c r="O412" s="32">
        <v>60</v>
      </c>
      <c r="P412" s="10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671</v>
      </c>
      <c r="B413" s="54" t="s">
        <v>672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7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667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673</v>
      </c>
      <c r="B414" s="54" t="s">
        <v>674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8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667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70</v>
      </c>
      <c r="Q415" s="721"/>
      <c r="R415" s="721"/>
      <c r="S415" s="721"/>
      <c r="T415" s="721"/>
      <c r="U415" s="721"/>
      <c r="V415" s="722"/>
      <c r="W415" s="37" t="s">
        <v>71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70</v>
      </c>
      <c r="Q416" s="721"/>
      <c r="R416" s="721"/>
      <c r="S416" s="721"/>
      <c r="T416" s="721"/>
      <c r="U416" s="721"/>
      <c r="V416" s="722"/>
      <c r="W416" s="37" t="s">
        <v>68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23" t="s">
        <v>63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customHeight="1" x14ac:dyDescent="0.25">
      <c r="A418" s="54" t="s">
        <v>675</v>
      </c>
      <c r="B418" s="54" t="s">
        <v>676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678</v>
      </c>
      <c r="B419" s="54" t="s">
        <v>679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70</v>
      </c>
      <c r="Q420" s="721"/>
      <c r="R420" s="721"/>
      <c r="S420" s="721"/>
      <c r="T420" s="721"/>
      <c r="U420" s="721"/>
      <c r="V420" s="722"/>
      <c r="W420" s="37" t="s">
        <v>71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70</v>
      </c>
      <c r="Q421" s="721"/>
      <c r="R421" s="721"/>
      <c r="S421" s="721"/>
      <c r="T421" s="721"/>
      <c r="U421" s="721"/>
      <c r="V421" s="722"/>
      <c r="W421" s="37" t="s">
        <v>68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23" t="s">
        <v>72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680</v>
      </c>
      <c r="B423" s="54" t="s">
        <v>681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83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288</v>
      </c>
      <c r="Y423" s="702">
        <f>IFERROR(IF(X423="",0,CEILING((X423/$H423),1)*$H423),"")</f>
        <v>288.59999999999997</v>
      </c>
      <c r="Z423" s="36">
        <f>IFERROR(IF(Y423=0,"",ROUNDUP(Y423/H423,0)*0.02175),"")</f>
        <v>0.80474999999999997</v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308.82461538461541</v>
      </c>
      <c r="BN423" s="64">
        <f>IFERROR(Y423*I423/H423,"0")</f>
        <v>309.46799999999996</v>
      </c>
      <c r="BO423" s="64">
        <f>IFERROR(1/J423*(X423/H423),"0")</f>
        <v>0.65934065934065933</v>
      </c>
      <c r="BP423" s="64">
        <f>IFERROR(1/J423*(Y423/H423),"0")</f>
        <v>0.6607142857142857</v>
      </c>
    </row>
    <row r="424" spans="1:68" ht="27" customHeight="1" x14ac:dyDescent="0.25">
      <c r="A424" s="54" t="s">
        <v>683</v>
      </c>
      <c r="B424" s="54" t="s">
        <v>684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686</v>
      </c>
      <c r="B425" s="54" t="s">
        <v>687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customHeight="1" x14ac:dyDescent="0.25">
      <c r="A426" s="54" t="s">
        <v>686</v>
      </c>
      <c r="B426" s="54" t="s">
        <v>689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8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690</v>
      </c>
      <c r="B427" s="54" t="s">
        <v>691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70</v>
      </c>
      <c r="Q428" s="721"/>
      <c r="R428" s="721"/>
      <c r="S428" s="721"/>
      <c r="T428" s="721"/>
      <c r="U428" s="721"/>
      <c r="V428" s="722"/>
      <c r="W428" s="37" t="s">
        <v>71</v>
      </c>
      <c r="X428" s="703">
        <f>IFERROR(X423/H423,"0")+IFERROR(X424/H424,"0")+IFERROR(X425/H425,"0")+IFERROR(X426/H426,"0")+IFERROR(X427/H427,"0")</f>
        <v>36.923076923076927</v>
      </c>
      <c r="Y428" s="703">
        <f>IFERROR(Y423/H423,"0")+IFERROR(Y424/H424,"0")+IFERROR(Y425/H425,"0")+IFERROR(Y426/H426,"0")+IFERROR(Y427/H427,"0")</f>
        <v>37</v>
      </c>
      <c r="Z428" s="703">
        <f>IFERROR(IF(Z423="",0,Z423),"0")+IFERROR(IF(Z424="",0,Z424),"0")+IFERROR(IF(Z425="",0,Z425),"0")+IFERROR(IF(Z426="",0,Z426),"0")+IFERROR(IF(Z427="",0,Z427),"0")</f>
        <v>0.80474999999999997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70</v>
      </c>
      <c r="Q429" s="721"/>
      <c r="R429" s="721"/>
      <c r="S429" s="721"/>
      <c r="T429" s="721"/>
      <c r="U429" s="721"/>
      <c r="V429" s="722"/>
      <c r="W429" s="37" t="s">
        <v>68</v>
      </c>
      <c r="X429" s="703">
        <f>IFERROR(SUM(X423:X427),"0")</f>
        <v>288</v>
      </c>
      <c r="Y429" s="703">
        <f>IFERROR(SUM(Y423:Y427),"0")</f>
        <v>288.59999999999997</v>
      </c>
      <c r="Z429" s="37"/>
      <c r="AA429" s="704"/>
      <c r="AB429" s="704"/>
      <c r="AC429" s="704"/>
    </row>
    <row r="430" spans="1:68" ht="14.25" customHeight="1" x14ac:dyDescent="0.25">
      <c r="A430" s="723" t="s">
        <v>201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customHeight="1" x14ac:dyDescent="0.25">
      <c r="A431" s="54" t="s">
        <v>692</v>
      </c>
      <c r="B431" s="54" t="s">
        <v>693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8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70</v>
      </c>
      <c r="Q432" s="721"/>
      <c r="R432" s="721"/>
      <c r="S432" s="721"/>
      <c r="T432" s="721"/>
      <c r="U432" s="721"/>
      <c r="V432" s="722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70</v>
      </c>
      <c r="Q433" s="721"/>
      <c r="R433" s="721"/>
      <c r="S433" s="721"/>
      <c r="T433" s="721"/>
      <c r="U433" s="721"/>
      <c r="V433" s="722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5" t="s">
        <v>695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48"/>
      <c r="AB434" s="48"/>
      <c r="AC434" s="48"/>
    </row>
    <row r="435" spans="1:68" ht="16.5" customHeight="1" x14ac:dyDescent="0.25">
      <c r="A435" s="719" t="s">
        <v>696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113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customHeight="1" x14ac:dyDescent="0.25">
      <c r="A437" s="54" t="s">
        <v>697</v>
      </c>
      <c r="B437" s="54" t="s">
        <v>698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70</v>
      </c>
      <c r="Q438" s="721"/>
      <c r="R438" s="721"/>
      <c r="S438" s="721"/>
      <c r="T438" s="721"/>
      <c r="U438" s="721"/>
      <c r="V438" s="722"/>
      <c r="W438" s="37" t="s">
        <v>71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70</v>
      </c>
      <c r="Q439" s="721"/>
      <c r="R439" s="721"/>
      <c r="S439" s="721"/>
      <c r="T439" s="721"/>
      <c r="U439" s="721"/>
      <c r="V439" s="722"/>
      <c r="W439" s="37" t="s">
        <v>68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63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customHeight="1" x14ac:dyDescent="0.25">
      <c r="A441" s="54" t="s">
        <v>700</v>
      </c>
      <c r="B441" s="54" t="s">
        <v>701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700</v>
      </c>
      <c r="B442" s="54" t="s">
        <v>703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704</v>
      </c>
      <c r="B443" s="54" t="s">
        <v>705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7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707</v>
      </c>
      <c r="B444" s="54" t="s">
        <v>708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205</v>
      </c>
      <c r="Y444" s="702">
        <f t="shared" si="78"/>
        <v>205.8</v>
      </c>
      <c r="Z444" s="36">
        <f>IFERROR(IF(Y444=0,"",ROUNDUP(Y444/H444,0)*0.00753),"")</f>
        <v>0.36897000000000002</v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216.22619047619045</v>
      </c>
      <c r="BN444" s="64">
        <f t="shared" si="80"/>
        <v>217.07</v>
      </c>
      <c r="BO444" s="64">
        <f t="shared" si="81"/>
        <v>0.31288156288156288</v>
      </c>
      <c r="BP444" s="64">
        <f t="shared" si="82"/>
        <v>0.3141025641025641</v>
      </c>
    </row>
    <row r="445" spans="1:68" ht="27" customHeight="1" x14ac:dyDescent="0.25">
      <c r="A445" s="54" t="s">
        <v>707</v>
      </c>
      <c r="B445" s="54" t="s">
        <v>710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711</v>
      </c>
      <c r="B446" s="54" t="s">
        <v>712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713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10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715</v>
      </c>
      <c r="B448" s="54" t="s">
        <v>716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9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702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717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0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714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718</v>
      </c>
      <c r="B450" s="54" t="s">
        <v>719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718</v>
      </c>
      <c r="B451" s="54" t="s">
        <v>721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723</v>
      </c>
      <c r="B452" s="54" t="s">
        <v>724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723</v>
      </c>
      <c r="B453" s="54" t="s">
        <v>725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99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727</v>
      </c>
      <c r="B454" s="54" t="s">
        <v>728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730</v>
      </c>
      <c r="B455" s="54" t="s">
        <v>731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730</v>
      </c>
      <c r="B456" s="54" t="s">
        <v>733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734</v>
      </c>
      <c r="B457" s="54" t="s">
        <v>735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736</v>
      </c>
      <c r="B458" s="54" t="s">
        <v>737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736</v>
      </c>
      <c r="B459" s="54" t="s">
        <v>738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9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740</v>
      </c>
      <c r="B460" s="54" t="s">
        <v>741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70</v>
      </c>
      <c r="Q461" s="721"/>
      <c r="R461" s="721"/>
      <c r="S461" s="721"/>
      <c r="T461" s="721"/>
      <c r="U461" s="721"/>
      <c r="V461" s="722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48.80952380952381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49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0.36897000000000002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70</v>
      </c>
      <c r="Q462" s="721"/>
      <c r="R462" s="721"/>
      <c r="S462" s="721"/>
      <c r="T462" s="721"/>
      <c r="U462" s="721"/>
      <c r="V462" s="722"/>
      <c r="W462" s="37" t="s">
        <v>68</v>
      </c>
      <c r="X462" s="703">
        <f>IFERROR(SUM(X441:X460),"0")</f>
        <v>205</v>
      </c>
      <c r="Y462" s="703">
        <f>IFERROR(SUM(Y441:Y460),"0")</f>
        <v>205.8</v>
      </c>
      <c r="Z462" s="37"/>
      <c r="AA462" s="704"/>
      <c r="AB462" s="704"/>
      <c r="AC462" s="704"/>
    </row>
    <row r="463" spans="1:68" ht="14.25" customHeight="1" x14ac:dyDescent="0.25">
      <c r="A463" s="723" t="s">
        <v>72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customHeight="1" x14ac:dyDescent="0.25">
      <c r="A464" s="54" t="s">
        <v>743</v>
      </c>
      <c r="B464" s="54" t="s">
        <v>744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8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746</v>
      </c>
      <c r="B465" s="54" t="s">
        <v>747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70</v>
      </c>
      <c r="Q466" s="721"/>
      <c r="R466" s="721"/>
      <c r="S466" s="721"/>
      <c r="T466" s="721"/>
      <c r="U466" s="721"/>
      <c r="V466" s="722"/>
      <c r="W466" s="37" t="s">
        <v>71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70</v>
      </c>
      <c r="Q467" s="721"/>
      <c r="R467" s="721"/>
      <c r="S467" s="721"/>
      <c r="T467" s="721"/>
      <c r="U467" s="721"/>
      <c r="V467" s="722"/>
      <c r="W467" s="37" t="s">
        <v>68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102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749</v>
      </c>
      <c r="B469" s="54" t="s">
        <v>750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70</v>
      </c>
      <c r="Q470" s="721"/>
      <c r="R470" s="721"/>
      <c r="S470" s="721"/>
      <c r="T470" s="721"/>
      <c r="U470" s="721"/>
      <c r="V470" s="722"/>
      <c r="W470" s="37" t="s">
        <v>71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70</v>
      </c>
      <c r="Q471" s="721"/>
      <c r="R471" s="721"/>
      <c r="S471" s="721"/>
      <c r="T471" s="721"/>
      <c r="U471" s="721"/>
      <c r="V471" s="722"/>
      <c r="W471" s="37" t="s">
        <v>68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customHeight="1" x14ac:dyDescent="0.25">
      <c r="A472" s="719" t="s">
        <v>754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161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customHeight="1" x14ac:dyDescent="0.25">
      <c r="A474" s="54" t="s">
        <v>755</v>
      </c>
      <c r="B474" s="54" t="s">
        <v>756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70</v>
      </c>
      <c r="Q475" s="721"/>
      <c r="R475" s="721"/>
      <c r="S475" s="721"/>
      <c r="T475" s="721"/>
      <c r="U475" s="721"/>
      <c r="V475" s="722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70</v>
      </c>
      <c r="Q476" s="721"/>
      <c r="R476" s="721"/>
      <c r="S476" s="721"/>
      <c r="T476" s="721"/>
      <c r="U476" s="721"/>
      <c r="V476" s="722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63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customHeight="1" x14ac:dyDescent="0.25">
      <c r="A478" s="54" t="s">
        <v>758</v>
      </c>
      <c r="B478" s="54" t="s">
        <v>759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02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43</v>
      </c>
      <c r="Y478" s="702">
        <f>IFERROR(IF(X478="",0,CEILING((X478/$H478),1)*$H478),"")</f>
        <v>46.2</v>
      </c>
      <c r="Z478" s="36">
        <f>IFERROR(IF(Y478=0,"",ROUNDUP(Y478/H478,0)*0.00753),"")</f>
        <v>8.2830000000000001E-2</v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45.354761904761901</v>
      </c>
      <c r="BN478" s="64">
        <f>IFERROR(Y478*I478/H478,"0")</f>
        <v>48.73</v>
      </c>
      <c r="BO478" s="64">
        <f>IFERROR(1/J478*(X478/H478),"0")</f>
        <v>6.5628815628815618E-2</v>
      </c>
      <c r="BP478" s="64">
        <f>IFERROR(1/J478*(Y478/H478),"0")</f>
        <v>7.0512820512820512E-2</v>
      </c>
    </row>
    <row r="479" spans="1:68" ht="27" customHeight="1" x14ac:dyDescent="0.25">
      <c r="A479" s="54" t="s">
        <v>761</v>
      </c>
      <c r="B479" s="54" t="s">
        <v>762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767</v>
      </c>
      <c r="B481" s="54" t="s">
        <v>768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841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767</v>
      </c>
      <c r="B482" s="54" t="s">
        <v>770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70</v>
      </c>
      <c r="Q483" s="721"/>
      <c r="R483" s="721"/>
      <c r="S483" s="721"/>
      <c r="T483" s="721"/>
      <c r="U483" s="721"/>
      <c r="V483" s="722"/>
      <c r="W483" s="37" t="s">
        <v>71</v>
      </c>
      <c r="X483" s="703">
        <f>IFERROR(X478/H478,"0")+IFERROR(X479/H479,"0")+IFERROR(X480/H480,"0")+IFERROR(X481/H481,"0")+IFERROR(X482/H482,"0")</f>
        <v>10.238095238095237</v>
      </c>
      <c r="Y483" s="703">
        <f>IFERROR(Y478/H478,"0")+IFERROR(Y479/H479,"0")+IFERROR(Y480/H480,"0")+IFERROR(Y481/H481,"0")+IFERROR(Y482/H482,"0")</f>
        <v>11</v>
      </c>
      <c r="Z483" s="703">
        <f>IFERROR(IF(Z478="",0,Z478),"0")+IFERROR(IF(Z479="",0,Z479),"0")+IFERROR(IF(Z480="",0,Z480),"0")+IFERROR(IF(Z481="",0,Z481),"0")+IFERROR(IF(Z482="",0,Z482),"0")</f>
        <v>8.2830000000000001E-2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70</v>
      </c>
      <c r="Q484" s="721"/>
      <c r="R484" s="721"/>
      <c r="S484" s="721"/>
      <c r="T484" s="721"/>
      <c r="U484" s="721"/>
      <c r="V484" s="722"/>
      <c r="W484" s="37" t="s">
        <v>68</v>
      </c>
      <c r="X484" s="703">
        <f>IFERROR(SUM(X478:X482),"0")</f>
        <v>43</v>
      </c>
      <c r="Y484" s="703">
        <f>IFERROR(SUM(Y478:Y482),"0")</f>
        <v>46.2</v>
      </c>
      <c r="Z484" s="37"/>
      <c r="AA484" s="704"/>
      <c r="AB484" s="704"/>
      <c r="AC484" s="704"/>
    </row>
    <row r="485" spans="1:68" ht="14.25" customHeight="1" x14ac:dyDescent="0.25">
      <c r="A485" s="723" t="s">
        <v>102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customHeight="1" x14ac:dyDescent="0.25">
      <c r="A486" s="54" t="s">
        <v>771</v>
      </c>
      <c r="B486" s="54" t="s">
        <v>772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70</v>
      </c>
      <c r="Q487" s="721"/>
      <c r="R487" s="721"/>
      <c r="S487" s="721"/>
      <c r="T487" s="721"/>
      <c r="U487" s="721"/>
      <c r="V487" s="722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70</v>
      </c>
      <c r="Q488" s="721"/>
      <c r="R488" s="721"/>
      <c r="S488" s="721"/>
      <c r="T488" s="721"/>
      <c r="U488" s="721"/>
      <c r="V488" s="722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19" t="s">
        <v>774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63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customHeight="1" x14ac:dyDescent="0.25">
      <c r="A491" s="54" t="s">
        <v>775</v>
      </c>
      <c r="B491" s="54" t="s">
        <v>776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4</v>
      </c>
      <c r="Y491" s="702">
        <f>IFERROR(IF(X491="",0,CEILING((X491/$H491),1)*$H491),"")</f>
        <v>4.8</v>
      </c>
      <c r="Z491" s="36">
        <f>IFERROR(IF(Y491=0,"",ROUNDUP(Y491/H491,0)*0.00502),"")</f>
        <v>2.0080000000000001E-2</v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4.5733333333333341</v>
      </c>
      <c r="BN491" s="64">
        <f>IFERROR(Y491*I491/H491,"0")</f>
        <v>5.4880000000000004</v>
      </c>
      <c r="BO491" s="64">
        <f>IFERROR(1/J491*(X491/H491),"0")</f>
        <v>1.4245014245014247E-2</v>
      </c>
      <c r="BP491" s="64">
        <f>IFERROR(1/J491*(Y491/H491),"0")</f>
        <v>1.7094017094017096E-2</v>
      </c>
    </row>
    <row r="492" spans="1:68" ht="27" customHeight="1" x14ac:dyDescent="0.25">
      <c r="A492" s="54" t="s">
        <v>778</v>
      </c>
      <c r="B492" s="54" t="s">
        <v>779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780</v>
      </c>
      <c r="B493" s="54" t="s">
        <v>781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4</v>
      </c>
      <c r="Y493" s="702">
        <f>IFERROR(IF(X493="",0,CEILING((X493/$H493),1)*$H493),"")</f>
        <v>4.8</v>
      </c>
      <c r="Z493" s="36">
        <f>IFERROR(IF(Y493=0,"",ROUNDUP(Y493/H493,0)*0.00502),"")</f>
        <v>2.0080000000000001E-2</v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6.7333333333333334</v>
      </c>
      <c r="BN493" s="64">
        <f>IFERROR(Y493*I493/H493,"0")</f>
        <v>8.08</v>
      </c>
      <c r="BO493" s="64">
        <f>IFERROR(1/J493*(X493/H493),"0")</f>
        <v>1.4245014245014247E-2</v>
      </c>
      <c r="BP493" s="64">
        <f>IFERROR(1/J493*(Y493/H493),"0")</f>
        <v>1.7094017094017096E-2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70</v>
      </c>
      <c r="Q494" s="721"/>
      <c r="R494" s="721"/>
      <c r="S494" s="721"/>
      <c r="T494" s="721"/>
      <c r="U494" s="721"/>
      <c r="V494" s="722"/>
      <c r="W494" s="37" t="s">
        <v>71</v>
      </c>
      <c r="X494" s="703">
        <f>IFERROR(X491/H491,"0")+IFERROR(X492/H492,"0")+IFERROR(X493/H493,"0")</f>
        <v>6.666666666666667</v>
      </c>
      <c r="Y494" s="703">
        <f>IFERROR(Y491/H491,"0")+IFERROR(Y492/H492,"0")+IFERROR(Y493/H493,"0")</f>
        <v>8</v>
      </c>
      <c r="Z494" s="703">
        <f>IFERROR(IF(Z491="",0,Z491),"0")+IFERROR(IF(Z492="",0,Z492),"0")+IFERROR(IF(Z493="",0,Z493),"0")</f>
        <v>4.0160000000000001E-2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70</v>
      </c>
      <c r="Q495" s="721"/>
      <c r="R495" s="721"/>
      <c r="S495" s="721"/>
      <c r="T495" s="721"/>
      <c r="U495" s="721"/>
      <c r="V495" s="722"/>
      <c r="W495" s="37" t="s">
        <v>68</v>
      </c>
      <c r="X495" s="703">
        <f>IFERROR(SUM(X491:X493),"0")</f>
        <v>8</v>
      </c>
      <c r="Y495" s="703">
        <f>IFERROR(SUM(Y491:Y493),"0")</f>
        <v>9.6</v>
      </c>
      <c r="Z495" s="37"/>
      <c r="AA495" s="704"/>
      <c r="AB495" s="704"/>
      <c r="AC495" s="704"/>
    </row>
    <row r="496" spans="1:68" ht="16.5" customHeight="1" x14ac:dyDescent="0.25">
      <c r="A496" s="719" t="s">
        <v>783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63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customHeight="1" x14ac:dyDescent="0.25">
      <c r="A498" s="54" t="s">
        <v>784</v>
      </c>
      <c r="B498" s="54" t="s">
        <v>785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70</v>
      </c>
      <c r="Q499" s="721"/>
      <c r="R499" s="721"/>
      <c r="S499" s="721"/>
      <c r="T499" s="721"/>
      <c r="U499" s="721"/>
      <c r="V499" s="722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70</v>
      </c>
      <c r="Q500" s="721"/>
      <c r="R500" s="721"/>
      <c r="S500" s="721"/>
      <c r="T500" s="721"/>
      <c r="U500" s="721"/>
      <c r="V500" s="722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5" t="s">
        <v>787</v>
      </c>
      <c r="B501" s="766"/>
      <c r="C501" s="766"/>
      <c r="D501" s="766"/>
      <c r="E501" s="766"/>
      <c r="F501" s="766"/>
      <c r="G501" s="766"/>
      <c r="H501" s="766"/>
      <c r="I501" s="766"/>
      <c r="J501" s="766"/>
      <c r="K501" s="766"/>
      <c r="L501" s="766"/>
      <c r="M501" s="766"/>
      <c r="N501" s="766"/>
      <c r="O501" s="766"/>
      <c r="P501" s="766"/>
      <c r="Q501" s="766"/>
      <c r="R501" s="766"/>
      <c r="S501" s="766"/>
      <c r="T501" s="766"/>
      <c r="U501" s="766"/>
      <c r="V501" s="766"/>
      <c r="W501" s="766"/>
      <c r="X501" s="766"/>
      <c r="Y501" s="766"/>
      <c r="Z501" s="766"/>
      <c r="AA501" s="48"/>
      <c r="AB501" s="48"/>
      <c r="AC501" s="48"/>
    </row>
    <row r="502" spans="1:68" ht="16.5" customHeight="1" x14ac:dyDescent="0.25">
      <c r="A502" s="719" t="s">
        <v>787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113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788</v>
      </c>
      <c r="B504" s="54" t="s">
        <v>789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9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46</v>
      </c>
      <c r="Y504" s="702">
        <f t="shared" ref="Y504:Y511" si="84">IFERROR(IF(X504="",0,CEILING((X504/$H504),1)*$H504),"")</f>
        <v>47.52</v>
      </c>
      <c r="Z504" s="36">
        <f t="shared" ref="Z504:Z509" si="85">IFERROR(IF(Y504=0,"",ROUNDUP(Y504/H504,0)*0.01196),"")</f>
        <v>0.10764</v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49.136363636363633</v>
      </c>
      <c r="BN504" s="64">
        <f t="shared" ref="BN504:BN511" si="87">IFERROR(Y504*I504/H504,"0")</f>
        <v>50.760000000000005</v>
      </c>
      <c r="BO504" s="64">
        <f t="shared" ref="BO504:BO511" si="88">IFERROR(1/J504*(X504/H504),"0")</f>
        <v>8.3770396270396258E-2</v>
      </c>
      <c r="BP504" s="64">
        <f t="shared" ref="BP504:BP511" si="89">IFERROR(1/J504*(Y504/H504),"0")</f>
        <v>8.6538461538461536E-2</v>
      </c>
    </row>
    <row r="505" spans="1:68" ht="27" customHeight="1" x14ac:dyDescent="0.25">
      <c r="A505" s="54" t="s">
        <v>790</v>
      </c>
      <c r="B505" s="54" t="s">
        <v>791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11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10</v>
      </c>
      <c r="Y505" s="702">
        <f t="shared" si="84"/>
        <v>10.56</v>
      </c>
      <c r="Z505" s="36">
        <f t="shared" si="85"/>
        <v>2.392E-2</v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10.681818181818182</v>
      </c>
      <c r="BN505" s="64">
        <f t="shared" si="87"/>
        <v>11.28</v>
      </c>
      <c r="BO505" s="64">
        <f t="shared" si="88"/>
        <v>1.8210955710955712E-2</v>
      </c>
      <c r="BP505" s="64">
        <f t="shared" si="89"/>
        <v>1.9230769230769232E-2</v>
      </c>
    </row>
    <row r="506" spans="1:68" ht="16.5" customHeight="1" x14ac:dyDescent="0.25">
      <c r="A506" s="54" t="s">
        <v>793</v>
      </c>
      <c r="B506" s="54" t="s">
        <v>794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796</v>
      </c>
      <c r="B507" s="54" t="s">
        <v>797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23</v>
      </c>
      <c r="Y507" s="702">
        <f t="shared" si="84"/>
        <v>26.400000000000002</v>
      </c>
      <c r="Z507" s="36">
        <f t="shared" si="85"/>
        <v>5.9799999999999999E-2</v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24.568181818181817</v>
      </c>
      <c r="BN507" s="64">
        <f t="shared" si="87"/>
        <v>28.200000000000003</v>
      </c>
      <c r="BO507" s="64">
        <f t="shared" si="88"/>
        <v>4.1885198135198129E-2</v>
      </c>
      <c r="BP507" s="64">
        <f t="shared" si="89"/>
        <v>4.807692307692308E-2</v>
      </c>
    </row>
    <row r="508" spans="1:68" ht="16.5" customHeight="1" x14ac:dyDescent="0.25">
      <c r="A508" s="54" t="s">
        <v>799</v>
      </c>
      <c r="B508" s="54" t="s">
        <v>800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802</v>
      </c>
      <c r="B509" s="54" t="s">
        <v>803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24</v>
      </c>
      <c r="Y509" s="702">
        <f t="shared" si="84"/>
        <v>26.400000000000002</v>
      </c>
      <c r="Z509" s="36">
        <f t="shared" si="85"/>
        <v>5.9799999999999999E-2</v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25.636363636363633</v>
      </c>
      <c r="BN509" s="64">
        <f t="shared" si="87"/>
        <v>28.200000000000003</v>
      </c>
      <c r="BO509" s="64">
        <f t="shared" si="88"/>
        <v>4.3706293706293704E-2</v>
      </c>
      <c r="BP509" s="64">
        <f t="shared" si="89"/>
        <v>4.807692307692308E-2</v>
      </c>
    </row>
    <row r="510" spans="1:68" ht="27" customHeight="1" x14ac:dyDescent="0.25">
      <c r="A510" s="54" t="s">
        <v>805</v>
      </c>
      <c r="B510" s="54" t="s">
        <v>806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807</v>
      </c>
      <c r="B511" s="54" t="s">
        <v>808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70</v>
      </c>
      <c r="Q512" s="721"/>
      <c r="R512" s="721"/>
      <c r="S512" s="721"/>
      <c r="T512" s="721"/>
      <c r="U512" s="721"/>
      <c r="V512" s="722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19.507575757575758</v>
      </c>
      <c r="Y512" s="703">
        <f>IFERROR(Y504/H504,"0")+IFERROR(Y505/H505,"0")+IFERROR(Y506/H506,"0")+IFERROR(Y507/H507,"0")+IFERROR(Y508/H508,"0")+IFERROR(Y509/H509,"0")+IFERROR(Y510/H510,"0")+IFERROR(Y511/H511,"0")</f>
        <v>21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0.25115999999999999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70</v>
      </c>
      <c r="Q513" s="721"/>
      <c r="R513" s="721"/>
      <c r="S513" s="721"/>
      <c r="T513" s="721"/>
      <c r="U513" s="721"/>
      <c r="V513" s="722"/>
      <c r="W513" s="37" t="s">
        <v>68</v>
      </c>
      <c r="X513" s="703">
        <f>IFERROR(SUM(X504:X511),"0")</f>
        <v>103</v>
      </c>
      <c r="Y513" s="703">
        <f>IFERROR(SUM(Y504:Y511),"0")</f>
        <v>110.88000000000001</v>
      </c>
      <c r="Z513" s="37"/>
      <c r="AA513" s="704"/>
      <c r="AB513" s="704"/>
      <c r="AC513" s="704"/>
    </row>
    <row r="514" spans="1:68" ht="14.25" customHeight="1" x14ac:dyDescent="0.25">
      <c r="A514" s="723" t="s">
        <v>161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809</v>
      </c>
      <c r="B515" s="54" t="s">
        <v>810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19</v>
      </c>
      <c r="Y515" s="702">
        <f>IFERROR(IF(X515="",0,CEILING((X515/$H515),1)*$H515),"")</f>
        <v>21.12</v>
      </c>
      <c r="Z515" s="36">
        <f>IFERROR(IF(Y515=0,"",ROUNDUP(Y515/H515,0)*0.01196),"")</f>
        <v>4.7840000000000001E-2</v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20.295454545454543</v>
      </c>
      <c r="BN515" s="64">
        <f>IFERROR(Y515*I515/H515,"0")</f>
        <v>22.56</v>
      </c>
      <c r="BO515" s="64">
        <f>IFERROR(1/J515*(X515/H515),"0")</f>
        <v>3.4600815850815848E-2</v>
      </c>
      <c r="BP515" s="64">
        <f>IFERROR(1/J515*(Y515/H515),"0")</f>
        <v>3.8461538461538464E-2</v>
      </c>
    </row>
    <row r="516" spans="1:68" ht="16.5" customHeight="1" x14ac:dyDescent="0.25">
      <c r="A516" s="54" t="s">
        <v>812</v>
      </c>
      <c r="B516" s="54" t="s">
        <v>813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70</v>
      </c>
      <c r="Q517" s="721"/>
      <c r="R517" s="721"/>
      <c r="S517" s="721"/>
      <c r="T517" s="721"/>
      <c r="U517" s="721"/>
      <c r="V517" s="722"/>
      <c r="W517" s="37" t="s">
        <v>71</v>
      </c>
      <c r="X517" s="703">
        <f>IFERROR(X515/H515,"0")+IFERROR(X516/H516,"0")</f>
        <v>3.5984848484848482</v>
      </c>
      <c r="Y517" s="703">
        <f>IFERROR(Y515/H515,"0")+IFERROR(Y516/H516,"0")</f>
        <v>4</v>
      </c>
      <c r="Z517" s="703">
        <f>IFERROR(IF(Z515="",0,Z515),"0")+IFERROR(IF(Z516="",0,Z516),"0")</f>
        <v>4.7840000000000001E-2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70</v>
      </c>
      <c r="Q518" s="721"/>
      <c r="R518" s="721"/>
      <c r="S518" s="721"/>
      <c r="T518" s="721"/>
      <c r="U518" s="721"/>
      <c r="V518" s="722"/>
      <c r="W518" s="37" t="s">
        <v>68</v>
      </c>
      <c r="X518" s="703">
        <f>IFERROR(SUM(X515:X516),"0")</f>
        <v>19</v>
      </c>
      <c r="Y518" s="703">
        <f>IFERROR(SUM(Y515:Y516),"0")</f>
        <v>21.12</v>
      </c>
      <c r="Z518" s="37"/>
      <c r="AA518" s="704"/>
      <c r="AB518" s="704"/>
      <c r="AC518" s="704"/>
    </row>
    <row r="519" spans="1:68" ht="14.25" customHeight="1" x14ac:dyDescent="0.25">
      <c r="A519" s="723" t="s">
        <v>63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814</v>
      </c>
      <c r="B520" s="54" t="s">
        <v>815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91</v>
      </c>
      <c r="Y520" s="702">
        <f t="shared" ref="Y520:Y525" si="90">IFERROR(IF(X520="",0,CEILING((X520/$H520),1)*$H520),"")</f>
        <v>95.04</v>
      </c>
      <c r="Z520" s="36">
        <f>IFERROR(IF(Y520=0,"",ROUNDUP(Y520/H520,0)*0.01196),"")</f>
        <v>0.21528</v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97.204545454545453</v>
      </c>
      <c r="BN520" s="64">
        <f t="shared" ref="BN520:BN525" si="92">IFERROR(Y520*I520/H520,"0")</f>
        <v>101.52000000000001</v>
      </c>
      <c r="BO520" s="64">
        <f t="shared" ref="BO520:BO525" si="93">IFERROR(1/J520*(X520/H520),"0")</f>
        <v>0.16571969696969696</v>
      </c>
      <c r="BP520" s="64">
        <f t="shared" ref="BP520:BP525" si="94">IFERROR(1/J520*(Y520/H520),"0")</f>
        <v>0.17307692307692307</v>
      </c>
    </row>
    <row r="521" spans="1:68" ht="27" customHeight="1" x14ac:dyDescent="0.25">
      <c r="A521" s="54" t="s">
        <v>817</v>
      </c>
      <c r="B521" s="54" t="s">
        <v>818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7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11</v>
      </c>
      <c r="Y521" s="702">
        <f t="shared" si="90"/>
        <v>15.84</v>
      </c>
      <c r="Z521" s="36">
        <f>IFERROR(IF(Y521=0,"",ROUNDUP(Y521/H521,0)*0.01196),"")</f>
        <v>3.5880000000000002E-2</v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11.75</v>
      </c>
      <c r="BN521" s="64">
        <f t="shared" si="92"/>
        <v>16.919999999999998</v>
      </c>
      <c r="BO521" s="64">
        <f t="shared" si="93"/>
        <v>2.003205128205128E-2</v>
      </c>
      <c r="BP521" s="64">
        <f t="shared" si="94"/>
        <v>2.8846153846153848E-2</v>
      </c>
    </row>
    <row r="522" spans="1:68" ht="27" customHeight="1" x14ac:dyDescent="0.25">
      <c r="A522" s="54" t="s">
        <v>820</v>
      </c>
      <c r="B522" s="54" t="s">
        <v>821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7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25</v>
      </c>
      <c r="Y522" s="702">
        <f t="shared" si="90"/>
        <v>26.400000000000002</v>
      </c>
      <c r="Z522" s="36">
        <f>IFERROR(IF(Y522=0,"",ROUNDUP(Y522/H522,0)*0.01196),"")</f>
        <v>5.9799999999999999E-2</v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26.704545454545453</v>
      </c>
      <c r="BN522" s="64">
        <f t="shared" si="92"/>
        <v>28.200000000000003</v>
      </c>
      <c r="BO522" s="64">
        <f t="shared" si="93"/>
        <v>4.5527389277389273E-2</v>
      </c>
      <c r="BP522" s="64">
        <f t="shared" si="94"/>
        <v>4.807692307692308E-2</v>
      </c>
    </row>
    <row r="523" spans="1:68" ht="27" customHeight="1" x14ac:dyDescent="0.25">
      <c r="A523" s="54" t="s">
        <v>823</v>
      </c>
      <c r="B523" s="54" t="s">
        <v>824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8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826</v>
      </c>
      <c r="B524" s="54" t="s">
        <v>827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8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828</v>
      </c>
      <c r="B525" s="54" t="s">
        <v>829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70</v>
      </c>
      <c r="Q526" s="721"/>
      <c r="R526" s="721"/>
      <c r="S526" s="721"/>
      <c r="T526" s="721"/>
      <c r="U526" s="721"/>
      <c r="V526" s="722"/>
      <c r="W526" s="37" t="s">
        <v>71</v>
      </c>
      <c r="X526" s="703">
        <f>IFERROR(X520/H520,"0")+IFERROR(X521/H521,"0")+IFERROR(X522/H522,"0")+IFERROR(X523/H523,"0")+IFERROR(X524/H524,"0")+IFERROR(X525/H525,"0")</f>
        <v>24.053030303030301</v>
      </c>
      <c r="Y526" s="703">
        <f>IFERROR(Y520/H520,"0")+IFERROR(Y521/H521,"0")+IFERROR(Y522/H522,"0")+IFERROR(Y523/H523,"0")+IFERROR(Y524/H524,"0")+IFERROR(Y525/H525,"0")</f>
        <v>26</v>
      </c>
      <c r="Z526" s="703">
        <f>IFERROR(IF(Z520="",0,Z520),"0")+IFERROR(IF(Z521="",0,Z521),"0")+IFERROR(IF(Z522="",0,Z522),"0")+IFERROR(IF(Z523="",0,Z523),"0")+IFERROR(IF(Z524="",0,Z524),"0")+IFERROR(IF(Z525="",0,Z525),"0")</f>
        <v>0.31096000000000001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70</v>
      </c>
      <c r="Q527" s="721"/>
      <c r="R527" s="721"/>
      <c r="S527" s="721"/>
      <c r="T527" s="721"/>
      <c r="U527" s="721"/>
      <c r="V527" s="722"/>
      <c r="W527" s="37" t="s">
        <v>68</v>
      </c>
      <c r="X527" s="703">
        <f>IFERROR(SUM(X520:X525),"0")</f>
        <v>127</v>
      </c>
      <c r="Y527" s="703">
        <f>IFERROR(SUM(Y520:Y525),"0")</f>
        <v>137.28</v>
      </c>
      <c r="Z527" s="37"/>
      <c r="AA527" s="704"/>
      <c r="AB527" s="704"/>
      <c r="AC527" s="704"/>
    </row>
    <row r="528" spans="1:68" ht="14.25" customHeight="1" x14ac:dyDescent="0.25">
      <c r="A528" s="723" t="s">
        <v>72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customHeight="1" x14ac:dyDescent="0.25">
      <c r="A529" s="54" t="s">
        <v>830</v>
      </c>
      <c r="B529" s="54" t="s">
        <v>831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833</v>
      </c>
      <c r="B530" s="54" t="s">
        <v>834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836</v>
      </c>
      <c r="B531" s="54" t="s">
        <v>837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7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70</v>
      </c>
      <c r="Q532" s="721"/>
      <c r="R532" s="721"/>
      <c r="S532" s="721"/>
      <c r="T532" s="721"/>
      <c r="U532" s="721"/>
      <c r="V532" s="722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70</v>
      </c>
      <c r="Q533" s="721"/>
      <c r="R533" s="721"/>
      <c r="S533" s="721"/>
      <c r="T533" s="721"/>
      <c r="U533" s="721"/>
      <c r="V533" s="722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201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customHeight="1" x14ac:dyDescent="0.25">
      <c r="A535" s="54" t="s">
        <v>839</v>
      </c>
      <c r="B535" s="54" t="s">
        <v>840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1106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70</v>
      </c>
      <c r="Q537" s="721"/>
      <c r="R537" s="721"/>
      <c r="S537" s="721"/>
      <c r="T537" s="721"/>
      <c r="U537" s="721"/>
      <c r="V537" s="722"/>
      <c r="W537" s="37" t="s">
        <v>71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70</v>
      </c>
      <c r="Q538" s="721"/>
      <c r="R538" s="721"/>
      <c r="S538" s="721"/>
      <c r="T538" s="721"/>
      <c r="U538" s="721"/>
      <c r="V538" s="722"/>
      <c r="W538" s="37" t="s">
        <v>68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5" t="s">
        <v>845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48"/>
      <c r="AB539" s="48"/>
      <c r="AC539" s="48"/>
    </row>
    <row r="540" spans="1:68" ht="16.5" customHeight="1" x14ac:dyDescent="0.25">
      <c r="A540" s="719" t="s">
        <v>845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113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customHeight="1" x14ac:dyDescent="0.25">
      <c r="A542" s="54" t="s">
        <v>846</v>
      </c>
      <c r="B542" s="54" t="s">
        <v>847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803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23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900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858</v>
      </c>
      <c r="B545" s="54" t="s">
        <v>859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8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862</v>
      </c>
      <c r="B546" s="54" t="s">
        <v>863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840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865</v>
      </c>
      <c r="B547" s="54" t="s">
        <v>866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1023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868</v>
      </c>
      <c r="B548" s="54" t="s">
        <v>869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845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70</v>
      </c>
      <c r="Q549" s="721"/>
      <c r="R549" s="721"/>
      <c r="S549" s="721"/>
      <c r="T549" s="721"/>
      <c r="U549" s="721"/>
      <c r="V549" s="722"/>
      <c r="W549" s="37" t="s">
        <v>71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70</v>
      </c>
      <c r="Q550" s="721"/>
      <c r="R550" s="721"/>
      <c r="S550" s="721"/>
      <c r="T550" s="721"/>
      <c r="U550" s="721"/>
      <c r="V550" s="722"/>
      <c r="W550" s="37" t="s">
        <v>68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23" t="s">
        <v>161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customHeight="1" x14ac:dyDescent="0.25">
      <c r="A552" s="54" t="s">
        <v>871</v>
      </c>
      <c r="B552" s="54" t="s">
        <v>872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760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797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977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1007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70</v>
      </c>
      <c r="Q556" s="721"/>
      <c r="R556" s="721"/>
      <c r="S556" s="721"/>
      <c r="T556" s="721"/>
      <c r="U556" s="721"/>
      <c r="V556" s="722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70</v>
      </c>
      <c r="Q557" s="721"/>
      <c r="R557" s="721"/>
      <c r="S557" s="721"/>
      <c r="T557" s="721"/>
      <c r="U557" s="721"/>
      <c r="V557" s="722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63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customHeight="1" x14ac:dyDescent="0.25">
      <c r="A559" s="54" t="s">
        <v>884</v>
      </c>
      <c r="B559" s="54" t="s">
        <v>885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954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888</v>
      </c>
      <c r="B560" s="54" t="s">
        <v>889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1017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892</v>
      </c>
      <c r="B561" s="54" t="s">
        <v>893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60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896</v>
      </c>
      <c r="B562" s="54" t="s">
        <v>897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728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900</v>
      </c>
      <c r="B563" s="54" t="s">
        <v>901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778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904</v>
      </c>
      <c r="B564" s="54" t="s">
        <v>905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947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907</v>
      </c>
      <c r="B565" s="54" t="s">
        <v>908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785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70</v>
      </c>
      <c r="Q566" s="721"/>
      <c r="R566" s="721"/>
      <c r="S566" s="721"/>
      <c r="T566" s="721"/>
      <c r="U566" s="721"/>
      <c r="V566" s="722"/>
      <c r="W566" s="37" t="s">
        <v>71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70</v>
      </c>
      <c r="Q567" s="721"/>
      <c r="R567" s="721"/>
      <c r="S567" s="721"/>
      <c r="T567" s="721"/>
      <c r="U567" s="721"/>
      <c r="V567" s="722"/>
      <c r="W567" s="37" t="s">
        <v>68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23" t="s">
        <v>72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910</v>
      </c>
      <c r="B569" s="54" t="s">
        <v>911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996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39</v>
      </c>
      <c r="Y569" s="702">
        <f>IFERROR(IF(X569="",0,CEILING((X569/$H569),1)*$H569),"")</f>
        <v>39</v>
      </c>
      <c r="Z569" s="36">
        <f>IFERROR(IF(Y569=0,"",ROUNDUP(Y569/H569,0)*0.02175),"")</f>
        <v>0.10874999999999999</v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41.820000000000007</v>
      </c>
      <c r="BN569" s="64">
        <f>IFERROR(Y569*I569/H569,"0")</f>
        <v>41.820000000000007</v>
      </c>
      <c r="BO569" s="64">
        <f>IFERROR(1/J569*(X569/H569),"0")</f>
        <v>8.9285714285714274E-2</v>
      </c>
      <c r="BP569" s="64">
        <f>IFERROR(1/J569*(Y569/H569),"0")</f>
        <v>8.9285714285714274E-2</v>
      </c>
    </row>
    <row r="570" spans="1:68" ht="27" customHeight="1" x14ac:dyDescent="0.25">
      <c r="A570" s="54" t="s">
        <v>914</v>
      </c>
      <c r="B570" s="54" t="s">
        <v>915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772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918</v>
      </c>
      <c r="B571" s="54" t="s">
        <v>919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805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921</v>
      </c>
      <c r="B572" s="54" t="s">
        <v>922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814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70</v>
      </c>
      <c r="Q573" s="721"/>
      <c r="R573" s="721"/>
      <c r="S573" s="721"/>
      <c r="T573" s="721"/>
      <c r="U573" s="721"/>
      <c r="V573" s="722"/>
      <c r="W573" s="37" t="s">
        <v>71</v>
      </c>
      <c r="X573" s="703">
        <f>IFERROR(X569/H569,"0")+IFERROR(X570/H570,"0")+IFERROR(X571/H571,"0")+IFERROR(X572/H572,"0")</f>
        <v>5</v>
      </c>
      <c r="Y573" s="703">
        <f>IFERROR(Y569/H569,"0")+IFERROR(Y570/H570,"0")+IFERROR(Y571/H571,"0")+IFERROR(Y572/H572,"0")</f>
        <v>5</v>
      </c>
      <c r="Z573" s="703">
        <f>IFERROR(IF(Z569="",0,Z569),"0")+IFERROR(IF(Z570="",0,Z570),"0")+IFERROR(IF(Z571="",0,Z571),"0")+IFERROR(IF(Z572="",0,Z572),"0")</f>
        <v>0.10874999999999999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70</v>
      </c>
      <c r="Q574" s="721"/>
      <c r="R574" s="721"/>
      <c r="S574" s="721"/>
      <c r="T574" s="721"/>
      <c r="U574" s="721"/>
      <c r="V574" s="722"/>
      <c r="W574" s="37" t="s">
        <v>68</v>
      </c>
      <c r="X574" s="703">
        <f>IFERROR(SUM(X569:X572),"0")</f>
        <v>39</v>
      </c>
      <c r="Y574" s="703">
        <f>IFERROR(SUM(Y569:Y572),"0")</f>
        <v>39</v>
      </c>
      <c r="Z574" s="37"/>
      <c r="AA574" s="704"/>
      <c r="AB574" s="704"/>
      <c r="AC574" s="704"/>
    </row>
    <row r="575" spans="1:68" ht="14.25" customHeight="1" x14ac:dyDescent="0.25">
      <c r="A575" s="723" t="s">
        <v>201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customHeight="1" x14ac:dyDescent="0.25">
      <c r="A576" s="54" t="s">
        <v>924</v>
      </c>
      <c r="B576" s="54" t="s">
        <v>925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1030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924</v>
      </c>
      <c r="B577" s="54" t="s">
        <v>928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1027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930</v>
      </c>
      <c r="B578" s="54" t="s">
        <v>931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1060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930</v>
      </c>
      <c r="B579" s="54" t="s">
        <v>934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67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70</v>
      </c>
      <c r="Q580" s="721"/>
      <c r="R580" s="721"/>
      <c r="S580" s="721"/>
      <c r="T580" s="721"/>
      <c r="U580" s="721"/>
      <c r="V580" s="722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70</v>
      </c>
      <c r="Q581" s="721"/>
      <c r="R581" s="721"/>
      <c r="S581" s="721"/>
      <c r="T581" s="721"/>
      <c r="U581" s="721"/>
      <c r="V581" s="722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19" t="s">
        <v>936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113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customHeight="1" x14ac:dyDescent="0.25">
      <c r="A584" s="54" t="s">
        <v>937</v>
      </c>
      <c r="B584" s="54" t="s">
        <v>938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835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941</v>
      </c>
      <c r="B585" s="54" t="s">
        <v>942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844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70</v>
      </c>
      <c r="Q586" s="721"/>
      <c r="R586" s="721"/>
      <c r="S586" s="721"/>
      <c r="T586" s="721"/>
      <c r="U586" s="721"/>
      <c r="V586" s="722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70</v>
      </c>
      <c r="Q587" s="721"/>
      <c r="R587" s="721"/>
      <c r="S587" s="721"/>
      <c r="T587" s="721"/>
      <c r="U587" s="721"/>
      <c r="V587" s="722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161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customHeight="1" x14ac:dyDescent="0.25">
      <c r="A589" s="54" t="s">
        <v>945</v>
      </c>
      <c r="B589" s="54" t="s">
        <v>946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1074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70</v>
      </c>
      <c r="Q590" s="721"/>
      <c r="R590" s="721"/>
      <c r="S590" s="721"/>
      <c r="T590" s="721"/>
      <c r="U590" s="721"/>
      <c r="V590" s="722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70</v>
      </c>
      <c r="Q591" s="721"/>
      <c r="R591" s="721"/>
      <c r="S591" s="721"/>
      <c r="T591" s="721"/>
      <c r="U591" s="721"/>
      <c r="V591" s="722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63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customHeight="1" x14ac:dyDescent="0.25">
      <c r="A593" s="54" t="s">
        <v>949</v>
      </c>
      <c r="B593" s="54" t="s">
        <v>950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884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70</v>
      </c>
      <c r="Q594" s="721"/>
      <c r="R594" s="721"/>
      <c r="S594" s="721"/>
      <c r="T594" s="721"/>
      <c r="U594" s="721"/>
      <c r="V594" s="722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70</v>
      </c>
      <c r="Q595" s="721"/>
      <c r="R595" s="721"/>
      <c r="S595" s="721"/>
      <c r="T595" s="721"/>
      <c r="U595" s="721"/>
      <c r="V595" s="722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72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customHeight="1" x14ac:dyDescent="0.25">
      <c r="A597" s="54" t="s">
        <v>953</v>
      </c>
      <c r="B597" s="54" t="s">
        <v>954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1080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70</v>
      </c>
      <c r="Q598" s="721"/>
      <c r="R598" s="721"/>
      <c r="S598" s="721"/>
      <c r="T598" s="721"/>
      <c r="U598" s="721"/>
      <c r="V598" s="722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70</v>
      </c>
      <c r="Q599" s="721"/>
      <c r="R599" s="721"/>
      <c r="S599" s="721"/>
      <c r="T599" s="721"/>
      <c r="U599" s="721"/>
      <c r="V599" s="722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90" t="s">
        <v>957</v>
      </c>
      <c r="Q600" s="791"/>
      <c r="R600" s="791"/>
      <c r="S600" s="791"/>
      <c r="T600" s="791"/>
      <c r="U600" s="791"/>
      <c r="V600" s="792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5503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5674.2800000000007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90" t="s">
        <v>958</v>
      </c>
      <c r="Q601" s="791"/>
      <c r="R601" s="791"/>
      <c r="S601" s="791"/>
      <c r="T601" s="791"/>
      <c r="U601" s="791"/>
      <c r="V601" s="792"/>
      <c r="W601" s="37" t="s">
        <v>68</v>
      </c>
      <c r="X601" s="703">
        <f>IFERROR(SUM(BM22:BM597),"0")</f>
        <v>5809.9291488447707</v>
      </c>
      <c r="Y601" s="703">
        <f>IFERROR(SUM(BN22:BN597),"0")</f>
        <v>5991.152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90" t="s">
        <v>959</v>
      </c>
      <c r="Q602" s="791"/>
      <c r="R602" s="791"/>
      <c r="S602" s="791"/>
      <c r="T602" s="791"/>
      <c r="U602" s="791"/>
      <c r="V602" s="792"/>
      <c r="W602" s="37" t="s">
        <v>960</v>
      </c>
      <c r="X602" s="38">
        <f>ROUNDUP(SUM(BO22:BO597),0)</f>
        <v>10</v>
      </c>
      <c r="Y602" s="38">
        <f>ROUNDUP(SUM(BP22:BP597),0)</f>
        <v>11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90" t="s">
        <v>961</v>
      </c>
      <c r="Q603" s="791"/>
      <c r="R603" s="791"/>
      <c r="S603" s="791"/>
      <c r="T603" s="791"/>
      <c r="U603" s="791"/>
      <c r="V603" s="792"/>
      <c r="W603" s="37" t="s">
        <v>68</v>
      </c>
      <c r="X603" s="703">
        <f>GrossWeightTotal+PalletQtyTotal*25</f>
        <v>6059.9291488447707</v>
      </c>
      <c r="Y603" s="703">
        <f>GrossWeightTotalR+PalletQtyTotalR*25</f>
        <v>6266.152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90" t="s">
        <v>962</v>
      </c>
      <c r="Q604" s="791"/>
      <c r="R604" s="791"/>
      <c r="S604" s="791"/>
      <c r="T604" s="791"/>
      <c r="U604" s="791"/>
      <c r="V604" s="792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919.04282106782102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947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90" t="s">
        <v>963</v>
      </c>
      <c r="Q605" s="791"/>
      <c r="R605" s="791"/>
      <c r="S605" s="791"/>
      <c r="T605" s="791"/>
      <c r="U605" s="791"/>
      <c r="V605" s="792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11.393130000000001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17" t="s">
        <v>111</v>
      </c>
      <c r="D607" s="868"/>
      <c r="E607" s="868"/>
      <c r="F607" s="868"/>
      <c r="G607" s="868"/>
      <c r="H607" s="735"/>
      <c r="I607" s="717" t="s">
        <v>319</v>
      </c>
      <c r="J607" s="868"/>
      <c r="K607" s="868"/>
      <c r="L607" s="868"/>
      <c r="M607" s="868"/>
      <c r="N607" s="868"/>
      <c r="O607" s="868"/>
      <c r="P607" s="868"/>
      <c r="Q607" s="868"/>
      <c r="R607" s="868"/>
      <c r="S607" s="868"/>
      <c r="T607" s="868"/>
      <c r="U607" s="868"/>
      <c r="V607" s="735"/>
      <c r="W607" s="717" t="s">
        <v>610</v>
      </c>
      <c r="X607" s="735"/>
      <c r="Y607" s="717" t="s">
        <v>695</v>
      </c>
      <c r="Z607" s="868"/>
      <c r="AA607" s="868"/>
      <c r="AB607" s="735"/>
      <c r="AC607" s="698" t="s">
        <v>787</v>
      </c>
      <c r="AD607" s="717" t="s">
        <v>845</v>
      </c>
      <c r="AE607" s="735"/>
      <c r="AF607" s="699"/>
    </row>
    <row r="608" spans="1:68" ht="14.25" customHeight="1" thickTop="1" x14ac:dyDescent="0.2">
      <c r="A608" s="1064" t="s">
        <v>966</v>
      </c>
      <c r="B608" s="717" t="s">
        <v>62</v>
      </c>
      <c r="C608" s="717" t="s">
        <v>112</v>
      </c>
      <c r="D608" s="717" t="s">
        <v>138</v>
      </c>
      <c r="E608" s="717" t="s">
        <v>208</v>
      </c>
      <c r="F608" s="717" t="s">
        <v>229</v>
      </c>
      <c r="G608" s="717" t="s">
        <v>277</v>
      </c>
      <c r="H608" s="717" t="s">
        <v>111</v>
      </c>
      <c r="I608" s="717" t="s">
        <v>320</v>
      </c>
      <c r="J608" s="717" t="s">
        <v>345</v>
      </c>
      <c r="K608" s="717" t="s">
        <v>418</v>
      </c>
      <c r="L608" s="699"/>
      <c r="M608" s="717" t="s">
        <v>438</v>
      </c>
      <c r="N608" s="699"/>
      <c r="O608" s="717" t="s">
        <v>459</v>
      </c>
      <c r="P608" s="717" t="s">
        <v>476</v>
      </c>
      <c r="Q608" s="717" t="s">
        <v>479</v>
      </c>
      <c r="R608" s="717" t="s">
        <v>488</v>
      </c>
      <c r="S608" s="717" t="s">
        <v>502</v>
      </c>
      <c r="T608" s="717" t="s">
        <v>506</v>
      </c>
      <c r="U608" s="717" t="s">
        <v>514</v>
      </c>
      <c r="V608" s="717" t="s">
        <v>597</v>
      </c>
      <c r="W608" s="717" t="s">
        <v>611</v>
      </c>
      <c r="X608" s="717" t="s">
        <v>656</v>
      </c>
      <c r="Y608" s="717" t="s">
        <v>696</v>
      </c>
      <c r="Z608" s="717" t="s">
        <v>754</v>
      </c>
      <c r="AA608" s="717" t="s">
        <v>774</v>
      </c>
      <c r="AB608" s="717" t="s">
        <v>783</v>
      </c>
      <c r="AC608" s="717" t="s">
        <v>787</v>
      </c>
      <c r="AD608" s="717" t="s">
        <v>845</v>
      </c>
      <c r="AE608" s="717" t="s">
        <v>936</v>
      </c>
      <c r="AF608" s="699"/>
    </row>
    <row r="609" spans="1:32" ht="13.5" customHeight="1" thickBot="1" x14ac:dyDescent="0.25">
      <c r="A609" s="1065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155.6</v>
      </c>
      <c r="E610" s="46">
        <f>IFERROR(Y103*1,"0")+IFERROR(Y104*1,"0")+IFERROR(Y105*1,"0")+IFERROR(Y109*1,"0")+IFERROR(Y110*1,"0")+IFERROR(Y111*1,"0")+IFERROR(Y112*1,"0")+IFERROR(Y113*1,"0")</f>
        <v>38.700000000000003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176.8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86.100000000000009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1230.5999999999999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27.2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7.1999999999999993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227.40000000000003</v>
      </c>
      <c r="V610" s="46">
        <f>IFERROR(Y365*1,"0")+IFERROR(Y369*1,"0")+IFERROR(Y370*1,"0")+IFERROR(Y371*1,"0")</f>
        <v>0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2866.2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288.59999999999997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205.8</v>
      </c>
      <c r="Z610" s="46">
        <f>IFERROR(Y474*1,"0")+IFERROR(Y478*1,"0")+IFERROR(Y479*1,"0")+IFERROR(Y480*1,"0")+IFERROR(Y481*1,"0")+IFERROR(Y482*1,"0")+IFERROR(Y486*1,"0")</f>
        <v>46.2</v>
      </c>
      <c r="AA610" s="46">
        <f>IFERROR(Y491*1,"0")+IFERROR(Y492*1,"0")+IFERROR(Y493*1,"0")</f>
        <v>9.6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269.28000000000003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39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7jqxpd2MrHJXarlQFvQNveY5D+k5T4w2W1pPEs4Nb7ruK/o0v9UGG5X+rxI7EF/qU93f6YKMlG2UiO3mGZM+lQ==" saltValue="vZ+NdJTSk/+Hix3A5ahON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A608:A609"/>
    <mergeCell ref="D265:E265"/>
    <mergeCell ref="P300:V300"/>
    <mergeCell ref="C608:C609"/>
    <mergeCell ref="D452:E452"/>
    <mergeCell ref="D252:E252"/>
    <mergeCell ref="E608:E609"/>
    <mergeCell ref="D216:E216"/>
    <mergeCell ref="A125:Z125"/>
    <mergeCell ref="A20:Z20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43:V43"/>
    <mergeCell ref="P383:T383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P467:V467"/>
    <mergeCell ref="A463:Z463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341:T341"/>
    <mergeCell ref="D151:E151"/>
    <mergeCell ref="P577:T577"/>
    <mergeCell ref="D449:E449"/>
    <mergeCell ref="P428:V428"/>
    <mergeCell ref="P49:T49"/>
    <mergeCell ref="P284:V284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582:Z582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106:O107"/>
    <mergeCell ref="P109:T109"/>
    <mergeCell ref="A348:O349"/>
    <mergeCell ref="A404:O405"/>
    <mergeCell ref="A299:O300"/>
    <mergeCell ref="A475:O476"/>
    <mergeCell ref="D413:E413"/>
    <mergeCell ref="P345:T345"/>
    <mergeCell ref="P274:T274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325:T325"/>
    <mergeCell ref="P51:T51"/>
    <mergeCell ref="P461:V461"/>
    <mergeCell ref="P26:T26"/>
    <mergeCell ref="P324:T324"/>
    <mergeCell ref="P511:T511"/>
    <mergeCell ref="D555:E555"/>
    <mergeCell ref="A350:Z350"/>
    <mergeCell ref="P71:V71"/>
    <mergeCell ref="P373:V373"/>
    <mergeCell ref="P380:T380"/>
    <mergeCell ref="P500:V500"/>
    <mergeCell ref="A496:Z496"/>
    <mergeCell ref="A13:M13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F608:F609"/>
    <mergeCell ref="D220:E220"/>
    <mergeCell ref="P122:T122"/>
    <mergeCell ref="P291:V291"/>
    <mergeCell ref="A558:Z558"/>
    <mergeCell ref="P484:V484"/>
    <mergeCell ref="A259:Z259"/>
    <mergeCell ref="D251:E251"/>
    <mergeCell ref="P499:V49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D564:E564"/>
    <mergeCell ref="A586:O587"/>
    <mergeCell ref="D52:E52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P277:T277"/>
    <mergeCell ref="D391:E391"/>
    <mergeCell ref="A483:O484"/>
    <mergeCell ref="P524:T524"/>
    <mergeCell ref="P353:T353"/>
    <mergeCell ref="P303:T303"/>
    <mergeCell ref="P538:V538"/>
    <mergeCell ref="P367:V367"/>
    <mergeCell ref="A420:O421"/>
    <mergeCell ref="D507:E507"/>
    <mergeCell ref="P603:V603"/>
    <mergeCell ref="A357:Z357"/>
    <mergeCell ref="P342:V342"/>
    <mergeCell ref="A314:O315"/>
    <mergeCell ref="P146:V146"/>
    <mergeCell ref="D63:E63"/>
    <mergeCell ref="D330:E330"/>
    <mergeCell ref="P304:V304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C17:C18"/>
    <mergeCell ref="P529:T529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D448:E448"/>
    <mergeCell ref="D546:E546"/>
    <mergeCell ref="P119:T119"/>
    <mergeCell ref="P183:V183"/>
    <mergeCell ref="A43:O44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D322:E322"/>
    <mergeCell ref="P205:T205"/>
    <mergeCell ref="A395:Z395"/>
    <mergeCell ref="D260:E260"/>
    <mergeCell ref="A588:Z588"/>
    <mergeCell ref="D453:E453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P488:V488"/>
    <mergeCell ref="A512:O513"/>
    <mergeCell ref="P97:T97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D90:E90"/>
    <mergeCell ref="P411:T41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8" spans="2:8" x14ac:dyDescent="0.2">
      <c r="B8" s="47" t="s">
        <v>975</v>
      </c>
      <c r="C8" s="47" t="s">
        <v>976</v>
      </c>
      <c r="D8" s="47" t="s">
        <v>977</v>
      </c>
      <c r="E8" s="47"/>
    </row>
    <row r="9" spans="2:8" x14ac:dyDescent="0.2">
      <c r="B9" s="47" t="s">
        <v>978</v>
      </c>
      <c r="C9" s="47" t="s">
        <v>979</v>
      </c>
      <c r="D9" s="47" t="s">
        <v>980</v>
      </c>
      <c r="E9" s="47"/>
    </row>
    <row r="10" spans="2:8" x14ac:dyDescent="0.2">
      <c r="B10" s="47" t="s">
        <v>981</v>
      </c>
      <c r="C10" s="47" t="s">
        <v>982</v>
      </c>
      <c r="D10" s="47" t="s">
        <v>983</v>
      </c>
      <c r="E10" s="47"/>
    </row>
    <row r="12" spans="2:8" x14ac:dyDescent="0.2">
      <c r="B12" s="47" t="s">
        <v>984</v>
      </c>
      <c r="C12" s="47" t="s">
        <v>970</v>
      </c>
      <c r="D12" s="47"/>
      <c r="E12" s="47"/>
    </row>
    <row r="14" spans="2:8" x14ac:dyDescent="0.2">
      <c r="B14" s="47" t="s">
        <v>985</v>
      </c>
      <c r="C14" s="47" t="s">
        <v>973</v>
      </c>
      <c r="D14" s="47"/>
      <c r="E14" s="47"/>
    </row>
    <row r="16" spans="2:8" x14ac:dyDescent="0.2">
      <c r="B16" s="47" t="s">
        <v>986</v>
      </c>
      <c r="C16" s="47" t="s">
        <v>976</v>
      </c>
      <c r="D16" s="47"/>
      <c r="E16" s="47"/>
    </row>
    <row r="18" spans="2:5" x14ac:dyDescent="0.2">
      <c r="B18" s="47" t="s">
        <v>987</v>
      </c>
      <c r="C18" s="47" t="s">
        <v>979</v>
      </c>
      <c r="D18" s="47"/>
      <c r="E18" s="47"/>
    </row>
    <row r="20" spans="2:5" x14ac:dyDescent="0.2">
      <c r="B20" s="47" t="s">
        <v>988</v>
      </c>
      <c r="C20" s="47" t="s">
        <v>982</v>
      </c>
      <c r="D20" s="47"/>
      <c r="E20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  <row r="24" spans="2:5" x14ac:dyDescent="0.2">
      <c r="B24" s="47" t="s">
        <v>991</v>
      </c>
      <c r="C24" s="47"/>
      <c r="D24" s="47"/>
      <c r="E24" s="47"/>
    </row>
    <row r="25" spans="2:5" x14ac:dyDescent="0.2">
      <c r="B25" s="47" t="s">
        <v>992</v>
      </c>
      <c r="C25" s="47"/>
      <c r="D25" s="47"/>
      <c r="E25" s="47"/>
    </row>
    <row r="26" spans="2:5" x14ac:dyDescent="0.2">
      <c r="B26" s="47" t="s">
        <v>993</v>
      </c>
      <c r="C26" s="47"/>
      <c r="D26" s="47"/>
      <c r="E26" s="47"/>
    </row>
    <row r="27" spans="2:5" x14ac:dyDescent="0.2">
      <c r="B27" s="47" t="s">
        <v>994</v>
      </c>
      <c r="C27" s="47"/>
      <c r="D27" s="47"/>
      <c r="E27" s="47"/>
    </row>
    <row r="28" spans="2:5" x14ac:dyDescent="0.2">
      <c r="B28" s="47" t="s">
        <v>995</v>
      </c>
      <c r="C28" s="47"/>
      <c r="D28" s="47"/>
      <c r="E28" s="47"/>
    </row>
    <row r="29" spans="2:5" x14ac:dyDescent="0.2">
      <c r="B29" s="47" t="s">
        <v>996</v>
      </c>
      <c r="C29" s="47"/>
      <c r="D29" s="47"/>
      <c r="E29" s="47"/>
    </row>
    <row r="30" spans="2:5" x14ac:dyDescent="0.2">
      <c r="B30" s="47" t="s">
        <v>997</v>
      </c>
      <c r="C30" s="47"/>
      <c r="D30" s="47"/>
      <c r="E30" s="47"/>
    </row>
    <row r="31" spans="2:5" x14ac:dyDescent="0.2">
      <c r="B31" s="47" t="s">
        <v>998</v>
      </c>
      <c r="C31" s="47"/>
      <c r="D31" s="47"/>
      <c r="E31" s="47"/>
    </row>
    <row r="32" spans="2:5" x14ac:dyDescent="0.2">
      <c r="B32" s="47" t="s">
        <v>999</v>
      </c>
      <c r="C32" s="47"/>
      <c r="D32" s="47"/>
      <c r="E32" s="47"/>
    </row>
  </sheetData>
  <sheetProtection algorithmName="SHA-512" hashValue="bVJrI6bdK+W5UWqbZZk+GeoSryrWJlAnlAf4NDk6dsUsBOk0TDyDd0wS+f0+z3YfAWerP0rqkuf6cYDE52Fmpg==" saltValue="lVSABXo4b+LqW8QpCSMO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2024-10-11T07:08:10Z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