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BCE158C-ED50-4FA9-A6CB-35B35726D90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10" i="1" l="1"/>
  <c r="X599" i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N544" i="1"/>
  <c r="BM544" i="1"/>
  <c r="Z544" i="1"/>
  <c r="Y544" i="1"/>
  <c r="BP544" i="1" s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X538" i="1"/>
  <c r="X537" i="1"/>
  <c r="BO536" i="1"/>
  <c r="BM536" i="1"/>
  <c r="Y536" i="1"/>
  <c r="BO535" i="1"/>
  <c r="BM535" i="1"/>
  <c r="Y535" i="1"/>
  <c r="P535" i="1"/>
  <c r="X533" i="1"/>
  <c r="X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BO521" i="1"/>
  <c r="BM521" i="1"/>
  <c r="Y521" i="1"/>
  <c r="P521" i="1"/>
  <c r="BP520" i="1"/>
  <c r="BO520" i="1"/>
  <c r="BN520" i="1"/>
  <c r="BM520" i="1"/>
  <c r="Z520" i="1"/>
  <c r="Y520" i="1"/>
  <c r="P520" i="1"/>
  <c r="X518" i="1"/>
  <c r="Y517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BP508" i="1"/>
  <c r="BO508" i="1"/>
  <c r="BN508" i="1"/>
  <c r="BM508" i="1"/>
  <c r="Z508" i="1"/>
  <c r="Y508" i="1"/>
  <c r="P508" i="1"/>
  <c r="BO507" i="1"/>
  <c r="BM507" i="1"/>
  <c r="Y507" i="1"/>
  <c r="P507" i="1"/>
  <c r="BP506" i="1"/>
  <c r="BO506" i="1"/>
  <c r="BN506" i="1"/>
  <c r="BM506" i="1"/>
  <c r="Z506" i="1"/>
  <c r="Y506" i="1"/>
  <c r="P506" i="1"/>
  <c r="BO505" i="1"/>
  <c r="BM505" i="1"/>
  <c r="Y505" i="1"/>
  <c r="P505" i="1"/>
  <c r="BP504" i="1"/>
  <c r="BO504" i="1"/>
  <c r="BN504" i="1"/>
  <c r="BM504" i="1"/>
  <c r="Z504" i="1"/>
  <c r="Y504" i="1"/>
  <c r="P504" i="1"/>
  <c r="X500" i="1"/>
  <c r="Y499" i="1"/>
  <c r="X499" i="1"/>
  <c r="BP498" i="1"/>
  <c r="BO498" i="1"/>
  <c r="BN498" i="1"/>
  <c r="BM498" i="1"/>
  <c r="Z498" i="1"/>
  <c r="Z499" i="1" s="1"/>
  <c r="Y498" i="1"/>
  <c r="Y500" i="1" s="1"/>
  <c r="P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X488" i="1"/>
  <c r="Y487" i="1"/>
  <c r="X487" i="1"/>
  <c r="BP486" i="1"/>
  <c r="BO486" i="1"/>
  <c r="BN486" i="1"/>
  <c r="BM486" i="1"/>
  <c r="Z486" i="1"/>
  <c r="Z487" i="1" s="1"/>
  <c r="Y486" i="1"/>
  <c r="Y488" i="1" s="1"/>
  <c r="P486" i="1"/>
  <c r="X484" i="1"/>
  <c r="X483" i="1"/>
  <c r="BP482" i="1"/>
  <c r="BO482" i="1"/>
  <c r="BN482" i="1"/>
  <c r="BM482" i="1"/>
  <c r="Z482" i="1"/>
  <c r="Y482" i="1"/>
  <c r="P482" i="1"/>
  <c r="BO481" i="1"/>
  <c r="BM481" i="1"/>
  <c r="Y481" i="1"/>
  <c r="BO480" i="1"/>
  <c r="BM480" i="1"/>
  <c r="Y480" i="1"/>
  <c r="P480" i="1"/>
  <c r="BP479" i="1"/>
  <c r="BO479" i="1"/>
  <c r="BN479" i="1"/>
  <c r="BM479" i="1"/>
  <c r="Z479" i="1"/>
  <c r="Y479" i="1"/>
  <c r="P479" i="1"/>
  <c r="BO478" i="1"/>
  <c r="BM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X421" i="1"/>
  <c r="Y420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Y404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Y393" i="1" s="1"/>
  <c r="P391" i="1"/>
  <c r="X389" i="1"/>
  <c r="X388" i="1"/>
  <c r="BO387" i="1"/>
  <c r="BM387" i="1"/>
  <c r="Y387" i="1"/>
  <c r="BP387" i="1" s="1"/>
  <c r="P387" i="1"/>
  <c r="BP386" i="1"/>
  <c r="BO386" i="1"/>
  <c r="BN386" i="1"/>
  <c r="BM386" i="1"/>
  <c r="Z386" i="1"/>
  <c r="Y386" i="1"/>
  <c r="P386" i="1"/>
  <c r="BO385" i="1"/>
  <c r="BM385" i="1"/>
  <c r="Y385" i="1"/>
  <c r="BP385" i="1" s="1"/>
  <c r="P385" i="1"/>
  <c r="BP384" i="1"/>
  <c r="BO384" i="1"/>
  <c r="BN384" i="1"/>
  <c r="BM384" i="1"/>
  <c r="Z384" i="1"/>
  <c r="Y384" i="1"/>
  <c r="P384" i="1"/>
  <c r="BO383" i="1"/>
  <c r="BM383" i="1"/>
  <c r="Y383" i="1"/>
  <c r="BP383" i="1" s="1"/>
  <c r="P383" i="1"/>
  <c r="BP382" i="1"/>
  <c r="BO382" i="1"/>
  <c r="BN382" i="1"/>
  <c r="BM382" i="1"/>
  <c r="Z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P378" i="1"/>
  <c r="BO378" i="1"/>
  <c r="BN378" i="1"/>
  <c r="BM378" i="1"/>
  <c r="Z378" i="1"/>
  <c r="Y378" i="1"/>
  <c r="P378" i="1"/>
  <c r="BO377" i="1"/>
  <c r="BM377" i="1"/>
  <c r="Y377" i="1"/>
  <c r="W610" i="1" s="1"/>
  <c r="P377" i="1"/>
  <c r="X373" i="1"/>
  <c r="X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Y372" i="1" s="1"/>
  <c r="P369" i="1"/>
  <c r="X367" i="1"/>
  <c r="X366" i="1"/>
  <c r="BO365" i="1"/>
  <c r="BM365" i="1"/>
  <c r="Y365" i="1"/>
  <c r="V610" i="1" s="1"/>
  <c r="P365" i="1"/>
  <c r="X362" i="1"/>
  <c r="X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BP354" i="1" s="1"/>
  <c r="P354" i="1"/>
  <c r="BP353" i="1"/>
  <c r="BO353" i="1"/>
  <c r="BN353" i="1"/>
  <c r="BM353" i="1"/>
  <c r="Z353" i="1"/>
  <c r="Y353" i="1"/>
  <c r="P353" i="1"/>
  <c r="BO352" i="1"/>
  <c r="BM352" i="1"/>
  <c r="Y352" i="1"/>
  <c r="BP352" i="1" s="1"/>
  <c r="BO351" i="1"/>
  <c r="BM351" i="1"/>
  <c r="Y351" i="1"/>
  <c r="Y355" i="1" s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Y349" i="1" s="1"/>
  <c r="P345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BP340" i="1" s="1"/>
  <c r="P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Y343" i="1" s="1"/>
  <c r="P336" i="1"/>
  <c r="X334" i="1"/>
  <c r="X333" i="1"/>
  <c r="BO332" i="1"/>
  <c r="BM332" i="1"/>
  <c r="Y332" i="1"/>
  <c r="BP332" i="1" s="1"/>
  <c r="P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BP324" i="1" s="1"/>
  <c r="P324" i="1"/>
  <c r="BP323" i="1"/>
  <c r="BO323" i="1"/>
  <c r="BN323" i="1"/>
  <c r="BM323" i="1"/>
  <c r="Z323" i="1"/>
  <c r="Y323" i="1"/>
  <c r="P323" i="1"/>
  <c r="BO322" i="1"/>
  <c r="BM322" i="1"/>
  <c r="Y322" i="1"/>
  <c r="BP322" i="1" s="1"/>
  <c r="P322" i="1"/>
  <c r="BP321" i="1"/>
  <c r="BO321" i="1"/>
  <c r="BN321" i="1"/>
  <c r="BM321" i="1"/>
  <c r="Z321" i="1"/>
  <c r="Y321" i="1"/>
  <c r="P321" i="1"/>
  <c r="BO320" i="1"/>
  <c r="BM320" i="1"/>
  <c r="Y320" i="1"/>
  <c r="BP320" i="1" s="1"/>
  <c r="BO319" i="1"/>
  <c r="BM319" i="1"/>
  <c r="Y319" i="1"/>
  <c r="BP319" i="1" s="1"/>
  <c r="P319" i="1"/>
  <c r="BP318" i="1"/>
  <c r="BO318" i="1"/>
  <c r="BN318" i="1"/>
  <c r="BM318" i="1"/>
  <c r="Z318" i="1"/>
  <c r="Y318" i="1"/>
  <c r="P318" i="1"/>
  <c r="X315" i="1"/>
  <c r="X314" i="1"/>
  <c r="BP313" i="1"/>
  <c r="BO313" i="1"/>
  <c r="BN313" i="1"/>
  <c r="BM313" i="1"/>
  <c r="Z313" i="1"/>
  <c r="Y313" i="1"/>
  <c r="P313" i="1"/>
  <c r="BO312" i="1"/>
  <c r="BM312" i="1"/>
  <c r="Y312" i="1"/>
  <c r="Y315" i="1" s="1"/>
  <c r="P312" i="1"/>
  <c r="X310" i="1"/>
  <c r="X309" i="1"/>
  <c r="BO308" i="1"/>
  <c r="BM308" i="1"/>
  <c r="Y308" i="1"/>
  <c r="T610" i="1" s="1"/>
  <c r="P308" i="1"/>
  <c r="X305" i="1"/>
  <c r="X304" i="1"/>
  <c r="BO303" i="1"/>
  <c r="BM303" i="1"/>
  <c r="Y303" i="1"/>
  <c r="S610" i="1" s="1"/>
  <c r="P303" i="1"/>
  <c r="X300" i="1"/>
  <c r="X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BP296" i="1" s="1"/>
  <c r="P296" i="1"/>
  <c r="BP295" i="1"/>
  <c r="BO295" i="1"/>
  <c r="BN295" i="1"/>
  <c r="BM295" i="1"/>
  <c r="Z295" i="1"/>
  <c r="Y295" i="1"/>
  <c r="P295" i="1"/>
  <c r="BO294" i="1"/>
  <c r="BM294" i="1"/>
  <c r="Y294" i="1"/>
  <c r="R610" i="1" s="1"/>
  <c r="P294" i="1"/>
  <c r="X291" i="1"/>
  <c r="X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Q610" i="1" s="1"/>
  <c r="P287" i="1"/>
  <c r="X284" i="1"/>
  <c r="X283" i="1"/>
  <c r="BO282" i="1"/>
  <c r="BM282" i="1"/>
  <c r="Y282" i="1"/>
  <c r="Y283" i="1" s="1"/>
  <c r="P282" i="1"/>
  <c r="X279" i="1"/>
  <c r="X278" i="1"/>
  <c r="BO277" i="1"/>
  <c r="BM277" i="1"/>
  <c r="Y277" i="1"/>
  <c r="BP277" i="1" s="1"/>
  <c r="P277" i="1"/>
  <c r="BP276" i="1"/>
  <c r="BO276" i="1"/>
  <c r="BN276" i="1"/>
  <c r="BM276" i="1"/>
  <c r="Z276" i="1"/>
  <c r="Y276" i="1"/>
  <c r="P276" i="1"/>
  <c r="BO275" i="1"/>
  <c r="BM275" i="1"/>
  <c r="Y275" i="1"/>
  <c r="BP275" i="1" s="1"/>
  <c r="P275" i="1"/>
  <c r="BP274" i="1"/>
  <c r="BO274" i="1"/>
  <c r="BN274" i="1"/>
  <c r="BM274" i="1"/>
  <c r="Z274" i="1"/>
  <c r="Y274" i="1"/>
  <c r="P274" i="1"/>
  <c r="BO273" i="1"/>
  <c r="BM273" i="1"/>
  <c r="Y273" i="1"/>
  <c r="BP273" i="1" s="1"/>
  <c r="BO272" i="1"/>
  <c r="BM272" i="1"/>
  <c r="Y272" i="1"/>
  <c r="O610" i="1" s="1"/>
  <c r="P272" i="1"/>
  <c r="X269" i="1"/>
  <c r="X268" i="1"/>
  <c r="BO267" i="1"/>
  <c r="BM267" i="1"/>
  <c r="Y267" i="1"/>
  <c r="BP267" i="1" s="1"/>
  <c r="P267" i="1"/>
  <c r="BP266" i="1"/>
  <c r="BO266" i="1"/>
  <c r="BN266" i="1"/>
  <c r="BM266" i="1"/>
  <c r="Z266" i="1"/>
  <c r="Y266" i="1"/>
  <c r="P266" i="1"/>
  <c r="BO265" i="1"/>
  <c r="BM265" i="1"/>
  <c r="Y265" i="1"/>
  <c r="BP265" i="1" s="1"/>
  <c r="P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P262" i="1"/>
  <c r="BO262" i="1"/>
  <c r="BN262" i="1"/>
  <c r="BM262" i="1"/>
  <c r="Z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BO252" i="1"/>
  <c r="BM252" i="1"/>
  <c r="Y252" i="1"/>
  <c r="BP252" i="1" s="1"/>
  <c r="P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K610" i="1" s="1"/>
  <c r="P248" i="1"/>
  <c r="X245" i="1"/>
  <c r="X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P241" i="1"/>
  <c r="BP240" i="1"/>
  <c r="BO240" i="1"/>
  <c r="BN240" i="1"/>
  <c r="BM240" i="1"/>
  <c r="Z240" i="1"/>
  <c r="Y240" i="1"/>
  <c r="P240" i="1"/>
  <c r="BO239" i="1"/>
  <c r="BM239" i="1"/>
  <c r="Y239" i="1"/>
  <c r="Y244" i="1" s="1"/>
  <c r="P239" i="1"/>
  <c r="X237" i="1"/>
  <c r="X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Y236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Y222" i="1" s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P204" i="1"/>
  <c r="BO204" i="1"/>
  <c r="BN204" i="1"/>
  <c r="BM204" i="1"/>
  <c r="Z204" i="1"/>
  <c r="Y204" i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BO173" i="1"/>
  <c r="BM173" i="1"/>
  <c r="Y173" i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BP166" i="1"/>
  <c r="BO166" i="1"/>
  <c r="BN166" i="1"/>
  <c r="BM166" i="1"/>
  <c r="Z166" i="1"/>
  <c r="Y166" i="1"/>
  <c r="P166" i="1"/>
  <c r="X163" i="1"/>
  <c r="Y162" i="1"/>
  <c r="X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7" i="1"/>
  <c r="X146" i="1"/>
  <c r="BO145" i="1"/>
  <c r="BM145" i="1"/>
  <c r="Y145" i="1"/>
  <c r="P145" i="1"/>
  <c r="BP144" i="1"/>
  <c r="BO144" i="1"/>
  <c r="BN144" i="1"/>
  <c r="BM144" i="1"/>
  <c r="Z144" i="1"/>
  <c r="Y144" i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P138" i="1"/>
  <c r="BO138" i="1"/>
  <c r="BN138" i="1"/>
  <c r="BM138" i="1"/>
  <c r="Z138" i="1"/>
  <c r="Y138" i="1"/>
  <c r="P138" i="1"/>
  <c r="BO137" i="1"/>
  <c r="BM137" i="1"/>
  <c r="Y137" i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O130" i="1"/>
  <c r="BM130" i="1"/>
  <c r="Y130" i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O126" i="1"/>
  <c r="BM126" i="1"/>
  <c r="Y126" i="1"/>
  <c r="P126" i="1"/>
  <c r="X124" i="1"/>
  <c r="X123" i="1"/>
  <c r="BO122" i="1"/>
  <c r="BM122" i="1"/>
  <c r="Y122" i="1"/>
  <c r="P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BP110" i="1"/>
  <c r="BO110" i="1"/>
  <c r="BN110" i="1"/>
  <c r="BM110" i="1"/>
  <c r="Z110" i="1"/>
  <c r="Y110" i="1"/>
  <c r="P110" i="1"/>
  <c r="BO109" i="1"/>
  <c r="BM109" i="1"/>
  <c r="Y109" i="1"/>
  <c r="P109" i="1"/>
  <c r="X107" i="1"/>
  <c r="X106" i="1"/>
  <c r="BO105" i="1"/>
  <c r="BM105" i="1"/>
  <c r="Y105" i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4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5" i="1" s="1"/>
  <c r="P79" i="1"/>
  <c r="X77" i="1"/>
  <c r="X76" i="1"/>
  <c r="BO75" i="1"/>
  <c r="BM75" i="1"/>
  <c r="Y75" i="1"/>
  <c r="Y77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P57" i="1"/>
  <c r="BO57" i="1"/>
  <c r="BN57" i="1"/>
  <c r="BM57" i="1"/>
  <c r="Z57" i="1"/>
  <c r="Y57" i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600" i="1" s="1"/>
  <c r="X23" i="1"/>
  <c r="X604" i="1" s="1"/>
  <c r="BO22" i="1"/>
  <c r="X602" i="1" s="1"/>
  <c r="BM22" i="1"/>
  <c r="X601" i="1" s="1"/>
  <c r="X603" i="1" s="1"/>
  <c r="Y22" i="1"/>
  <c r="B610" i="1" s="1"/>
  <c r="P22" i="1"/>
  <c r="H10" i="1"/>
  <c r="A9" i="1"/>
  <c r="F10" i="1" s="1"/>
  <c r="D7" i="1"/>
  <c r="Q6" i="1"/>
  <c r="P2" i="1"/>
  <c r="H9" i="1" l="1"/>
  <c r="A10" i="1"/>
  <c r="Y24" i="1"/>
  <c r="Y35" i="1"/>
  <c r="BP50" i="1"/>
  <c r="BN50" i="1"/>
  <c r="Z50" i="1"/>
  <c r="Z54" i="1" s="1"/>
  <c r="Y54" i="1"/>
  <c r="BP58" i="1"/>
  <c r="BN58" i="1"/>
  <c r="Z58" i="1"/>
  <c r="Z59" i="1" s="1"/>
  <c r="Y60" i="1"/>
  <c r="D610" i="1"/>
  <c r="Y70" i="1"/>
  <c r="Y71" i="1"/>
  <c r="BP63" i="1"/>
  <c r="BN63" i="1"/>
  <c r="Z63" i="1"/>
  <c r="F9" i="1"/>
  <c r="J9" i="1"/>
  <c r="Z22" i="1"/>
  <c r="Z23" i="1" s="1"/>
  <c r="BN22" i="1"/>
  <c r="BP22" i="1"/>
  <c r="Y23" i="1"/>
  <c r="Z27" i="1"/>
  <c r="Z35" i="1" s="1"/>
  <c r="BN27" i="1"/>
  <c r="Z29" i="1"/>
  <c r="BN29" i="1"/>
  <c r="Z33" i="1"/>
  <c r="BN33" i="1"/>
  <c r="C610" i="1"/>
  <c r="Y55" i="1"/>
  <c r="BP48" i="1"/>
  <c r="BP52" i="1"/>
  <c r="BN52" i="1"/>
  <c r="Z52" i="1"/>
  <c r="Y59" i="1"/>
  <c r="Z65" i="1"/>
  <c r="BN65" i="1"/>
  <c r="Z68" i="1"/>
  <c r="BN68" i="1"/>
  <c r="Z75" i="1"/>
  <c r="Z76" i="1" s="1"/>
  <c r="BN75" i="1"/>
  <c r="BP75" i="1"/>
  <c r="Z79" i="1"/>
  <c r="BN79" i="1"/>
  <c r="BP79" i="1"/>
  <c r="Z81" i="1"/>
  <c r="BN81" i="1"/>
  <c r="Z83" i="1"/>
  <c r="BN83" i="1"/>
  <c r="Y86" i="1"/>
  <c r="Z88" i="1"/>
  <c r="BN88" i="1"/>
  <c r="BP88" i="1"/>
  <c r="Z89" i="1"/>
  <c r="BN89" i="1"/>
  <c r="Z90" i="1"/>
  <c r="BN90" i="1"/>
  <c r="Z92" i="1"/>
  <c r="BN92" i="1"/>
  <c r="Y93" i="1"/>
  <c r="Z96" i="1"/>
  <c r="BN96" i="1"/>
  <c r="BP96" i="1"/>
  <c r="Z98" i="1"/>
  <c r="BN98" i="1"/>
  <c r="Y99" i="1"/>
  <c r="BP105" i="1"/>
  <c r="BN105" i="1"/>
  <c r="Z105" i="1"/>
  <c r="Y114" i="1"/>
  <c r="BP109" i="1"/>
  <c r="BN109" i="1"/>
  <c r="Z109" i="1"/>
  <c r="BP113" i="1"/>
  <c r="BN113" i="1"/>
  <c r="Z113" i="1"/>
  <c r="Y115" i="1"/>
  <c r="Y123" i="1"/>
  <c r="BP118" i="1"/>
  <c r="BN118" i="1"/>
  <c r="Z118" i="1"/>
  <c r="F610" i="1"/>
  <c r="BP122" i="1"/>
  <c r="BN122" i="1"/>
  <c r="Z122" i="1"/>
  <c r="Y124" i="1"/>
  <c r="Y131" i="1"/>
  <c r="BP126" i="1"/>
  <c r="BN126" i="1"/>
  <c r="Z126" i="1"/>
  <c r="BP130" i="1"/>
  <c r="BN130" i="1"/>
  <c r="Z130" i="1"/>
  <c r="Y132" i="1"/>
  <c r="Y142" i="1"/>
  <c r="BP134" i="1"/>
  <c r="BN134" i="1"/>
  <c r="Z134" i="1"/>
  <c r="BP139" i="1"/>
  <c r="BN139" i="1"/>
  <c r="Z139" i="1"/>
  <c r="Y146" i="1"/>
  <c r="BP156" i="1"/>
  <c r="BN156" i="1"/>
  <c r="Z156" i="1"/>
  <c r="Z157" i="1" s="1"/>
  <c r="Y158" i="1"/>
  <c r="Y163" i="1"/>
  <c r="BP160" i="1"/>
  <c r="BN160" i="1"/>
  <c r="Z160" i="1"/>
  <c r="Z162" i="1" s="1"/>
  <c r="BP173" i="1"/>
  <c r="BN173" i="1"/>
  <c r="Z173" i="1"/>
  <c r="Z177" i="1" s="1"/>
  <c r="Y177" i="1"/>
  <c r="Z183" i="1"/>
  <c r="BP181" i="1"/>
  <c r="BN181" i="1"/>
  <c r="Z181" i="1"/>
  <c r="BP194" i="1"/>
  <c r="BN194" i="1"/>
  <c r="Z194" i="1"/>
  <c r="BP198" i="1"/>
  <c r="BN198" i="1"/>
  <c r="Z198" i="1"/>
  <c r="J610" i="1"/>
  <c r="E610" i="1"/>
  <c r="Y106" i="1"/>
  <c r="BP103" i="1"/>
  <c r="BN103" i="1"/>
  <c r="Z103" i="1"/>
  <c r="Z106" i="1" s="1"/>
  <c r="BP111" i="1"/>
  <c r="BN111" i="1"/>
  <c r="Z111" i="1"/>
  <c r="BP120" i="1"/>
  <c r="BN120" i="1"/>
  <c r="Z120" i="1"/>
  <c r="BP127" i="1"/>
  <c r="BN127" i="1"/>
  <c r="Z127" i="1"/>
  <c r="BP137" i="1"/>
  <c r="BN137" i="1"/>
  <c r="Z137" i="1"/>
  <c r="Y141" i="1"/>
  <c r="BP145" i="1"/>
  <c r="BN145" i="1"/>
  <c r="Z145" i="1"/>
  <c r="Z146" i="1" s="1"/>
  <c r="Y147" i="1"/>
  <c r="G610" i="1"/>
  <c r="Y153" i="1"/>
  <c r="BP150" i="1"/>
  <c r="BN150" i="1"/>
  <c r="Z150" i="1"/>
  <c r="Z152" i="1" s="1"/>
  <c r="Z169" i="1"/>
  <c r="BP167" i="1"/>
  <c r="BN167" i="1"/>
  <c r="Z167" i="1"/>
  <c r="BP175" i="1"/>
  <c r="BN175" i="1"/>
  <c r="Z175" i="1"/>
  <c r="I610" i="1"/>
  <c r="Y189" i="1"/>
  <c r="BP188" i="1"/>
  <c r="BN188" i="1"/>
  <c r="Z188" i="1"/>
  <c r="Z189" i="1" s="1"/>
  <c r="Y190" i="1"/>
  <c r="Y201" i="1"/>
  <c r="BP192" i="1"/>
  <c r="BN192" i="1"/>
  <c r="Z192" i="1"/>
  <c r="Z200" i="1" s="1"/>
  <c r="BP196" i="1"/>
  <c r="BN196" i="1"/>
  <c r="Z196" i="1"/>
  <c r="Y200" i="1"/>
  <c r="BP205" i="1"/>
  <c r="BN205" i="1"/>
  <c r="Z205" i="1"/>
  <c r="Z206" i="1" s="1"/>
  <c r="Y207" i="1"/>
  <c r="Y212" i="1"/>
  <c r="BP209" i="1"/>
  <c r="BN209" i="1"/>
  <c r="Z209" i="1"/>
  <c r="Z211" i="1" s="1"/>
  <c r="Y211" i="1"/>
  <c r="Y223" i="1"/>
  <c r="Y237" i="1"/>
  <c r="Y245" i="1"/>
  <c r="Y256" i="1"/>
  <c r="Y269" i="1"/>
  <c r="Y279" i="1"/>
  <c r="Y284" i="1"/>
  <c r="Y291" i="1"/>
  <c r="Y300" i="1"/>
  <c r="Y305" i="1"/>
  <c r="Y310" i="1"/>
  <c r="Y314" i="1"/>
  <c r="Y326" i="1"/>
  <c r="Y334" i="1"/>
  <c r="Y342" i="1"/>
  <c r="Y348" i="1"/>
  <c r="Y356" i="1"/>
  <c r="Y362" i="1"/>
  <c r="Y367" i="1"/>
  <c r="Y373" i="1"/>
  <c r="Y389" i="1"/>
  <c r="Y394" i="1"/>
  <c r="Y399" i="1"/>
  <c r="BP396" i="1"/>
  <c r="BN396" i="1"/>
  <c r="Z396" i="1"/>
  <c r="Y415" i="1"/>
  <c r="BP408" i="1"/>
  <c r="BN408" i="1"/>
  <c r="Z408" i="1"/>
  <c r="BP412" i="1"/>
  <c r="BN412" i="1"/>
  <c r="Z412" i="1"/>
  <c r="BP424" i="1"/>
  <c r="BN424" i="1"/>
  <c r="Z424" i="1"/>
  <c r="Z428" i="1" s="1"/>
  <c r="Y428" i="1"/>
  <c r="BP442" i="1"/>
  <c r="BN442" i="1"/>
  <c r="Z442" i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Z610" i="1"/>
  <c r="Y475" i="1"/>
  <c r="BP474" i="1"/>
  <c r="BN474" i="1"/>
  <c r="Z474" i="1"/>
  <c r="Z475" i="1" s="1"/>
  <c r="Y476" i="1"/>
  <c r="Y484" i="1"/>
  <c r="BP478" i="1"/>
  <c r="BN478" i="1"/>
  <c r="Z478" i="1"/>
  <c r="BP481" i="1"/>
  <c r="BN481" i="1"/>
  <c r="Z481" i="1"/>
  <c r="BP505" i="1"/>
  <c r="BN505" i="1"/>
  <c r="Z505" i="1"/>
  <c r="Z512" i="1" s="1"/>
  <c r="BP509" i="1"/>
  <c r="BN509" i="1"/>
  <c r="Z509" i="1"/>
  <c r="BP521" i="1"/>
  <c r="BN521" i="1"/>
  <c r="Z521" i="1"/>
  <c r="Z526" i="1" s="1"/>
  <c r="BP525" i="1"/>
  <c r="BN525" i="1"/>
  <c r="Z525" i="1"/>
  <c r="Y527" i="1"/>
  <c r="Y532" i="1"/>
  <c r="BP529" i="1"/>
  <c r="BN529" i="1"/>
  <c r="Z529" i="1"/>
  <c r="BP536" i="1"/>
  <c r="BN536" i="1"/>
  <c r="Z536" i="1"/>
  <c r="Y538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81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P610" i="1"/>
  <c r="X610" i="1"/>
  <c r="H610" i="1"/>
  <c r="Y170" i="1"/>
  <c r="Y206" i="1"/>
  <c r="Z215" i="1"/>
  <c r="Z222" i="1" s="1"/>
  <c r="BN215" i="1"/>
  <c r="Z217" i="1"/>
  <c r="BN217" i="1"/>
  <c r="Z219" i="1"/>
  <c r="BN219" i="1"/>
  <c r="Z221" i="1"/>
  <c r="BN221" i="1"/>
  <c r="Z225" i="1"/>
  <c r="Z236" i="1" s="1"/>
  <c r="BN225" i="1"/>
  <c r="BP225" i="1"/>
  <c r="Z227" i="1"/>
  <c r="BN227" i="1"/>
  <c r="Z229" i="1"/>
  <c r="BN229" i="1"/>
  <c r="Z231" i="1"/>
  <c r="BN231" i="1"/>
  <c r="Z233" i="1"/>
  <c r="BN233" i="1"/>
  <c r="Z235" i="1"/>
  <c r="BN235" i="1"/>
  <c r="Z239" i="1"/>
  <c r="BN239" i="1"/>
  <c r="BP239" i="1"/>
  <c r="Z241" i="1"/>
  <c r="BN241" i="1"/>
  <c r="Z243" i="1"/>
  <c r="BN243" i="1"/>
  <c r="Z248" i="1"/>
  <c r="Z256" i="1" s="1"/>
  <c r="BN248" i="1"/>
  <c r="BP248" i="1"/>
  <c r="Z250" i="1"/>
  <c r="BN250" i="1"/>
  <c r="Z252" i="1"/>
  <c r="BN252" i="1"/>
  <c r="Z254" i="1"/>
  <c r="BN254" i="1"/>
  <c r="Y257" i="1"/>
  <c r="M610" i="1"/>
  <c r="Z261" i="1"/>
  <c r="Z268" i="1" s="1"/>
  <c r="BN261" i="1"/>
  <c r="Z263" i="1"/>
  <c r="BN263" i="1"/>
  <c r="Z265" i="1"/>
  <c r="BN265" i="1"/>
  <c r="Z267" i="1"/>
  <c r="BN267" i="1"/>
  <c r="Y268" i="1"/>
  <c r="Z272" i="1"/>
  <c r="Z278" i="1" s="1"/>
  <c r="BN272" i="1"/>
  <c r="BP272" i="1"/>
  <c r="Z273" i="1"/>
  <c r="BN273" i="1"/>
  <c r="Z275" i="1"/>
  <c r="BN275" i="1"/>
  <c r="Z277" i="1"/>
  <c r="BN277" i="1"/>
  <c r="Y278" i="1"/>
  <c r="Z282" i="1"/>
  <c r="Z283" i="1" s="1"/>
  <c r="BN282" i="1"/>
  <c r="BP282" i="1"/>
  <c r="Z287" i="1"/>
  <c r="BN287" i="1"/>
  <c r="BP287" i="1"/>
  <c r="Z289" i="1"/>
  <c r="BN289" i="1"/>
  <c r="Y290" i="1"/>
  <c r="Z294" i="1"/>
  <c r="BN294" i="1"/>
  <c r="BP294" i="1"/>
  <c r="Z296" i="1"/>
  <c r="BN296" i="1"/>
  <c r="Z298" i="1"/>
  <c r="BN298" i="1"/>
  <c r="Y299" i="1"/>
  <c r="Z303" i="1"/>
  <c r="Z304" i="1" s="1"/>
  <c r="BN303" i="1"/>
  <c r="BP303" i="1"/>
  <c r="Y304" i="1"/>
  <c r="Z308" i="1"/>
  <c r="Z309" i="1" s="1"/>
  <c r="BN308" i="1"/>
  <c r="BP308" i="1"/>
  <c r="Y309" i="1"/>
  <c r="Z312" i="1"/>
  <c r="Z314" i="1" s="1"/>
  <c r="BN312" i="1"/>
  <c r="BP312" i="1"/>
  <c r="U610" i="1"/>
  <c r="Z319" i="1"/>
  <c r="Z326" i="1" s="1"/>
  <c r="BN319" i="1"/>
  <c r="Z320" i="1"/>
  <c r="BN320" i="1"/>
  <c r="Z322" i="1"/>
  <c r="BN322" i="1"/>
  <c r="Z324" i="1"/>
  <c r="BN324" i="1"/>
  <c r="Y327" i="1"/>
  <c r="Z330" i="1"/>
  <c r="Z333" i="1" s="1"/>
  <c r="BN330" i="1"/>
  <c r="Z332" i="1"/>
  <c r="BN332" i="1"/>
  <c r="Z336" i="1"/>
  <c r="Z342" i="1" s="1"/>
  <c r="BN336" i="1"/>
  <c r="BP336" i="1"/>
  <c r="Z338" i="1"/>
  <c r="BN338" i="1"/>
  <c r="Z340" i="1"/>
  <c r="BN340" i="1"/>
  <c r="Z346" i="1"/>
  <c r="Z348" i="1" s="1"/>
  <c r="BN346" i="1"/>
  <c r="Z351" i="1"/>
  <c r="BN351" i="1"/>
  <c r="BP351" i="1"/>
  <c r="Z352" i="1"/>
  <c r="BN352" i="1"/>
  <c r="Z354" i="1"/>
  <c r="BN354" i="1"/>
  <c r="Z358" i="1"/>
  <c r="Z361" i="1" s="1"/>
  <c r="BN358" i="1"/>
  <c r="BP358" i="1"/>
  <c r="Z360" i="1"/>
  <c r="BN360" i="1"/>
  <c r="Z365" i="1"/>
  <c r="Z366" i="1" s="1"/>
  <c r="BN365" i="1"/>
  <c r="BP365" i="1"/>
  <c r="Y366" i="1"/>
  <c r="Z369" i="1"/>
  <c r="BN369" i="1"/>
  <c r="BP369" i="1"/>
  <c r="Z371" i="1"/>
  <c r="BN371" i="1"/>
  <c r="Z377" i="1"/>
  <c r="Z388" i="1" s="1"/>
  <c r="BN377" i="1"/>
  <c r="BP377" i="1"/>
  <c r="Z379" i="1"/>
  <c r="BN379" i="1"/>
  <c r="Z381" i="1"/>
  <c r="BN381" i="1"/>
  <c r="Z383" i="1"/>
  <c r="BN383" i="1"/>
  <c r="Z385" i="1"/>
  <c r="BN385" i="1"/>
  <c r="Z387" i="1"/>
  <c r="BN387" i="1"/>
  <c r="Y388" i="1"/>
  <c r="Z391" i="1"/>
  <c r="Z393" i="1" s="1"/>
  <c r="BN391" i="1"/>
  <c r="BP391" i="1"/>
  <c r="BP398" i="1"/>
  <c r="BN398" i="1"/>
  <c r="Z398" i="1"/>
  <c r="Y400" i="1"/>
  <c r="Y405" i="1"/>
  <c r="BP402" i="1"/>
  <c r="BN402" i="1"/>
  <c r="Z402" i="1"/>
  <c r="Z404" i="1" s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Y429" i="1"/>
  <c r="BP426" i="1"/>
  <c r="BN426" i="1"/>
  <c r="Z426" i="1"/>
  <c r="Y462" i="1"/>
  <c r="BP444" i="1"/>
  <c r="BN444" i="1"/>
  <c r="Z444" i="1"/>
  <c r="Z461" i="1" s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Y466" i="1"/>
  <c r="BP480" i="1"/>
  <c r="BN480" i="1"/>
  <c r="Z480" i="1"/>
  <c r="Y483" i="1"/>
  <c r="BP492" i="1"/>
  <c r="BN492" i="1"/>
  <c r="Z492" i="1"/>
  <c r="Z494" i="1" s="1"/>
  <c r="BP507" i="1"/>
  <c r="BN507" i="1"/>
  <c r="Z507" i="1"/>
  <c r="BP511" i="1"/>
  <c r="BN511" i="1"/>
  <c r="Z511" i="1"/>
  <c r="Y513" i="1"/>
  <c r="Y518" i="1"/>
  <c r="BP515" i="1"/>
  <c r="BN515" i="1"/>
  <c r="Z515" i="1"/>
  <c r="Z517" i="1" s="1"/>
  <c r="Y526" i="1"/>
  <c r="BP523" i="1"/>
  <c r="BN523" i="1"/>
  <c r="Z523" i="1"/>
  <c r="BP531" i="1"/>
  <c r="BN531" i="1"/>
  <c r="Z531" i="1"/>
  <c r="Y533" i="1"/>
  <c r="Y537" i="1"/>
  <c r="BP535" i="1"/>
  <c r="BN535" i="1"/>
  <c r="Z535" i="1"/>
  <c r="Z537" i="1" s="1"/>
  <c r="Y610" i="1"/>
  <c r="Y439" i="1"/>
  <c r="AA610" i="1"/>
  <c r="Y495" i="1"/>
  <c r="AC610" i="1"/>
  <c r="Y512" i="1"/>
  <c r="Y549" i="1"/>
  <c r="BP546" i="1"/>
  <c r="BN546" i="1"/>
  <c r="Z546" i="1"/>
  <c r="Z549" i="1" s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BP578" i="1"/>
  <c r="BN578" i="1"/>
  <c r="Z578" i="1"/>
  <c r="AE610" i="1"/>
  <c r="AD610" i="1"/>
  <c r="Y587" i="1"/>
  <c r="Z580" i="1" l="1"/>
  <c r="Z566" i="1"/>
  <c r="Z372" i="1"/>
  <c r="Z355" i="1"/>
  <c r="Z299" i="1"/>
  <c r="Z290" i="1"/>
  <c r="Z244" i="1"/>
  <c r="Z532" i="1"/>
  <c r="Z483" i="1"/>
  <c r="Z415" i="1"/>
  <c r="Z399" i="1"/>
  <c r="Z123" i="1"/>
  <c r="Z114" i="1"/>
  <c r="Z99" i="1"/>
  <c r="Z93" i="1"/>
  <c r="Z85" i="1"/>
  <c r="Y604" i="1"/>
  <c r="Y601" i="1"/>
  <c r="Z141" i="1"/>
  <c r="Z131" i="1"/>
  <c r="Y602" i="1"/>
  <c r="Z70" i="1"/>
  <c r="Z605" i="1" s="1"/>
  <c r="Y600" i="1"/>
  <c r="Y603" i="1" l="1"/>
</calcChain>
</file>

<file path=xl/sharedStrings.xml><?xml version="1.0" encoding="utf-8"?>
<sst xmlns="http://schemas.openxmlformats.org/spreadsheetml/2006/main" count="2811" uniqueCount="1000">
  <si>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</si>
  <si>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</si>
  <si>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</si>
  <si>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</si>
  <si>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</si>
  <si>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</si>
  <si>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</si>
  <si>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</si>
  <si>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</si>
  <si>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</si>
  <si>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</si>
  <si>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</si>
  <si>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</si>
  <si>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</si>
  <si>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</si>
  <si>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</si>
  <si>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</si>
  <si>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</si>
  <si>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</si>
  <si>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</si>
  <si>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</si>
  <si>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</si>
  <si>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</si>
  <si>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</si>
  <si>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</si>
  <si>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</si>
  <si>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</si>
  <si>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</si>
  <si>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</si>
  <si>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</si>
  <si>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</si>
  <si>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</si>
  <si>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</si>
  <si>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</si>
  <si>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</si>
  <si>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</si>
  <si>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</si>
  <si>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</si>
  <si>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</si>
  <si>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</si>
  <si>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</si>
  <si>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</si>
  <si>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</si>
  <si>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</si>
  <si>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</si>
  <si>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</si>
  <si>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</si>
  <si>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</si>
  <si>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</si>
  <si>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</si>
  <si>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</si>
  <si>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</si>
  <si>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</si>
  <si>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</si>
  <si>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</si>
  <si>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</si>
  <si>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</si>
  <si>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</si>
  <si>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</si>
  <si>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</si>
  <si>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</si>
  <si>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</si>
  <si>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</si>
  <si>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</si>
  <si>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</si>
  <si>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</si>
  <si>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</si>
  <si>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</si>
  <si>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</si>
  <si>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</si>
  <si>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</si>
  <si>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</si>
  <si>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</si>
  <si>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</si>
  <si>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</si>
  <si>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</si>
  <si>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</si>
  <si>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</si>
  <si>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</si>
  <si>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</si>
  <si>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</si>
  <si>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</si>
  <si>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</si>
  <si>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</si>
  <si>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</si>
  <si>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</si>
  <si>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</si>
  <si>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</si>
  <si>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</si>
  <si>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</si>
  <si>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</si>
  <si>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</si>
  <si>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</si>
  <si>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</si>
  <si>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</si>
  <si>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</si>
  <si>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</si>
  <si>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</si>
  <si>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</si>
  <si>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</si>
  <si>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</si>
  <si>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</si>
  <si>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</si>
  <si>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</si>
  <si>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</si>
  <si>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</si>
  <si>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</si>
  <si>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</si>
  <si>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</si>
  <si>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</si>
  <si>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</si>
  <si>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</si>
  <si>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</si>
  <si>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</si>
  <si>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</si>
  <si>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</si>
  <si>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</si>
  <si>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</si>
  <si>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</si>
  <si>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</si>
  <si>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</si>
  <si>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</si>
  <si>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</si>
  <si>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</si>
  <si>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</si>
  <si>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</si>
  <si>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</si>
  <si>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</si>
  <si>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</si>
  <si>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</si>
  <si>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</si>
  <si>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</si>
  <si>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</si>
  <si>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</si>
  <si>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</si>
  <si>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</si>
  <si>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</si>
  <si>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</si>
  <si>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</si>
  <si>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</si>
  <si>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</si>
  <si>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</si>
  <si>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</si>
  <si>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</si>
  <si>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</si>
  <si>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</si>
  <si>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</si>
  <si>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</si>
  <si>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</si>
  <si>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</si>
  <si>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</si>
  <si>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</si>
  <si>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</si>
  <si>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</si>
  <si>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</si>
  <si>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</si>
  <si>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</si>
  <si>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</si>
  <si>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</si>
  <si>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</si>
  <si>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</si>
  <si>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</si>
  <si>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</si>
  <si>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</si>
  <si>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</si>
  <si>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</si>
  <si>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</si>
  <si>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</si>
  <si>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</si>
  <si>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</si>
  <si>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</si>
  <si>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</si>
  <si>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</si>
  <si>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</si>
  <si>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</si>
  <si>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</si>
  <si>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</si>
  <si>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</si>
  <si>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</si>
  <si>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</si>
  <si>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</si>
  <si>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</si>
  <si>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</si>
  <si>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</si>
  <si>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</si>
  <si>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</si>
  <si>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</si>
  <si>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</si>
  <si>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</si>
  <si>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</si>
  <si>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</si>
  <si>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</si>
  <si>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</si>
  <si>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</si>
  <si>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</si>
  <si>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</si>
  <si>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</si>
  <si>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</si>
  <si>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</si>
  <si>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</si>
  <si>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</si>
  <si>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</si>
  <si>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</si>
  <si>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</si>
  <si>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</si>
  <si>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</si>
  <si>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</si>
  <si>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</si>
  <si>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</si>
  <si>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</si>
  <si>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</si>
  <si>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</si>
  <si>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</si>
  <si>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</si>
  <si>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</si>
  <si>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</si>
  <si>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</si>
  <si>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</si>
  <si>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</si>
  <si>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</si>
  <si>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</si>
  <si>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</si>
  <si>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</si>
  <si>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</si>
  <si>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</si>
  <si>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</si>
  <si>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</si>
  <si>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</si>
  <si>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</si>
  <si>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</si>
  <si>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</si>
  <si>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</si>
  <si>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</si>
  <si>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</si>
  <si>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</si>
  <si>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</si>
  <si>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</si>
  <si>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</si>
  <si>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</si>
  <si>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</si>
  <si>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</si>
  <si>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</si>
  <si>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</si>
  <si>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</si>
  <si>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</si>
  <si>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</si>
  <si>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</si>
  <si>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</si>
  <si>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</si>
  <si>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</si>
  <si>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</si>
  <si>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</si>
  <si>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</si>
  <si>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</si>
  <si>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</si>
  <si>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</si>
  <si>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</si>
  <si>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</si>
  <si>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</si>
  <si>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</si>
  <si>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</si>
  <si>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</si>
  <si>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</si>
  <si>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</si>
  <si>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</si>
  <si>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</si>
  <si>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</si>
  <si>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</si>
  <si>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</si>
  <si>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</si>
  <si>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</si>
  <si>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</si>
  <si>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</si>
  <si>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</si>
  <si>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</si>
  <si>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</si>
  <si>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</si>
  <si>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</si>
  <si>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</si>
  <si>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</si>
  <si>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</si>
  <si>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</si>
  <si>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</si>
  <si>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</si>
  <si>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</si>
  <si>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</si>
  <si>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</si>
  <si>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</si>
  <si>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</si>
  <si>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</si>
  <si>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</si>
  <si>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</si>
  <si>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</si>
  <si>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</si>
  <si>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</si>
  <si>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</si>
  <si>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</si>
  <si>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</si>
  <si>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</si>
  <si>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</si>
  <si>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</si>
  <si>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</si>
  <si>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</si>
  <si>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</si>
  <si>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</si>
  <si>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</si>
  <si>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</si>
  <si>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</si>
  <si>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</si>
  <si>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</si>
  <si>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</si>
  <si>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</si>
  <si>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</si>
  <si>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</si>
  <si>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</si>
  <si>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</si>
  <si>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</si>
  <si>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</si>
  <si>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</si>
  <si>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</si>
  <si>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</si>
  <si>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</si>
  <si>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</si>
  <si>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</si>
  <si>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</si>
  <si>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</si>
  <si>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</si>
  <si>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</si>
  <si>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</si>
  <si>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</si>
  <si>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</si>
  <si>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</si>
  <si>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</si>
  <si>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</si>
  <si>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</si>
  <si>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</si>
  <si>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</si>
  <si>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</si>
  <si>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</si>
  <si>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</si>
  <si>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</si>
  <si>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</si>
  <si>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</si>
  <si>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</si>
  <si>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</si>
  <si>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</si>
  <si>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</si>
  <si>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</si>
  <si>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</si>
  <si>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</si>
  <si>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</si>
  <si>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</si>
  <si>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</si>
  <si>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</si>
  <si>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</si>
  <si>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</si>
  <si>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</si>
  <si>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</si>
  <si>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</si>
  <si>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</si>
  <si>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</si>
  <si>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</si>
  <si>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</si>
  <si>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</si>
  <si>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</si>
  <si>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</si>
  <si>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</si>
  <si>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</si>
  <si>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</si>
  <si>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</si>
  <si>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</si>
  <si>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</si>
  <si>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</si>
  <si>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</si>
  <si>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</si>
  <si>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</si>
  <si>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</si>
  <si>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</si>
  <si>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</si>
  <si>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</si>
  <si>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</si>
  <si>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</si>
  <si>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</si>
  <si>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</si>
  <si>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</si>
  <si>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</si>
  <si>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</si>
  <si>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</si>
  <si>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</si>
  <si>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</si>
  <si>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</si>
  <si>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</si>
  <si>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</si>
  <si>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</si>
  <si>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</si>
  <si>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</si>
  <si>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</si>
  <si>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</si>
  <si>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</si>
  <si>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</si>
  <si>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</si>
  <si>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</si>
  <si>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</si>
  <si>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</si>
  <si>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</si>
  <si>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</si>
  <si>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</si>
  <si>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</si>
  <si>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</si>
  <si>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</si>
  <si>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</si>
  <si>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</si>
  <si>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</si>
  <si>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</si>
  <si>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</si>
  <si>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</si>
  <si>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</si>
  <si>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</si>
  <si>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</si>
  <si>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</si>
  <si>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</si>
  <si>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</si>
  <si>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</si>
  <si>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</si>
  <si>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</si>
  <si>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</si>
  <si>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</si>
  <si>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</si>
  <si>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</si>
  <si>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</si>
  <si>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</si>
  <si>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</si>
  <si>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</si>
  <si>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</si>
  <si>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</si>
  <si>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</si>
  <si>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</si>
  <si>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</si>
  <si>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</si>
  <si>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</si>
  <si>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</si>
  <si>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</si>
  <si>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</si>
  <si>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</si>
  <si>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</si>
  <si>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</si>
  <si>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</si>
  <si>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</si>
  <si>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</si>
  <si>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</si>
  <si>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</si>
  <si>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</si>
  <si>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</si>
  <si>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</si>
  <si>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</si>
  <si>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</si>
  <si>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</si>
  <si>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</si>
  <si>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</si>
  <si>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</si>
  <si>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</si>
  <si>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</si>
  <si>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</si>
  <si>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</si>
  <si>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</si>
  <si>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</si>
  <si>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</si>
  <si>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</si>
  <si>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</si>
  <si>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</si>
  <si>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</si>
  <si>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</si>
  <si>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</si>
  <si>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</si>
  <si>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</si>
  <si>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</si>
  <si>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</si>
  <si>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</si>
  <si>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</si>
  <si>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</si>
  <si>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</si>
  <si>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</si>
  <si>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</si>
  <si>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</si>
  <si>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</si>
  <si>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</si>
  <si>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</si>
  <si>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</si>
  <si>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</si>
  <si>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</si>
  <si>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</si>
  <si>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</si>
  <si>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</si>
  <si>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</si>
  <si>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</si>
  <si>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</si>
  <si>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</si>
  <si>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</si>
  <si>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</si>
  <si>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</si>
  <si>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</si>
  <si>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</si>
  <si>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</si>
  <si>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</si>
  <si>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</si>
  <si>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</si>
  <si>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</si>
  <si>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</si>
  <si>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</si>
  <si>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</si>
  <si>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</si>
  <si>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</si>
  <si>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</si>
  <si>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</si>
  <si>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</si>
  <si>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</si>
  <si>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</si>
  <si>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</si>
  <si>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</si>
  <si>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</si>
  <si>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</si>
  <si>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</si>
  <si>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</si>
  <si>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</si>
  <si>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</si>
  <si>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</si>
  <si>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</si>
  <si>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</si>
  <si>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</si>
  <si>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</si>
  <si>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</si>
  <si>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</si>
  <si>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</si>
  <si>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</si>
  <si>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</si>
  <si>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</si>
  <si>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</si>
  <si>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</si>
  <si>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</si>
  <si>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</si>
  <si>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</si>
  <si>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</si>
  <si>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</si>
  <si>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</si>
  <si>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</si>
  <si>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</si>
  <si>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</si>
  <si>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</si>
  <si>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</si>
  <si>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</si>
  <si>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</si>
  <si>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</si>
  <si>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</si>
  <si>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</si>
  <si>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</si>
  <si>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</si>
  <si>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</si>
  <si>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</si>
  <si>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</si>
  <si>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</si>
  <si>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</si>
  <si>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</si>
  <si>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</si>
  <si>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</si>
  <si>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</si>
  <si>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</si>
  <si>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</si>
  <si>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</si>
  <si>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</si>
  <si>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</si>
  <si>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</si>
  <si>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</si>
  <si>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</si>
  <si>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</si>
  <si>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</si>
  <si>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</si>
  <si>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</si>
  <si>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</si>
  <si>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</si>
  <si>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</si>
  <si>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</si>
  <si>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</si>
  <si>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</si>
  <si>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</si>
  <si>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</si>
  <si>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</si>
  <si>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</si>
  <si>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</si>
  <si>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</si>
  <si>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</si>
  <si>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</si>
  <si>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</si>
  <si>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</si>
  <si>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</si>
  <si>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</si>
  <si>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</si>
  <si>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</si>
  <si>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</si>
  <si>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</si>
  <si>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</si>
  <si>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</si>
  <si>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</si>
  <si>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</si>
  <si>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</si>
  <si>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</si>
  <si>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</si>
  <si>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</si>
  <si>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</si>
  <si>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</si>
  <si>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</si>
  <si>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</si>
  <si>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</si>
  <si>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</si>
  <si>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</si>
  <si>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</si>
  <si>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</si>
  <si>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</t>
  </si>
  <si>
    <t>SU003423</t>
  </si>
  <si>
    <t>P004315</t>
  </si>
  <si>
    <t>P004257</t>
  </si>
  <si>
    <t>ЕАЭС N RU Д-RU.РА02.В.61635/24</t>
  </si>
  <si>
    <t>SU003420</t>
  </si>
  <si>
    <t>P004293</t>
  </si>
  <si>
    <t>P004252</t>
  </si>
  <si>
    <t>ЕАЭС N RU Д-RU.РА02.В.61660/24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</si>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</sst>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94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/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19</v>
      </c>
      <c r="Q8" s="864">
        <v>0.41666666666666669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6"/>
      <c r="R10" s="917"/>
      <c r="U10" s="24" t="s">
        <v>22</v>
      </c>
      <c r="V10" s="756" t="s">
        <v>23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4"/>
      <c r="R11" s="855"/>
      <c r="U11" s="24" t="s">
        <v>26</v>
      </c>
      <c r="V11" s="1015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28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29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30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31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32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33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34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35</v>
      </c>
      <c r="B17" s="751" t="s">
        <v>36</v>
      </c>
      <c r="C17" s="875" t="s">
        <v>37</v>
      </c>
      <c r="D17" s="751" t="s">
        <v>38</v>
      </c>
      <c r="E17" s="823"/>
      <c r="F17" s="751" t="s">
        <v>39</v>
      </c>
      <c r="G17" s="751" t="s">
        <v>40</v>
      </c>
      <c r="H17" s="751" t="s">
        <v>41</v>
      </c>
      <c r="I17" s="751" t="s">
        <v>42</v>
      </c>
      <c r="J17" s="751" t="s">
        <v>43</v>
      </c>
      <c r="K17" s="751" t="s">
        <v>44</v>
      </c>
      <c r="L17" s="751" t="s">
        <v>45</v>
      </c>
      <c r="M17" s="751" t="s">
        <v>46</v>
      </c>
      <c r="N17" s="751" t="s">
        <v>47</v>
      </c>
      <c r="O17" s="751" t="s">
        <v>48</v>
      </c>
      <c r="P17" s="751" t="s">
        <v>49</v>
      </c>
      <c r="Q17" s="822"/>
      <c r="R17" s="822"/>
      <c r="S17" s="822"/>
      <c r="T17" s="823"/>
      <c r="U17" s="1095" t="s">
        <v>50</v>
      </c>
      <c r="V17" s="792"/>
      <c r="W17" s="751" t="s">
        <v>51</v>
      </c>
      <c r="X17" s="751" t="s">
        <v>52</v>
      </c>
      <c r="Y17" s="1093" t="s">
        <v>53</v>
      </c>
      <c r="Z17" s="986" t="s">
        <v>54</v>
      </c>
      <c r="AA17" s="964" t="s">
        <v>55</v>
      </c>
      <c r="AB17" s="964" t="s">
        <v>56</v>
      </c>
      <c r="AC17" s="964" t="s">
        <v>57</v>
      </c>
      <c r="AD17" s="964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62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2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111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31</v>
      </c>
      <c r="Y48" s="702">
        <f t="shared" ref="Y48:Y53" si="6">IFERROR(IF(X48="",0,CEILING((X48/$H48),1)*$H48),"")</f>
        <v>32.400000000000006</v>
      </c>
      <c r="Z48" s="36">
        <f>IFERROR(IF(Y48=0,"",ROUNDUP(Y48/H48,0)*0.02175),"")</f>
        <v>6.5250000000000002E-2</v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32.377777777777773</v>
      </c>
      <c r="BN48" s="64">
        <f t="shared" ref="BN48:BN53" si="8">IFERROR(Y48*I48/H48,"0")</f>
        <v>33.840000000000003</v>
      </c>
      <c r="BO48" s="64">
        <f t="shared" ref="BO48:BO53" si="9">IFERROR(1/J48*(X48/H48),"0")</f>
        <v>5.125661375661375E-2</v>
      </c>
      <c r="BP48" s="64">
        <f t="shared" ref="BP48:BP53" si="10">IFERROR(1/J48*(Y48/H48),"0")</f>
        <v>5.3571428571428575E-2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33</v>
      </c>
      <c r="Y50" s="702">
        <f t="shared" si="6"/>
        <v>33.599999999999994</v>
      </c>
      <c r="Z50" s="36">
        <f>IFERROR(IF(Y50=0,"",ROUNDUP(Y50/H50,0)*0.02175),"")</f>
        <v>6.5250000000000002E-2</v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34.414285714285718</v>
      </c>
      <c r="BN50" s="64">
        <f t="shared" si="8"/>
        <v>35.039999999999992</v>
      </c>
      <c r="BO50" s="64">
        <f t="shared" si="9"/>
        <v>5.2614795918367346E-2</v>
      </c>
      <c r="BP50" s="64">
        <f t="shared" si="10"/>
        <v>5.3571428571428562E-2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5.8167989417989414</v>
      </c>
      <c r="Y54" s="703">
        <f>IFERROR(Y48/H48,"0")+IFERROR(Y49/H49,"0")+IFERROR(Y50/H50,"0")+IFERROR(Y51/H51,"0")+IFERROR(Y52/H52,"0")+IFERROR(Y53/H53,"0")</f>
        <v>6</v>
      </c>
      <c r="Z54" s="703">
        <f>IFERROR(IF(Z48="",0,Z48),"0")+IFERROR(IF(Z49="",0,Z49),"0")+IFERROR(IF(Z50="",0,Z50),"0")+IFERROR(IF(Z51="",0,Z51),"0")+IFERROR(IF(Z52="",0,Z52),"0")+IFERROR(IF(Z53="",0,Z53),"0")</f>
        <v>0.1305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64</v>
      </c>
      <c r="Y55" s="703">
        <f>IFERROR(SUM(Y48:Y53),"0")</f>
        <v>66</v>
      </c>
      <c r="Z55" s="37"/>
      <c r="AA55" s="704"/>
      <c r="AB55" s="704"/>
      <c r="AC55" s="704"/>
    </row>
    <row r="56" spans="1:68" ht="14.25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69</v>
      </c>
      <c r="Y63" s="702">
        <f t="shared" ref="Y63:Y69" si="11">IFERROR(IF(X63="",0,CEILING((X63/$H63),1)*$H63),"")</f>
        <v>75.600000000000009</v>
      </c>
      <c r="Z63" s="36">
        <f>IFERROR(IF(Y63=0,"",ROUNDUP(Y63/H63,0)*0.02175),"")</f>
        <v>0.15225</v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72.066666666666663</v>
      </c>
      <c r="BN63" s="64">
        <f t="shared" ref="BN63:BN69" si="13">IFERROR(Y63*I63/H63,"0")</f>
        <v>78.959999999999994</v>
      </c>
      <c r="BO63" s="64">
        <f t="shared" ref="BO63:BO69" si="14">IFERROR(1/J63*(X63/H63),"0")</f>
        <v>0.11408730158730157</v>
      </c>
      <c r="BP63" s="64">
        <f t="shared" ref="BP63:BP69" si="15">IFERROR(1/J63*(Y63/H63),"0")</f>
        <v>0.125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26</v>
      </c>
      <c r="Y68" s="702">
        <f t="shared" si="11"/>
        <v>28</v>
      </c>
      <c r="Z68" s="36">
        <f>IFERROR(IF(Y68=0,"",ROUNDUP(Y68/H68,0)*0.00937),"")</f>
        <v>6.5589999999999996E-2</v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27.364999999999998</v>
      </c>
      <c r="BN68" s="64">
        <f t="shared" si="13"/>
        <v>29.47</v>
      </c>
      <c r="BO68" s="64">
        <f t="shared" si="14"/>
        <v>5.4166666666666669E-2</v>
      </c>
      <c r="BP68" s="64">
        <f t="shared" si="15"/>
        <v>5.8333333333333334E-2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12.888888888888889</v>
      </c>
      <c r="Y70" s="703">
        <f>IFERROR(Y63/H63,"0")+IFERROR(Y64/H64,"0")+IFERROR(Y65/H65,"0")+IFERROR(Y66/H66,"0")+IFERROR(Y67/H67,"0")+IFERROR(Y68/H68,"0")+IFERROR(Y69/H69,"0")</f>
        <v>14</v>
      </c>
      <c r="Z70" s="703">
        <f>IFERROR(IF(Z63="",0,Z63),"0")+IFERROR(IF(Z64="",0,Z64),"0")+IFERROR(IF(Z65="",0,Z65),"0")+IFERROR(IF(Z66="",0,Z66),"0")+IFERROR(IF(Z67="",0,Z67),"0")+IFERROR(IF(Z68="",0,Z68),"0")+IFERROR(IF(Z69="",0,Z69),"0")</f>
        <v>0.21783999999999998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95</v>
      </c>
      <c r="Y71" s="703">
        <f>IFERROR(SUM(Y63:Y69),"0")</f>
        <v>103.60000000000001</v>
      </c>
      <c r="Z71" s="37"/>
      <c r="AA71" s="704"/>
      <c r="AB71" s="704"/>
      <c r="AC71" s="704"/>
    </row>
    <row r="72" spans="1:68" ht="14.25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24</v>
      </c>
      <c r="Y73" s="702">
        <f>IFERROR(IF(X73="",0,CEILING((X73/$H73),1)*$H73),"")</f>
        <v>32.400000000000006</v>
      </c>
      <c r="Z73" s="36">
        <f>IFERROR(IF(Y73=0,"",ROUNDUP(Y73/H73,0)*0.02175),"")</f>
        <v>6.5250000000000002E-2</v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25.066666666666663</v>
      </c>
      <c r="BN73" s="64">
        <f>IFERROR(Y73*I73/H73,"0")</f>
        <v>33.840000000000003</v>
      </c>
      <c r="BO73" s="64">
        <f>IFERROR(1/J73*(X73/H73),"0")</f>
        <v>3.9682539682539673E-2</v>
      </c>
      <c r="BP73" s="64">
        <f>IFERROR(1/J73*(Y73/H73),"0")</f>
        <v>5.3571428571428575E-2</v>
      </c>
    </row>
    <row r="74" spans="1:68" ht="16.5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6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2.2222222222222219</v>
      </c>
      <c r="Y76" s="703">
        <f>IFERROR(Y73/H73,"0")+IFERROR(Y74/H74,"0")+IFERROR(Y75/H75,"0")</f>
        <v>3.0000000000000004</v>
      </c>
      <c r="Z76" s="703">
        <f>IFERROR(IF(Z73="",0,Z73),"0")+IFERROR(IF(Z74="",0,Z74),"0")+IFERROR(IF(Z75="",0,Z75),"0")</f>
        <v>6.5250000000000002E-2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24</v>
      </c>
      <c r="Y77" s="703">
        <f>IFERROR(SUM(Y73:Y75),"0")</f>
        <v>32.400000000000006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5</v>
      </c>
      <c r="Y83" s="702">
        <f t="shared" si="16"/>
        <v>5.4</v>
      </c>
      <c r="Z83" s="36">
        <f>IFERROR(IF(Y83=0,"",ROUNDUP(Y83/H83,0)*0.00502),"")</f>
        <v>1.506E-2</v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5.2777777777777777</v>
      </c>
      <c r="BN83" s="64">
        <f t="shared" si="18"/>
        <v>5.7</v>
      </c>
      <c r="BO83" s="64">
        <f t="shared" si="19"/>
        <v>1.1870845204178538E-2</v>
      </c>
      <c r="BP83" s="64">
        <f t="shared" si="20"/>
        <v>1.2820512820512822E-2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7</v>
      </c>
      <c r="Y84" s="702">
        <f t="shared" si="16"/>
        <v>7.2</v>
      </c>
      <c r="Z84" s="36">
        <f>IFERROR(IF(Y84=0,"",ROUNDUP(Y84/H84,0)*0.00502),"")</f>
        <v>2.0080000000000001E-2</v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7.3888888888888884</v>
      </c>
      <c r="BN84" s="64">
        <f t="shared" si="18"/>
        <v>7.6</v>
      </c>
      <c r="BO84" s="64">
        <f t="shared" si="19"/>
        <v>1.6619183285849954E-2</v>
      </c>
      <c r="BP84" s="64">
        <f t="shared" si="20"/>
        <v>1.7094017094017096E-2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6.6666666666666661</v>
      </c>
      <c r="Y85" s="703">
        <f>IFERROR(Y79/H79,"0")+IFERROR(Y80/H80,"0")+IFERROR(Y81/H81,"0")+IFERROR(Y82/H82,"0")+IFERROR(Y83/H83,"0")+IFERROR(Y84/H84,"0")</f>
        <v>7</v>
      </c>
      <c r="Z85" s="703">
        <f>IFERROR(IF(Z79="",0,Z79),"0")+IFERROR(IF(Z80="",0,Z80),"0")+IFERROR(IF(Z81="",0,Z81),"0")+IFERROR(IF(Z82="",0,Z82),"0")+IFERROR(IF(Z83="",0,Z83),"0")+IFERROR(IF(Z84="",0,Z84),"0")</f>
        <v>3.5140000000000005E-2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12</v>
      </c>
      <c r="Y86" s="703">
        <f>IFERROR(SUM(Y79:Y84),"0")</f>
        <v>12.600000000000001</v>
      </c>
      <c r="Z86" s="37"/>
      <c r="AA86" s="704"/>
      <c r="AB86" s="704"/>
      <c r="AC86" s="704"/>
    </row>
    <row r="87" spans="1:68" ht="14.25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9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7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17</v>
      </c>
      <c r="Y89" s="702">
        <f>IFERROR(IF(X89="",0,CEILING((X89/$H89),1)*$H89),"")</f>
        <v>25.200000000000003</v>
      </c>
      <c r="Z89" s="36">
        <f>IFERROR(IF(Y89=0,"",ROUNDUP(Y89/H89,0)*0.02175),"")</f>
        <v>6.5250000000000002E-2</v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17.971428571428572</v>
      </c>
      <c r="BN89" s="64">
        <f>IFERROR(Y89*I89/H89,"0")</f>
        <v>26.640000000000004</v>
      </c>
      <c r="BO89" s="64">
        <f>IFERROR(1/J89*(X89/H89),"0")</f>
        <v>3.6139455782312924E-2</v>
      </c>
      <c r="BP89" s="64">
        <f>IFERROR(1/J89*(Y89/H89),"0")</f>
        <v>5.3571428571428568E-2</v>
      </c>
    </row>
    <row r="90" spans="1:68" ht="16.5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2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2.0238095238095237</v>
      </c>
      <c r="Y93" s="703">
        <f>IFERROR(Y88/H88,"0")+IFERROR(Y89/H89,"0")+IFERROR(Y90/H90,"0")+IFERROR(Y91/H91,"0")+IFERROR(Y92/H92,"0")</f>
        <v>3</v>
      </c>
      <c r="Z93" s="703">
        <f>IFERROR(IF(Z88="",0,Z88),"0")+IFERROR(IF(Z89="",0,Z89),"0")+IFERROR(IF(Z90="",0,Z90),"0")+IFERROR(IF(Z91="",0,Z91),"0")+IFERROR(IF(Z92="",0,Z92),"0")</f>
        <v>6.5250000000000002E-2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17</v>
      </c>
      <c r="Y94" s="703">
        <f>IFERROR(SUM(Y88:Y92),"0")</f>
        <v>25.200000000000003</v>
      </c>
      <c r="Z94" s="37"/>
      <c r="AA94" s="704"/>
      <c r="AB94" s="704"/>
      <c r="AC94" s="704"/>
    </row>
    <row r="95" spans="1:68" ht="14.25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51</v>
      </c>
      <c r="Y97" s="702">
        <f>IFERROR(IF(X97="",0,CEILING((X97/$H97),1)*$H97),"")</f>
        <v>58.800000000000004</v>
      </c>
      <c r="Z97" s="36">
        <f>IFERROR(IF(Y97=0,"",ROUNDUP(Y97/H97,0)*0.02175),"")</f>
        <v>0.15225</v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54.424285714285716</v>
      </c>
      <c r="BN97" s="64">
        <f>IFERROR(Y97*I97/H97,"0")</f>
        <v>62.748000000000005</v>
      </c>
      <c r="BO97" s="64">
        <f>IFERROR(1/J97*(X97/H97),"0")</f>
        <v>0.10841836734693877</v>
      </c>
      <c r="BP97" s="64">
        <f>IFERROR(1/J97*(Y97/H97),"0")</f>
        <v>0.125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6.0714285714285712</v>
      </c>
      <c r="Y99" s="703">
        <f>IFERROR(Y96/H96,"0")+IFERROR(Y97/H97,"0")+IFERROR(Y98/H98,"0")</f>
        <v>7</v>
      </c>
      <c r="Z99" s="703">
        <f>IFERROR(IF(Z96="",0,Z96),"0")+IFERROR(IF(Z97="",0,Z97),"0")+IFERROR(IF(Z98="",0,Z98),"0")</f>
        <v>0.15225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51</v>
      </c>
      <c r="Y100" s="703">
        <f>IFERROR(SUM(Y96:Y98),"0")</f>
        <v>58.800000000000004</v>
      </c>
      <c r="Z100" s="37"/>
      <c r="AA100" s="704"/>
      <c r="AB100" s="704"/>
      <c r="AC100" s="704"/>
    </row>
    <row r="101" spans="1:68" ht="16.5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111</v>
      </c>
      <c r="Y111" s="702">
        <f>IFERROR(IF(X111="",0,CEILING((X111/$H111),1)*$H111),"")</f>
        <v>113.4</v>
      </c>
      <c r="Z111" s="36">
        <f>IFERROR(IF(Y111=0,"",ROUNDUP(Y111/H111,0)*0.00753),"")</f>
        <v>0.31625999999999999</v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122.18222222222221</v>
      </c>
      <c r="BN111" s="64">
        <f>IFERROR(Y111*I111/H111,"0")</f>
        <v>124.824</v>
      </c>
      <c r="BO111" s="64">
        <f>IFERROR(1/J111*(X111/H111),"0")</f>
        <v>0.2635327635327635</v>
      </c>
      <c r="BP111" s="64">
        <f>IFERROR(1/J111*(Y111/H111),"0")</f>
        <v>0.26923076923076922</v>
      </c>
    </row>
    <row r="112" spans="1:68" ht="27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41.111111111111107</v>
      </c>
      <c r="Y114" s="703">
        <f>IFERROR(Y109/H109,"0")+IFERROR(Y110/H110,"0")+IFERROR(Y111/H111,"0")+IFERROR(Y112/H112,"0")+IFERROR(Y113/H113,"0")</f>
        <v>42</v>
      </c>
      <c r="Z114" s="703">
        <f>IFERROR(IF(Z109="",0,Z109),"0")+IFERROR(IF(Z110="",0,Z110),"0")+IFERROR(IF(Z111="",0,Z111),"0")+IFERROR(IF(Z112="",0,Z112),"0")+IFERROR(IF(Z113="",0,Z113),"0")</f>
        <v>0.31625999999999999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111</v>
      </c>
      <c r="Y115" s="703">
        <f>IFERROR(SUM(Y109:Y113),"0")</f>
        <v>113.4</v>
      </c>
      <c r="Z115" s="37"/>
      <c r="AA115" s="704"/>
      <c r="AB115" s="704"/>
      <c r="AC115" s="704"/>
    </row>
    <row r="116" spans="1:68" ht="16.5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88</v>
      </c>
      <c r="Y119" s="702">
        <f>IFERROR(IF(X119="",0,CEILING((X119/$H119),1)*$H119),"")</f>
        <v>89.6</v>
      </c>
      <c r="Z119" s="36">
        <f>IFERROR(IF(Y119=0,"",ROUNDUP(Y119/H119,0)*0.02175),"")</f>
        <v>0.17399999999999999</v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91.771428571428572</v>
      </c>
      <c r="BN119" s="64">
        <f>IFERROR(Y119*I119/H119,"0")</f>
        <v>93.440000000000012</v>
      </c>
      <c r="BO119" s="64">
        <f>IFERROR(1/J119*(X119/H119),"0")</f>
        <v>0.14030612244897958</v>
      </c>
      <c r="BP119" s="64">
        <f>IFERROR(1/J119*(Y119/H119),"0")</f>
        <v>0.14285714285714285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0</v>
      </c>
      <c r="Y121" s="702">
        <f>IFERROR(IF(X121="",0,CEILING((X121/$H121),1)*$H121),"")</f>
        <v>0</v>
      </c>
      <c r="Z121" s="36" t="str">
        <f>IFERROR(IF(Y121=0,"",ROUNDUP(Y121/H121,0)*0.00902),"")</f>
        <v/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7.8571428571428577</v>
      </c>
      <c r="Y123" s="703">
        <f>IFERROR(Y118/H118,"0")+IFERROR(Y119/H119,"0")+IFERROR(Y120/H120,"0")+IFERROR(Y121/H121,"0")+IFERROR(Y122/H122,"0")</f>
        <v>8</v>
      </c>
      <c r="Z123" s="703">
        <f>IFERROR(IF(Z118="",0,Z118),"0")+IFERROR(IF(Z119="",0,Z119),"0")+IFERROR(IF(Z120="",0,Z120),"0")+IFERROR(IF(Z121="",0,Z121),"0")+IFERROR(IF(Z122="",0,Z122),"0")</f>
        <v>0.17399999999999999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88</v>
      </c>
      <c r="Y124" s="703">
        <f>IFERROR(SUM(Y118:Y122),"0")</f>
        <v>89.6</v>
      </c>
      <c r="Z124" s="37"/>
      <c r="AA124" s="704"/>
      <c r="AB124" s="704"/>
      <c r="AC124" s="704"/>
    </row>
    <row r="125" spans="1:68" ht="14.25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10</v>
      </c>
      <c r="Y126" s="702">
        <f>IFERROR(IF(X126="",0,CEILING((X126/$H126),1)*$H126),"")</f>
        <v>10.8</v>
      </c>
      <c r="Z126" s="36">
        <f>IFERROR(IF(Y126=0,"",ROUNDUP(Y126/H126,0)*0.02175),"")</f>
        <v>2.1749999999999999E-2</v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10.444444444444443</v>
      </c>
      <c r="BN126" s="64">
        <f>IFERROR(Y126*I126/H126,"0")</f>
        <v>11.28</v>
      </c>
      <c r="BO126" s="64">
        <f>IFERROR(1/J126*(X126/H126),"0")</f>
        <v>1.653439153439153E-2</v>
      </c>
      <c r="BP126" s="64">
        <f>IFERROR(1/J126*(Y126/H126),"0")</f>
        <v>1.7857142857142856E-2</v>
      </c>
    </row>
    <row r="127" spans="1:68" ht="16.5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3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8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0.92592592592592582</v>
      </c>
      <c r="Y131" s="703">
        <f>IFERROR(Y126/H126,"0")+IFERROR(Y127/H127,"0")+IFERROR(Y128/H128,"0")+IFERROR(Y129/H129,"0")+IFERROR(Y130/H130,"0")</f>
        <v>1</v>
      </c>
      <c r="Z131" s="703">
        <f>IFERROR(IF(Z126="",0,Z126),"0")+IFERROR(IF(Z127="",0,Z127),"0")+IFERROR(IF(Z128="",0,Z128),"0")+IFERROR(IF(Z129="",0,Z129),"0")+IFERROR(IF(Z130="",0,Z130),"0")</f>
        <v>2.1749999999999999E-2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10</v>
      </c>
      <c r="Y132" s="703">
        <f>IFERROR(SUM(Y126:Y130),"0")</f>
        <v>10.8</v>
      </c>
      <c r="Z132" s="37"/>
      <c r="AA132" s="704"/>
      <c r="AB132" s="704"/>
      <c r="AC132" s="704"/>
    </row>
    <row r="133" spans="1:68" ht="14.25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1361</v>
      </c>
      <c r="Y135" s="702">
        <f t="shared" si="21"/>
        <v>1369.2</v>
      </c>
      <c r="Z135" s="36">
        <f>IFERROR(IF(Y135=0,"",ROUNDUP(Y135/H135,0)*0.02175),"")</f>
        <v>3.5452499999999998</v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1451.4092857142857</v>
      </c>
      <c r="BN135" s="64">
        <f t="shared" si="23"/>
        <v>1460.154</v>
      </c>
      <c r="BO135" s="64">
        <f t="shared" si="24"/>
        <v>2.8932823129251699</v>
      </c>
      <c r="BP135" s="64">
        <f t="shared" si="25"/>
        <v>2.9107142857142856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7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405</v>
      </c>
      <c r="Y138" s="702">
        <f t="shared" si="21"/>
        <v>405</v>
      </c>
      <c r="Z138" s="36">
        <f>IFERROR(IF(Y138=0,"",ROUNDUP(Y138/H138,0)*0.00753),"")</f>
        <v>1.1294999999999999</v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445.8</v>
      </c>
      <c r="BN138" s="64">
        <f t="shared" si="23"/>
        <v>445.8</v>
      </c>
      <c r="BO138" s="64">
        <f t="shared" si="24"/>
        <v>0.96153846153846145</v>
      </c>
      <c r="BP138" s="64">
        <f t="shared" si="25"/>
        <v>0.96153846153846145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312.02380952380952</v>
      </c>
      <c r="Y141" s="703">
        <f>IFERROR(Y134/H134,"0")+IFERROR(Y135/H135,"0")+IFERROR(Y136/H136,"0")+IFERROR(Y137/H137,"0")+IFERROR(Y138/H138,"0")+IFERROR(Y139/H139,"0")+IFERROR(Y140/H140,"0")</f>
        <v>313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4.6747499999999995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1766</v>
      </c>
      <c r="Y142" s="703">
        <f>IFERROR(SUM(Y134:Y140),"0")</f>
        <v>1774.2</v>
      </c>
      <c r="Z142" s="37"/>
      <c r="AA142" s="704"/>
      <c r="AB142" s="704"/>
      <c r="AC142" s="704"/>
    </row>
    <row r="143" spans="1:68" ht="14.25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10</v>
      </c>
      <c r="Y180" s="702">
        <f>IFERROR(IF(X180="",0,CEILING((X180/$H180),1)*$H180),"")</f>
        <v>16.8</v>
      </c>
      <c r="Z180" s="36">
        <f>IFERROR(IF(Y180=0,"",ROUNDUP(Y180/H180,0)*0.02175),"")</f>
        <v>4.3499999999999997E-2</v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10.671428571428571</v>
      </c>
      <c r="BN180" s="64">
        <f>IFERROR(Y180*I180/H180,"0")</f>
        <v>17.928000000000001</v>
      </c>
      <c r="BO180" s="64">
        <f>IFERROR(1/J180*(X180/H180),"0")</f>
        <v>2.1258503401360544E-2</v>
      </c>
      <c r="BP180" s="64">
        <f>IFERROR(1/J180*(Y180/H180),"0")</f>
        <v>3.5714285714285712E-2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1.1904761904761905</v>
      </c>
      <c r="Y183" s="703">
        <f>IFERROR(Y180/H180,"0")+IFERROR(Y181/H181,"0")+IFERROR(Y182/H182,"0")</f>
        <v>2</v>
      </c>
      <c r="Z183" s="703">
        <f>IFERROR(IF(Z180="",0,Z180),"0")+IFERROR(IF(Z181="",0,Z181),"0")+IFERROR(IF(Z182="",0,Z182),"0")</f>
        <v>4.3499999999999997E-2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10</v>
      </c>
      <c r="Y184" s="703">
        <f>IFERROR(SUM(Y180:Y182),"0")</f>
        <v>16.8</v>
      </c>
      <c r="Z184" s="37"/>
      <c r="AA184" s="704"/>
      <c r="AB184" s="704"/>
      <c r="AC184" s="704"/>
    </row>
    <row r="185" spans="1:68" ht="27.75" customHeight="1" x14ac:dyDescent="0.2">
      <c r="A185" s="765" t="s">
        <v>319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2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10</v>
      </c>
      <c r="Y192" s="702">
        <f t="shared" ref="Y192:Y199" si="26">IFERROR(IF(X192="",0,CEILING((X192/$H192),1)*$H192),"")</f>
        <v>12.600000000000001</v>
      </c>
      <c r="Z192" s="36">
        <f>IFERROR(IF(Y192=0,"",ROUNDUP(Y192/H192,0)*0.00753),"")</f>
        <v>2.2589999999999999E-2</v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10.619047619047619</v>
      </c>
      <c r="BN192" s="64">
        <f t="shared" ref="BN192:BN199" si="28">IFERROR(Y192*I192/H192,"0")</f>
        <v>13.38</v>
      </c>
      <c r="BO192" s="64">
        <f t="shared" ref="BO192:BO199" si="29">IFERROR(1/J192*(X192/H192),"0")</f>
        <v>1.5262515262515262E-2</v>
      </c>
      <c r="BP192" s="64">
        <f t="shared" ref="BP192:BP199" si="30">IFERROR(1/J192*(Y192/H192),"0")</f>
        <v>1.9230769230769232E-2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19</v>
      </c>
      <c r="Y195" s="702">
        <f t="shared" si="26"/>
        <v>21</v>
      </c>
      <c r="Z195" s="36">
        <f>IFERROR(IF(Y195=0,"",ROUNDUP(Y195/H195,0)*0.00502),"")</f>
        <v>5.0200000000000002E-2</v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20.176190476190474</v>
      </c>
      <c r="BN195" s="64">
        <f t="shared" si="28"/>
        <v>22.299999999999997</v>
      </c>
      <c r="BO195" s="64">
        <f t="shared" si="29"/>
        <v>3.8665038665038669E-2</v>
      </c>
      <c r="BP195" s="64">
        <f t="shared" si="30"/>
        <v>4.2735042735042736E-2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11.428571428571429</v>
      </c>
      <c r="Y200" s="703">
        <f>IFERROR(Y192/H192,"0")+IFERROR(Y193/H193,"0")+IFERROR(Y194/H194,"0")+IFERROR(Y195/H195,"0")+IFERROR(Y196/H196,"0")+IFERROR(Y197/H197,"0")+IFERROR(Y198/H198,"0")+IFERROR(Y199/H199,"0")</f>
        <v>13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7.2789999999999994E-2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29</v>
      </c>
      <c r="Y201" s="703">
        <f>IFERROR(SUM(Y192:Y199),"0")</f>
        <v>33.6</v>
      </c>
      <c r="Z201" s="37"/>
      <c r="AA201" s="704"/>
      <c r="AB201" s="704"/>
      <c r="AC201" s="704"/>
    </row>
    <row r="202" spans="1:68" ht="16.5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68</v>
      </c>
      <c r="Y214" s="702">
        <f t="shared" ref="Y214:Y221" si="31">IFERROR(IF(X214="",0,CEILING((X214/$H214),1)*$H214),"")</f>
        <v>70.2</v>
      </c>
      <c r="Z214" s="36">
        <f>IFERROR(IF(Y214=0,"",ROUNDUP(Y214/H214,0)*0.00937),"")</f>
        <v>0.12181</v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70.644444444444446</v>
      </c>
      <c r="BN214" s="64">
        <f t="shared" ref="BN214:BN221" si="33">IFERROR(Y214*I214/H214,"0")</f>
        <v>72.930000000000007</v>
      </c>
      <c r="BO214" s="64">
        <f t="shared" ref="BO214:BO221" si="34">IFERROR(1/J214*(X214/H214),"0")</f>
        <v>0.10493827160493827</v>
      </c>
      <c r="BP214" s="64">
        <f t="shared" ref="BP214:BP221" si="35">IFERROR(1/J214*(Y214/H214),"0")</f>
        <v>0.10833333333333334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24</v>
      </c>
      <c r="Y215" s="702">
        <f t="shared" si="31"/>
        <v>27</v>
      </c>
      <c r="Z215" s="36">
        <f>IFERROR(IF(Y215=0,"",ROUNDUP(Y215/H215,0)*0.00937),"")</f>
        <v>4.6850000000000003E-2</v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24.933333333333334</v>
      </c>
      <c r="BN215" s="64">
        <f t="shared" si="33"/>
        <v>28.049999999999997</v>
      </c>
      <c r="BO215" s="64">
        <f t="shared" si="34"/>
        <v>3.7037037037037028E-2</v>
      </c>
      <c r="BP215" s="64">
        <f t="shared" si="35"/>
        <v>4.1666666666666664E-2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17.037037037037035</v>
      </c>
      <c r="Y222" s="703">
        <f>IFERROR(Y214/H214,"0")+IFERROR(Y215/H215,"0")+IFERROR(Y216/H216,"0")+IFERROR(Y217/H217,"0")+IFERROR(Y218/H218,"0")+IFERROR(Y219/H219,"0")+IFERROR(Y220/H220,"0")+IFERROR(Y221/H221,"0")</f>
        <v>18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0.16866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92</v>
      </c>
      <c r="Y223" s="703">
        <f>IFERROR(SUM(Y214:Y221),"0")</f>
        <v>97.2</v>
      </c>
      <c r="Z223" s="37"/>
      <c r="AA223" s="704"/>
      <c r="AB223" s="704"/>
      <c r="AC223" s="704"/>
    </row>
    <row r="224" spans="1:68" ht="14.25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144</v>
      </c>
      <c r="Y228" s="702">
        <f t="shared" si="36"/>
        <v>147.89999999999998</v>
      </c>
      <c r="Z228" s="36">
        <f>IFERROR(IF(Y228=0,"",ROUNDUP(Y228/H228,0)*0.02175),"")</f>
        <v>0.36974999999999997</v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153.33517241379309</v>
      </c>
      <c r="BN228" s="64">
        <f t="shared" si="38"/>
        <v>157.48799999999997</v>
      </c>
      <c r="BO228" s="64">
        <f t="shared" si="39"/>
        <v>0.29556650246305421</v>
      </c>
      <c r="BP228" s="64">
        <f t="shared" si="40"/>
        <v>0.30357142857142855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74</v>
      </c>
      <c r="Y229" s="702">
        <f t="shared" si="36"/>
        <v>74.399999999999991</v>
      </c>
      <c r="Z229" s="36">
        <f t="shared" ref="Z229:Z235" si="41">IFERROR(IF(Y229=0,"",ROUNDUP(Y229/H229,0)*0.00753),"")</f>
        <v>0.23343</v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82.941666666666677</v>
      </c>
      <c r="BN229" s="64">
        <f t="shared" si="38"/>
        <v>83.389999999999986</v>
      </c>
      <c r="BO229" s="64">
        <f t="shared" si="39"/>
        <v>0.19764957264957267</v>
      </c>
      <c r="BP229" s="64">
        <f t="shared" si="40"/>
        <v>0.19871794871794868</v>
      </c>
    </row>
    <row r="230" spans="1:68" ht="37.5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149</v>
      </c>
      <c r="Y231" s="702">
        <f t="shared" si="36"/>
        <v>151.19999999999999</v>
      </c>
      <c r="Z231" s="36">
        <f t="shared" si="41"/>
        <v>0.47439000000000003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165.88666666666668</v>
      </c>
      <c r="BN231" s="64">
        <f t="shared" si="38"/>
        <v>168.33600000000001</v>
      </c>
      <c r="BO231" s="64">
        <f t="shared" si="39"/>
        <v>0.39797008547008544</v>
      </c>
      <c r="BP231" s="64">
        <f t="shared" si="40"/>
        <v>0.40384615384615385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73</v>
      </c>
      <c r="Y235" s="702">
        <f t="shared" si="36"/>
        <v>74.399999999999991</v>
      </c>
      <c r="Z235" s="36">
        <f t="shared" si="41"/>
        <v>0.23343</v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81.455833333333331</v>
      </c>
      <c r="BN235" s="64">
        <f t="shared" si="38"/>
        <v>83.017999999999986</v>
      </c>
      <c r="BO235" s="64">
        <f t="shared" si="39"/>
        <v>0.19497863247863248</v>
      </c>
      <c r="BP235" s="64">
        <f t="shared" si="40"/>
        <v>0.19871794871794868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139.88505747126436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142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1.3109999999999999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440</v>
      </c>
      <c r="Y237" s="703">
        <f>IFERROR(SUM(Y225:Y235),"0")</f>
        <v>447.89999999999992</v>
      </c>
      <c r="Z237" s="37"/>
      <c r="AA237" s="704"/>
      <c r="AB237" s="704"/>
      <c r="AC237" s="704"/>
    </row>
    <row r="238" spans="1:68" ht="14.25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31</v>
      </c>
      <c r="Y242" s="702">
        <f>IFERROR(IF(X242="",0,CEILING((X242/$H242),1)*$H242),"")</f>
        <v>31.2</v>
      </c>
      <c r="Z242" s="36">
        <f>IFERROR(IF(Y242=0,"",ROUNDUP(Y242/H242,0)*0.00753),"")</f>
        <v>9.7890000000000005E-2</v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34.513333333333335</v>
      </c>
      <c r="BN242" s="64">
        <f>IFERROR(Y242*I242/H242,"0")</f>
        <v>34.736000000000004</v>
      </c>
      <c r="BO242" s="64">
        <f>IFERROR(1/J242*(X242/H242),"0")</f>
        <v>8.279914529914531E-2</v>
      </c>
      <c r="BP242" s="64">
        <f>IFERROR(1/J242*(Y242/H242),"0")</f>
        <v>8.3333333333333329E-2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30</v>
      </c>
      <c r="Y243" s="702">
        <f>IFERROR(IF(X243="",0,CEILING((X243/$H243),1)*$H243),"")</f>
        <v>31.2</v>
      </c>
      <c r="Z243" s="36">
        <f>IFERROR(IF(Y243=0,"",ROUNDUP(Y243/H243,0)*0.00753),"")</f>
        <v>9.7890000000000005E-2</v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33.400000000000006</v>
      </c>
      <c r="BN243" s="64">
        <f>IFERROR(Y243*I243/H243,"0")</f>
        <v>34.736000000000004</v>
      </c>
      <c r="BO243" s="64">
        <f>IFERROR(1/J243*(X243/H243),"0")</f>
        <v>8.0128205128205121E-2</v>
      </c>
      <c r="BP243" s="64">
        <f>IFERROR(1/J243*(Y243/H243),"0")</f>
        <v>8.3333333333333329E-2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25.416666666666668</v>
      </c>
      <c r="Y244" s="703">
        <f>IFERROR(Y239/H239,"0")+IFERROR(Y240/H240,"0")+IFERROR(Y241/H241,"0")+IFERROR(Y242/H242,"0")+IFERROR(Y243/H243,"0")</f>
        <v>26</v>
      </c>
      <c r="Z244" s="703">
        <f>IFERROR(IF(Z239="",0,Z239),"0")+IFERROR(IF(Z240="",0,Z240),"0")+IFERROR(IF(Z241="",0,Z241),"0")+IFERROR(IF(Z242="",0,Z242),"0")+IFERROR(IF(Z243="",0,Z243),"0")</f>
        <v>0.19578000000000001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61</v>
      </c>
      <c r="Y245" s="703">
        <f>IFERROR(SUM(Y239:Y243),"0")</f>
        <v>62.4</v>
      </c>
      <c r="Z245" s="37"/>
      <c r="AA245" s="704"/>
      <c r="AB245" s="704"/>
      <c r="AC245" s="704"/>
    </row>
    <row r="246" spans="1:68" ht="16.5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2</v>
      </c>
      <c r="Y264" s="702">
        <f t="shared" si="47"/>
        <v>4</v>
      </c>
      <c r="Z264" s="36">
        <f>IFERROR(IF(Y264=0,"",ROUNDUP(Y264/H264,0)*0.00937),"")</f>
        <v>9.3699999999999999E-3</v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2.12</v>
      </c>
      <c r="BN264" s="64">
        <f t="shared" si="49"/>
        <v>4.24</v>
      </c>
      <c r="BO264" s="64">
        <f t="shared" si="50"/>
        <v>4.1666666666666666E-3</v>
      </c>
      <c r="BP264" s="64">
        <f t="shared" si="51"/>
        <v>8.3333333333333332E-3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0.5</v>
      </c>
      <c r="Y268" s="703">
        <f>IFERROR(Y260/H260,"0")+IFERROR(Y261/H261,"0")+IFERROR(Y262/H262,"0")+IFERROR(Y263/H263,"0")+IFERROR(Y264/H264,"0")+IFERROR(Y265/H265,"0")+IFERROR(Y266/H266,"0")+IFERROR(Y267/H267,"0")</f>
        <v>1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9.3699999999999999E-3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2</v>
      </c>
      <c r="Y269" s="703">
        <f>IFERROR(SUM(Y260:Y267),"0")</f>
        <v>4</v>
      </c>
      <c r="Z269" s="37"/>
      <c r="AA269" s="704"/>
      <c r="AB269" s="704"/>
      <c r="AC269" s="704"/>
    </row>
    <row r="270" spans="1:68" ht="16.5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04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76</v>
      </c>
      <c r="Y296" s="702">
        <f>IFERROR(IF(X296="",0,CEILING((X296/$H296),1)*$H296),"")</f>
        <v>76.8</v>
      </c>
      <c r="Z296" s="36">
        <f>IFERROR(IF(Y296=0,"",ROUNDUP(Y296/H296,0)*0.00753),"")</f>
        <v>0.24096000000000001</v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84.613333333333344</v>
      </c>
      <c r="BN296" s="64">
        <f>IFERROR(Y296*I296/H296,"0")</f>
        <v>85.504000000000005</v>
      </c>
      <c r="BO296" s="64">
        <f>IFERROR(1/J296*(X296/H296),"0")</f>
        <v>0.20299145299145299</v>
      </c>
      <c r="BP296" s="64">
        <f>IFERROR(1/J296*(Y296/H296),"0")</f>
        <v>0.20512820512820512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141</v>
      </c>
      <c r="Y297" s="702">
        <f>IFERROR(IF(X297="",0,CEILING((X297/$H297),1)*$H297),"")</f>
        <v>141.6</v>
      </c>
      <c r="Z297" s="36">
        <f>IFERROR(IF(Y297=0,"",ROUNDUP(Y297/H297,0)*0.00753),"")</f>
        <v>0.44427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152.75000000000003</v>
      </c>
      <c r="BN297" s="64">
        <f>IFERROR(Y297*I297/H297,"0")</f>
        <v>153.4</v>
      </c>
      <c r="BO297" s="64">
        <f>IFERROR(1/J297*(X297/H297),"0")</f>
        <v>0.3766025641025641</v>
      </c>
      <c r="BP297" s="64">
        <f>IFERROR(1/J297*(Y297/H297),"0")</f>
        <v>0.37820512820512819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90.416666666666671</v>
      </c>
      <c r="Y299" s="703">
        <f>IFERROR(Y294/H294,"0")+IFERROR(Y295/H295,"0")+IFERROR(Y296/H296,"0")+IFERROR(Y297/H297,"0")+IFERROR(Y298/H298,"0")</f>
        <v>91</v>
      </c>
      <c r="Z299" s="703">
        <f>IFERROR(IF(Z294="",0,Z294),"0")+IFERROR(IF(Z295="",0,Z295),"0")+IFERROR(IF(Z296="",0,Z296),"0")+IFERROR(IF(Z297="",0,Z297),"0")+IFERROR(IF(Z298="",0,Z298),"0")</f>
        <v>0.68523000000000001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217</v>
      </c>
      <c r="Y300" s="703">
        <f>IFERROR(SUM(Y294:Y298),"0")</f>
        <v>218.39999999999998</v>
      </c>
      <c r="Z300" s="37"/>
      <c r="AA300" s="704"/>
      <c r="AB300" s="704"/>
      <c r="AC300" s="704"/>
    </row>
    <row r="301" spans="1:68" ht="16.5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10</v>
      </c>
      <c r="Y318" s="702">
        <f t="shared" ref="Y318:Y325" si="57">IFERROR(IF(X318="",0,CEILING((X318/$H318),1)*$H318),"")</f>
        <v>10.8</v>
      </c>
      <c r="Z318" s="36">
        <f>IFERROR(IF(Y318=0,"",ROUNDUP(Y318/H318,0)*0.02175),"")</f>
        <v>2.1749999999999999E-2</v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10.444444444444443</v>
      </c>
      <c r="BN318" s="64">
        <f t="shared" ref="BN318:BN325" si="59">IFERROR(Y318*I318/H318,"0")</f>
        <v>11.28</v>
      </c>
      <c r="BO318" s="64">
        <f t="shared" ref="BO318:BO325" si="60">IFERROR(1/J318*(X318/H318),"0")</f>
        <v>1.653439153439153E-2</v>
      </c>
      <c r="BP318" s="64">
        <f t="shared" ref="BP318:BP325" si="61">IFERROR(1/J318*(Y318/H318),"0")</f>
        <v>1.7857142857142856E-2</v>
      </c>
    </row>
    <row r="319" spans="1:68" ht="37.5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3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51</v>
      </c>
      <c r="Y321" s="702">
        <f t="shared" si="57"/>
        <v>54</v>
      </c>
      <c r="Z321" s="36">
        <f>IFERROR(IF(Y321=0,"",ROUNDUP(Y321/H321,0)*0.02175),"")</f>
        <v>0.10874999999999999</v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53.266666666666659</v>
      </c>
      <c r="BN321" s="64">
        <f t="shared" si="59"/>
        <v>56.4</v>
      </c>
      <c r="BO321" s="64">
        <f t="shared" si="60"/>
        <v>8.4325396825396817E-2</v>
      </c>
      <c r="BP321" s="64">
        <f t="shared" si="61"/>
        <v>8.9285714285714274E-2</v>
      </c>
    </row>
    <row r="322" spans="1:68" ht="27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5.6481481481481479</v>
      </c>
      <c r="Y326" s="703">
        <f>IFERROR(Y318/H318,"0")+IFERROR(Y319/H319,"0")+IFERROR(Y320/H320,"0")+IFERROR(Y321/H321,"0")+IFERROR(Y322/H322,"0")+IFERROR(Y323/H323,"0")+IFERROR(Y324/H324,"0")+IFERROR(Y325/H325,"0")</f>
        <v>6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0.13049999999999998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61</v>
      </c>
      <c r="Y327" s="703">
        <f>IFERROR(SUM(Y318:Y325),"0")</f>
        <v>64.8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228</v>
      </c>
      <c r="Y346" s="702">
        <f>IFERROR(IF(X346="",0,CEILING((X346/$H346),1)*$H346),"")</f>
        <v>234</v>
      </c>
      <c r="Z346" s="36">
        <f>IFERROR(IF(Y346=0,"",ROUNDUP(Y346/H346,0)*0.02175),"")</f>
        <v>0.65249999999999997</v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244.48615384615388</v>
      </c>
      <c r="BN346" s="64">
        <f>IFERROR(Y346*I346/H346,"0")</f>
        <v>250.92000000000002</v>
      </c>
      <c r="BO346" s="64">
        <f>IFERROR(1/J346*(X346/H346),"0")</f>
        <v>0.5219780219780219</v>
      </c>
      <c r="BP346" s="64">
        <f>IFERROR(1/J346*(Y346/H346),"0")</f>
        <v>0.5357142857142857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29.23076923076923</v>
      </c>
      <c r="Y348" s="703">
        <f>IFERROR(Y345/H345,"0")+IFERROR(Y346/H346,"0")+IFERROR(Y347/H347,"0")</f>
        <v>30</v>
      </c>
      <c r="Z348" s="703">
        <f>IFERROR(IF(Z345="",0,Z345),"0")+IFERROR(IF(Z346="",0,Z346),"0")+IFERROR(IF(Z347="",0,Z347),"0")</f>
        <v>0.65249999999999997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228</v>
      </c>
      <c r="Y349" s="703">
        <f>IFERROR(SUM(Y345:Y347),"0")</f>
        <v>234</v>
      </c>
      <c r="Z349" s="37"/>
      <c r="AA349" s="704"/>
      <c r="AB349" s="704"/>
      <c r="AC349" s="704"/>
    </row>
    <row r="350" spans="1:68" ht="14.25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3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48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0</v>
      </c>
      <c r="Y370" s="702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0</v>
      </c>
      <c r="Y371" s="702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0</v>
      </c>
      <c r="Y372" s="703">
        <f>IFERROR(Y369/H369,"0")+IFERROR(Y370/H370,"0")+IFERROR(Y371/H371,"0")</f>
        <v>0</v>
      </c>
      <c r="Z372" s="703">
        <f>IFERROR(IF(Z369="",0,Z369),"0")+IFERROR(IF(Z370="",0,Z370),"0")+IFERROR(IF(Z371="",0,Z371),"0")</f>
        <v>0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0</v>
      </c>
      <c r="Y373" s="703">
        <f>IFERROR(SUM(Y369:Y371),"0")</f>
        <v>0</v>
      </c>
      <c r="Z373" s="37"/>
      <c r="AA373" s="704"/>
      <c r="AB373" s="704"/>
      <c r="AC373" s="704"/>
    </row>
    <row r="374" spans="1:68" ht="27.75" customHeight="1" x14ac:dyDescent="0.2">
      <c r="A374" s="765" t="s">
        <v>610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4301011946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143</v>
      </c>
      <c r="N377" s="33"/>
      <c r="O377" s="32">
        <v>60</v>
      </c>
      <c r="P377" s="9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0</v>
      </c>
      <c r="Y377" s="702">
        <f t="shared" ref="Y377:Y387" si="67">IFERROR(IF(X377="",0,CEILING((X377/$H377),1)*$H377),"")</f>
        <v>0</v>
      </c>
      <c r="Z377" s="36" t="str">
        <f>IFERROR(IF(Y377=0,"",ROUNDUP(Y377/H377,0)*0.02039),"")</f>
        <v/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0</v>
      </c>
      <c r="BN377" s="64">
        <f t="shared" ref="BN377:BN387" si="69">IFERROR(Y377*I377/H377,"0")</f>
        <v>0</v>
      </c>
      <c r="BO377" s="64">
        <f t="shared" ref="BO377:BO387" si="70">IFERROR(1/J377*(X377/H377),"0")</f>
        <v>0</v>
      </c>
      <c r="BP377" s="64">
        <f t="shared" ref="BP377:BP387" si="71">IFERROR(1/J377*(Y377/H377),"0")</f>
        <v>0</v>
      </c>
    </row>
    <row r="378" spans="1:68" ht="27" customHeight="1" x14ac:dyDescent="0.25">
      <c r="A378" s="54" t="s">
        <v>612</v>
      </c>
      <c r="B378" s="54" t="s">
        <v>615</v>
      </c>
      <c r="C378" s="31">
        <v>4301011869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67</v>
      </c>
      <c r="N378" s="33"/>
      <c r="O378" s="32">
        <v>60</v>
      </c>
      <c r="P378" s="861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890</v>
      </c>
      <c r="Y378" s="702">
        <f t="shared" si="67"/>
        <v>900</v>
      </c>
      <c r="Z378" s="36">
        <f>IFERROR(IF(Y378=0,"",ROUNDUP(Y378/H378,0)*0.02175),"")</f>
        <v>1.3049999999999999</v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918.48</v>
      </c>
      <c r="BN378" s="64">
        <f t="shared" si="69"/>
        <v>928.8</v>
      </c>
      <c r="BO378" s="64">
        <f t="shared" si="70"/>
        <v>1.2361111111111112</v>
      </c>
      <c r="BP378" s="64">
        <f t="shared" si="71"/>
        <v>1.25</v>
      </c>
    </row>
    <row r="379" spans="1:68" ht="27" customHeight="1" x14ac:dyDescent="0.25">
      <c r="A379" s="54" t="s">
        <v>617</v>
      </c>
      <c r="B379" s="54" t="s">
        <v>618</v>
      </c>
      <c r="C379" s="31">
        <v>4301011947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143</v>
      </c>
      <c r="N379" s="33"/>
      <c r="O379" s="32">
        <v>60</v>
      </c>
      <c r="P379" s="75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0</v>
      </c>
      <c r="Y379" s="702">
        <f t="shared" si="67"/>
        <v>0</v>
      </c>
      <c r="Z379" s="36" t="str">
        <f>IFERROR(IF(Y379=0,"",ROUNDUP(Y379/H379,0)*0.02039),"")</f>
        <v/>
      </c>
      <c r="AA379" s="56"/>
      <c r="AB379" s="57"/>
      <c r="AC379" s="457" t="s">
        <v>614</v>
      </c>
      <c r="AG379" s="64"/>
      <c r="AJ379" s="68"/>
      <c r="AK379" s="68"/>
      <c r="BB379" s="458" t="s">
        <v>1</v>
      </c>
      <c r="BM379" s="64">
        <f t="shared" si="68"/>
        <v>0</v>
      </c>
      <c r="BN379" s="64">
        <f t="shared" si="69"/>
        <v>0</v>
      </c>
      <c r="BO379" s="64">
        <f t="shared" si="70"/>
        <v>0</v>
      </c>
      <c r="BP379" s="64">
        <f t="shared" si="71"/>
        <v>0</v>
      </c>
    </row>
    <row r="380" spans="1:68" ht="27" customHeight="1" x14ac:dyDescent="0.25">
      <c r="A380" s="54" t="s">
        <v>617</v>
      </c>
      <c r="B380" s="54" t="s">
        <v>619</v>
      </c>
      <c r="C380" s="31">
        <v>4301011870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67</v>
      </c>
      <c r="N380" s="33"/>
      <c r="O380" s="32">
        <v>60</v>
      </c>
      <c r="P380" s="93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1120</v>
      </c>
      <c r="Y380" s="702">
        <f t="shared" si="67"/>
        <v>1125</v>
      </c>
      <c r="Z380" s="36">
        <f>IFERROR(IF(Y380=0,"",ROUNDUP(Y380/H380,0)*0.02175),"")</f>
        <v>1.6312499999999999</v>
      </c>
      <c r="AA380" s="56"/>
      <c r="AB380" s="57"/>
      <c r="AC380" s="459" t="s">
        <v>620</v>
      </c>
      <c r="AG380" s="64"/>
      <c r="AJ380" s="68"/>
      <c r="AK380" s="68"/>
      <c r="BB380" s="460" t="s">
        <v>1</v>
      </c>
      <c r="BM380" s="64">
        <f t="shared" si="68"/>
        <v>1155.8400000000001</v>
      </c>
      <c r="BN380" s="64">
        <f t="shared" si="69"/>
        <v>1161</v>
      </c>
      <c r="BO380" s="64">
        <f t="shared" si="70"/>
        <v>1.5555555555555556</v>
      </c>
      <c r="BP380" s="64">
        <f t="shared" si="71"/>
        <v>1.5625</v>
      </c>
    </row>
    <row r="381" spans="1:68" ht="27" customHeight="1" x14ac:dyDescent="0.25">
      <c r="A381" s="54" t="s">
        <v>621</v>
      </c>
      <c r="B381" s="54" t="s">
        <v>622</v>
      </c>
      <c r="C381" s="31">
        <v>4301011943</v>
      </c>
      <c r="D381" s="705">
        <v>4680115884830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143</v>
      </c>
      <c r="N381" s="33"/>
      <c r="O381" s="32">
        <v>60</v>
      </c>
      <c r="P381" s="76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IFERROR(IF(Y381=0,"",ROUNDUP(Y381/H381,0)*0.02039),"")</f>
        <v/>
      </c>
      <c r="AA381" s="56"/>
      <c r="AB381" s="57"/>
      <c r="AC381" s="461" t="s">
        <v>614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621</v>
      </c>
      <c r="B382" s="54" t="s">
        <v>623</v>
      </c>
      <c r="C382" s="31">
        <v>4301011867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79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IFERROR(IF(Y382=0,"",ROUNDUP(Y382/H382,0)*0.02175),"")</f>
        <v/>
      </c>
      <c r="AA382" s="56"/>
      <c r="AB382" s="57"/>
      <c r="AC382" s="463" t="s">
        <v>624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625</v>
      </c>
      <c r="B383" s="54" t="s">
        <v>626</v>
      </c>
      <c r="C383" s="31">
        <v>4301011339</v>
      </c>
      <c r="D383" s="705">
        <v>4607091383997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8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0</v>
      </c>
      <c r="Y383" s="702">
        <f t="shared" si="67"/>
        <v>0</v>
      </c>
      <c r="Z383" s="36" t="str">
        <f>IFERROR(IF(Y383=0,"",ROUNDUP(Y383/H383,0)*0.02175),"")</f>
        <v/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0</v>
      </c>
      <c r="BN383" s="64">
        <f t="shared" si="69"/>
        <v>0</v>
      </c>
      <c r="BO383" s="64">
        <f t="shared" si="70"/>
        <v>0</v>
      </c>
      <c r="BP383" s="64">
        <f t="shared" si="71"/>
        <v>0</v>
      </c>
    </row>
    <row r="384" spans="1:68" ht="27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620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624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134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135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2.9362499999999998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2010</v>
      </c>
      <c r="Y389" s="703">
        <f>IFERROR(SUM(Y377:Y387),"0")</f>
        <v>2025</v>
      </c>
      <c r="Z389" s="37"/>
      <c r="AA389" s="704"/>
      <c r="AB389" s="704"/>
      <c r="AC389" s="704"/>
    </row>
    <row r="390" spans="1:68" ht="14.25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0</v>
      </c>
      <c r="Y391" s="702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0</v>
      </c>
      <c r="Y393" s="703">
        <f>IFERROR(Y391/H391,"0")+IFERROR(Y392/H392,"0")</f>
        <v>0</v>
      </c>
      <c r="Z393" s="703">
        <f>IFERROR(IF(Z391="",0,Z391),"0")+IFERROR(IF(Z392="",0,Z392),"0")</f>
        <v>0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0</v>
      </c>
      <c r="Y394" s="703">
        <f>IFERROR(SUM(Y391:Y392),"0")</f>
        <v>0</v>
      </c>
      <c r="Z394" s="37"/>
      <c r="AA394" s="704"/>
      <c r="AB394" s="704"/>
      <c r="AC394" s="704"/>
    </row>
    <row r="395" spans="1:68" ht="14.25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68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665</v>
      </c>
      <c r="B411" s="54" t="s">
        <v>666</v>
      </c>
      <c r="C411" s="31">
        <v>4301011874</v>
      </c>
      <c r="D411" s="705">
        <v>4680115884892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67</v>
      </c>
      <c r="N411" s="33"/>
      <c r="O411" s="32">
        <v>60</v>
      </c>
      <c r="P411" s="865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668</v>
      </c>
      <c r="B412" s="54" t="s">
        <v>669</v>
      </c>
      <c r="C412" s="31">
        <v>4301011312</v>
      </c>
      <c r="D412" s="705">
        <v>4607091384192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117</v>
      </c>
      <c r="N412" s="33"/>
      <c r="O412" s="32">
        <v>60</v>
      </c>
      <c r="P412" s="104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667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667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26</v>
      </c>
      <c r="Y444" s="702">
        <f t="shared" si="78"/>
        <v>29.400000000000002</v>
      </c>
      <c r="Z444" s="36">
        <f>IFERROR(IF(Y444=0,"",ROUNDUP(Y444/H444,0)*0.00753),"")</f>
        <v>5.271E-2</v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27.423809523809521</v>
      </c>
      <c r="BN444" s="64">
        <f t="shared" si="80"/>
        <v>31.009999999999998</v>
      </c>
      <c r="BO444" s="64">
        <f t="shared" si="81"/>
        <v>3.9682539682539673E-2</v>
      </c>
      <c r="BP444" s="64">
        <f t="shared" si="82"/>
        <v>4.4871794871794872E-2</v>
      </c>
    </row>
    <row r="445" spans="1:68" ht="27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4301031330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50</v>
      </c>
      <c r="P448" s="9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702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717</v>
      </c>
      <c r="C449" s="31">
        <v>4301031178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109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714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99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6.1904761904761898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7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5.271E-2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26</v>
      </c>
      <c r="Y462" s="703">
        <f>IFERROR(SUM(Y441:Y460),"0")</f>
        <v>29.400000000000002</v>
      </c>
      <c r="Z462" s="37"/>
      <c r="AA462" s="704"/>
      <c r="AB462" s="704"/>
      <c r="AC462" s="704"/>
    </row>
    <row r="463" spans="1:68" ht="14.25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2</v>
      </c>
      <c r="Y469" s="702">
        <f>IFERROR(IF(X469="",0,CEILING((X469/$H469),1)*$H469),"")</f>
        <v>2.4</v>
      </c>
      <c r="Z469" s="36">
        <f>IFERROR(IF(Y469=0,"",ROUNDUP(Y469/H469,0)*0.00627),"")</f>
        <v>1.2540000000000001E-2</v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3</v>
      </c>
      <c r="BN469" s="64">
        <f>IFERROR(Y469*I469/H469,"0")</f>
        <v>3.6000000000000005</v>
      </c>
      <c r="BO469" s="64">
        <f>IFERROR(1/J469*(X469/H469),"0")</f>
        <v>8.3333333333333332E-3</v>
      </c>
      <c r="BP469" s="64">
        <f>IFERROR(1/J469*(Y469/H469),"0")</f>
        <v>0.01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1.6666666666666667</v>
      </c>
      <c r="Y470" s="703">
        <f>IFERROR(Y469/H469,"0")</f>
        <v>2</v>
      </c>
      <c r="Z470" s="703">
        <f>IFERROR(IF(Z469="",0,Z469),"0")</f>
        <v>1.2540000000000001E-2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2</v>
      </c>
      <c r="Y471" s="703">
        <f>IFERROR(SUM(Y469:Y469),"0")</f>
        <v>2.4</v>
      </c>
      <c r="Z471" s="37"/>
      <c r="AA471" s="704"/>
      <c r="AB471" s="704"/>
      <c r="AC471" s="704"/>
    </row>
    <row r="472" spans="1:68" ht="16.5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41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4</v>
      </c>
      <c r="Y491" s="702">
        <f>IFERROR(IF(X491="",0,CEILING((X491/$H491),1)*$H491),"")</f>
        <v>4.8</v>
      </c>
      <c r="Z491" s="36">
        <f>IFERROR(IF(Y491=0,"",ROUNDUP(Y491/H491,0)*0.00502),"")</f>
        <v>2.0080000000000001E-2</v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4.5733333333333341</v>
      </c>
      <c r="BN491" s="64">
        <f>IFERROR(Y491*I491/H491,"0")</f>
        <v>5.4880000000000004</v>
      </c>
      <c r="BO491" s="64">
        <f>IFERROR(1/J491*(X491/H491),"0")</f>
        <v>1.4245014245014247E-2</v>
      </c>
      <c r="BP491" s="64">
        <f>IFERROR(1/J491*(Y491/H491),"0")</f>
        <v>1.7094017094017096E-2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4</v>
      </c>
      <c r="Y493" s="702">
        <f>IFERROR(IF(X493="",0,CEILING((X493/$H493),1)*$H493),"")</f>
        <v>4.8</v>
      </c>
      <c r="Z493" s="36">
        <f>IFERROR(IF(Y493=0,"",ROUNDUP(Y493/H493,0)*0.00502),"")</f>
        <v>2.0080000000000001E-2</v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6.7333333333333334</v>
      </c>
      <c r="BN493" s="64">
        <f>IFERROR(Y493*I493/H493,"0")</f>
        <v>8.08</v>
      </c>
      <c r="BO493" s="64">
        <f>IFERROR(1/J493*(X493/H493),"0")</f>
        <v>1.4245014245014247E-2</v>
      </c>
      <c r="BP493" s="64">
        <f>IFERROR(1/J493*(Y493/H493),"0")</f>
        <v>1.7094017094017096E-2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6.666666666666667</v>
      </c>
      <c r="Y494" s="703">
        <f>IFERROR(Y491/H491,"0")+IFERROR(Y492/H492,"0")+IFERROR(Y493/H493,"0")</f>
        <v>8</v>
      </c>
      <c r="Z494" s="703">
        <f>IFERROR(IF(Z491="",0,Z491),"0")+IFERROR(IF(Z492="",0,Z492),"0")+IFERROR(IF(Z493="",0,Z493),"0")</f>
        <v>4.0160000000000001E-2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8</v>
      </c>
      <c r="Y495" s="703">
        <f>IFERROR(SUM(Y491:Y493),"0")</f>
        <v>9.6</v>
      </c>
      <c r="Z495" s="37"/>
      <c r="AA495" s="704"/>
      <c r="AB495" s="704"/>
      <c r="AC495" s="704"/>
    </row>
    <row r="496" spans="1:68" ht="16.5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787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274</v>
      </c>
      <c r="Y507" s="702">
        <f t="shared" si="84"/>
        <v>274.56</v>
      </c>
      <c r="Z507" s="36">
        <f t="shared" si="85"/>
        <v>0.62192000000000003</v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292.68181818181813</v>
      </c>
      <c r="BN507" s="64">
        <f t="shared" si="87"/>
        <v>293.27999999999997</v>
      </c>
      <c r="BO507" s="64">
        <f t="shared" si="88"/>
        <v>0.49898018648018649</v>
      </c>
      <c r="BP507" s="64">
        <f t="shared" si="89"/>
        <v>0.5</v>
      </c>
    </row>
    <row r="508" spans="1:68" ht="16.5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51.893939393939391</v>
      </c>
      <c r="Y512" s="703">
        <f>IFERROR(Y504/H504,"0")+IFERROR(Y505/H505,"0")+IFERROR(Y506/H506,"0")+IFERROR(Y507/H507,"0")+IFERROR(Y508/H508,"0")+IFERROR(Y509/H509,"0")+IFERROR(Y510/H510,"0")+IFERROR(Y511/H511,"0")</f>
        <v>52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0.62192000000000003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274</v>
      </c>
      <c r="Y513" s="703">
        <f>IFERROR(SUM(Y504:Y511),"0")</f>
        <v>274.56</v>
      </c>
      <c r="Z513" s="37"/>
      <c r="AA513" s="704"/>
      <c r="AB513" s="704"/>
      <c r="AC513" s="704"/>
    </row>
    <row r="514" spans="1:68" ht="14.25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267</v>
      </c>
      <c r="Y520" s="702">
        <f t="shared" ref="Y520:Y525" si="90">IFERROR(IF(X520="",0,CEILING((X520/$H520),1)*$H520),"")</f>
        <v>269.28000000000003</v>
      </c>
      <c r="Z520" s="36">
        <f>IFERROR(IF(Y520=0,"",ROUNDUP(Y520/H520,0)*0.01196),"")</f>
        <v>0.60996000000000006</v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285.20454545454544</v>
      </c>
      <c r="BN520" s="64">
        <f t="shared" ref="BN520:BN525" si="92">IFERROR(Y520*I520/H520,"0")</f>
        <v>287.64</v>
      </c>
      <c r="BO520" s="64">
        <f t="shared" ref="BO520:BO525" si="93">IFERROR(1/J520*(X520/H520),"0")</f>
        <v>0.48623251748251745</v>
      </c>
      <c r="BP520" s="64">
        <f t="shared" ref="BP520:BP525" si="94">IFERROR(1/J520*(Y520/H520),"0")</f>
        <v>0.49038461538461542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134</v>
      </c>
      <c r="Y521" s="702">
        <f t="shared" si="90"/>
        <v>137.28</v>
      </c>
      <c r="Z521" s="36">
        <f>IFERROR(IF(Y521=0,"",ROUNDUP(Y521/H521,0)*0.01196),"")</f>
        <v>0.31096000000000001</v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143.13636363636363</v>
      </c>
      <c r="BN521" s="64">
        <f t="shared" si="92"/>
        <v>146.63999999999999</v>
      </c>
      <c r="BO521" s="64">
        <f t="shared" si="93"/>
        <v>0.24402680652680653</v>
      </c>
      <c r="BP521" s="64">
        <f t="shared" si="94"/>
        <v>0.25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75.946969696969688</v>
      </c>
      <c r="Y526" s="703">
        <f>IFERROR(Y520/H520,"0")+IFERROR(Y521/H521,"0")+IFERROR(Y522/H522,"0")+IFERROR(Y523/H523,"0")+IFERROR(Y524/H524,"0")+IFERROR(Y525/H525,"0")</f>
        <v>77</v>
      </c>
      <c r="Z526" s="703">
        <f>IFERROR(IF(Z520="",0,Z520),"0")+IFERROR(IF(Z521="",0,Z521),"0")+IFERROR(IF(Z522="",0,Z522),"0")+IFERROR(IF(Z523="",0,Z523),"0")+IFERROR(IF(Z524="",0,Z524),"0")+IFERROR(IF(Z525="",0,Z525),"0")</f>
        <v>0.92092000000000007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401</v>
      </c>
      <c r="Y527" s="703">
        <f>IFERROR(SUM(Y520:Y525),"0")</f>
        <v>406.56000000000006</v>
      </c>
      <c r="Z527" s="37"/>
      <c r="AA527" s="704"/>
      <c r="AB527" s="704"/>
      <c r="AC527" s="704"/>
    </row>
    <row r="528" spans="1:68" ht="14.25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6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845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3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3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00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8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40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3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4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977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7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4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7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60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28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78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7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5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996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2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05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14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3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27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0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67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3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44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74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4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0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957</v>
      </c>
      <c r="Q600" s="791"/>
      <c r="R600" s="791"/>
      <c r="S600" s="791"/>
      <c r="T600" s="791"/>
      <c r="U600" s="791"/>
      <c r="V600" s="792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6099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6213.2200000000012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958</v>
      </c>
      <c r="Q601" s="791"/>
      <c r="R601" s="791"/>
      <c r="S601" s="791"/>
      <c r="T601" s="791"/>
      <c r="U601" s="791"/>
      <c r="V601" s="792"/>
      <c r="W601" s="37" t="s">
        <v>68</v>
      </c>
      <c r="X601" s="703">
        <f>IFERROR(SUM(BM22:BM597),"0")</f>
        <v>6471.2910773421991</v>
      </c>
      <c r="Y601" s="703">
        <f>IFERROR(SUM(BN22:BN597),"0")</f>
        <v>6592.9100000000008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959</v>
      </c>
      <c r="Q602" s="791"/>
      <c r="R602" s="791"/>
      <c r="S602" s="791"/>
      <c r="T602" s="791"/>
      <c r="U602" s="791"/>
      <c r="V602" s="792"/>
      <c r="W602" s="37" t="s">
        <v>960</v>
      </c>
      <c r="X602" s="38">
        <f>ROUNDUP(SUM(BO22:BO597),0)</f>
        <v>12</v>
      </c>
      <c r="Y602" s="38">
        <f>ROUNDUP(SUM(BP22:BP597),0)</f>
        <v>12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961</v>
      </c>
      <c r="Q603" s="791"/>
      <c r="R603" s="791"/>
      <c r="S603" s="791"/>
      <c r="T603" s="791"/>
      <c r="U603" s="791"/>
      <c r="V603" s="792"/>
      <c r="W603" s="37" t="s">
        <v>68</v>
      </c>
      <c r="X603" s="703">
        <f>GrossWeightTotal+PalletQtyTotal*25</f>
        <v>6771.2910773421991</v>
      </c>
      <c r="Y603" s="703">
        <f>GrossWeightTotalR+PalletQtyTotalR*25</f>
        <v>6892.9100000000008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962</v>
      </c>
      <c r="Q604" s="791"/>
      <c r="R604" s="791"/>
      <c r="S604" s="791"/>
      <c r="T604" s="791"/>
      <c r="U604" s="791"/>
      <c r="V604" s="792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994.72591568712255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1014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963</v>
      </c>
      <c r="Q605" s="791"/>
      <c r="R605" s="791"/>
      <c r="S605" s="791"/>
      <c r="T605" s="791"/>
      <c r="U605" s="791"/>
      <c r="V605" s="792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13.706819999999997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8"/>
      <c r="E607" s="868"/>
      <c r="F607" s="868"/>
      <c r="G607" s="868"/>
      <c r="H607" s="735"/>
      <c r="I607" s="717" t="s">
        <v>319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610</v>
      </c>
      <c r="X607" s="735"/>
      <c r="Y607" s="717" t="s">
        <v>695</v>
      </c>
      <c r="Z607" s="868"/>
      <c r="AA607" s="868"/>
      <c r="AB607" s="735"/>
      <c r="AC607" s="698" t="s">
        <v>787</v>
      </c>
      <c r="AD607" s="717" t="s">
        <v>845</v>
      </c>
      <c r="AE607" s="735"/>
      <c r="AF607" s="699"/>
    </row>
    <row r="608" spans="1:68" ht="14.25" customHeight="1" thickTop="1" x14ac:dyDescent="0.2">
      <c r="A608" s="1064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66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232.60000000000002</v>
      </c>
      <c r="E610" s="46">
        <f>IFERROR(Y103*1,"0")+IFERROR(Y104*1,"0")+IFERROR(Y105*1,"0")+IFERROR(Y109*1,"0")+IFERROR(Y110*1,"0")+IFERROR(Y111*1,"0")+IFERROR(Y112*1,"0")+IFERROR(Y113*1,"0")</f>
        <v>113.4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1874.6000000000001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16.8</v>
      </c>
      <c r="I610" s="46">
        <f>IFERROR(Y188*1,"0")+IFERROR(Y192*1,"0")+IFERROR(Y193*1,"0")+IFERROR(Y194*1,"0")+IFERROR(Y195*1,"0")+IFERROR(Y196*1,"0")+IFERROR(Y197*1,"0")+IFERROR(Y198*1,"0")+IFERROR(Y199*1,"0")</f>
        <v>33.6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607.5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4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218.39999999999998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298.8</v>
      </c>
      <c r="V610" s="46">
        <f>IFERROR(Y365*1,"0")+IFERROR(Y369*1,"0")+IFERROR(Y370*1,"0")+IFERROR(Y371*1,"0")</f>
        <v>0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2025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31.8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9.6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681.12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7jqxpd2MrHJXarlQFvQNveY5D+k5T4w2W1pPEs4Nb7ruK/o0v9UGG5X+rxI7EF/qU93f6YKMlG2UiO3mGZM+lQ==" saltValue="vZ+NdJTSk/+Hix3A5ahON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8" spans="2:8" x14ac:dyDescent="0.2">
      <c r="B8" s="47" t="s">
        <v>975</v>
      </c>
      <c r="C8" s="47" t="s">
        <v>976</v>
      </c>
      <c r="D8" s="47" t="s">
        <v>977</v>
      </c>
      <c r="E8" s="47"/>
    </row>
    <row r="9" spans="2:8" x14ac:dyDescent="0.2">
      <c r="B9" s="47" t="s">
        <v>978</v>
      </c>
      <c r="C9" s="47" t="s">
        <v>979</v>
      </c>
      <c r="D9" s="47" t="s">
        <v>980</v>
      </c>
      <c r="E9" s="47"/>
    </row>
    <row r="10" spans="2:8" x14ac:dyDescent="0.2">
      <c r="B10" s="47" t="s">
        <v>981</v>
      </c>
      <c r="C10" s="47" t="s">
        <v>982</v>
      </c>
      <c r="D10" s="47" t="s">
        <v>983</v>
      </c>
      <c r="E10" s="47"/>
    </row>
    <row r="12" spans="2:8" x14ac:dyDescent="0.2">
      <c r="B12" s="47" t="s">
        <v>984</v>
      </c>
      <c r="C12" s="47" t="s">
        <v>970</v>
      </c>
      <c r="D12" s="47"/>
      <c r="E12" s="47"/>
    </row>
    <row r="14" spans="2:8" x14ac:dyDescent="0.2">
      <c r="B14" s="47" t="s">
        <v>985</v>
      </c>
      <c r="C14" s="47" t="s">
        <v>973</v>
      </c>
      <c r="D14" s="47"/>
      <c r="E14" s="47"/>
    </row>
    <row r="16" spans="2:8" x14ac:dyDescent="0.2">
      <c r="B16" s="47" t="s">
        <v>986</v>
      </c>
      <c r="C16" s="47" t="s">
        <v>976</v>
      </c>
      <c r="D16" s="47"/>
      <c r="E16" s="47"/>
    </row>
    <row r="18" spans="2:5" x14ac:dyDescent="0.2">
      <c r="B18" s="47" t="s">
        <v>987</v>
      </c>
      <c r="C18" s="47" t="s">
        <v>979</v>
      </c>
      <c r="D18" s="47"/>
      <c r="E18" s="47"/>
    </row>
    <row r="20" spans="2:5" x14ac:dyDescent="0.2">
      <c r="B20" s="47" t="s">
        <v>988</v>
      </c>
      <c r="C20" s="47" t="s">
        <v>982</v>
      </c>
      <c r="D20" s="47"/>
      <c r="E20" s="47"/>
    </row>
    <row r="22" spans="2:5" x14ac:dyDescent="0.2">
      <c r="B22" s="47" t="s">
        <v>989</v>
      </c>
      <c r="C22" s="47"/>
      <c r="D22" s="47"/>
      <c r="E22" s="47"/>
    </row>
    <row r="23" spans="2:5" x14ac:dyDescent="0.2">
      <c r="B23" s="47" t="s">
        <v>990</v>
      </c>
      <c r="C23" s="47"/>
      <c r="D23" s="47"/>
      <c r="E23" s="47"/>
    </row>
    <row r="24" spans="2:5" x14ac:dyDescent="0.2">
      <c r="B24" s="47" t="s">
        <v>991</v>
      </c>
      <c r="C24" s="47"/>
      <c r="D24" s="47"/>
      <c r="E24" s="47"/>
    </row>
    <row r="25" spans="2:5" x14ac:dyDescent="0.2">
      <c r="B25" s="47" t="s">
        <v>992</v>
      </c>
      <c r="C25" s="47"/>
      <c r="D25" s="47"/>
      <c r="E25" s="47"/>
    </row>
    <row r="26" spans="2:5" x14ac:dyDescent="0.2">
      <c r="B26" s="47" t="s">
        <v>993</v>
      </c>
      <c r="C26" s="47"/>
      <c r="D26" s="47"/>
      <c r="E26" s="47"/>
    </row>
    <row r="27" spans="2:5" x14ac:dyDescent="0.2">
      <c r="B27" s="47" t="s">
        <v>994</v>
      </c>
      <c r="C27" s="47"/>
      <c r="D27" s="47"/>
      <c r="E27" s="47"/>
    </row>
    <row r="28" spans="2:5" x14ac:dyDescent="0.2">
      <c r="B28" s="47" t="s">
        <v>995</v>
      </c>
      <c r="C28" s="47"/>
      <c r="D28" s="47"/>
      <c r="E28" s="47"/>
    </row>
    <row r="29" spans="2:5" x14ac:dyDescent="0.2">
      <c r="B29" s="47" t="s">
        <v>996</v>
      </c>
      <c r="C29" s="47"/>
      <c r="D29" s="47"/>
      <c r="E29" s="47"/>
    </row>
    <row r="30" spans="2:5" x14ac:dyDescent="0.2">
      <c r="B30" s="47" t="s">
        <v>997</v>
      </c>
      <c r="C30" s="47"/>
      <c r="D30" s="47"/>
      <c r="E30" s="47"/>
    </row>
    <row r="31" spans="2:5" x14ac:dyDescent="0.2">
      <c r="B31" s="47" t="s">
        <v>998</v>
      </c>
      <c r="C31" s="47"/>
      <c r="D31" s="47"/>
      <c r="E31" s="47"/>
    </row>
    <row r="32" spans="2:5" x14ac:dyDescent="0.2">
      <c r="B32" s="47" t="s">
        <v>999</v>
      </c>
      <c r="C32" s="47"/>
      <c r="D32" s="47"/>
      <c r="E32" s="47"/>
    </row>
  </sheetData>
  <sheetProtection algorithmName="SHA-512" hashValue="bVJrI6bdK+W5UWqbZZk+GeoSryrWJlAnlAf4NDk6dsUsBOk0TDyDd0wS+f0+z3YfAWerP0rqkuf6cYDE52Fmpg==" saltValue="lVSABXo4b+LqW8QpCSMOr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1297</vt:i4>
      </vt:variant>
    </vt:vector>
  </HeadingPairs>
  <TitlesOfParts>
    <vt:vector size="129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2024-10-11T07:18:14Z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