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1F3795E-4D4D-4FD9-9887-AA5E18700C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10" i="1" l="1"/>
  <c r="X599" i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N544" i="1"/>
  <c r="BM544" i="1"/>
  <c r="Z544" i="1"/>
  <c r="Y544" i="1"/>
  <c r="BP544" i="1" s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X538" i="1"/>
  <c r="X537" i="1"/>
  <c r="BO536" i="1"/>
  <c r="BM536" i="1"/>
  <c r="Y536" i="1"/>
  <c r="BP536" i="1" s="1"/>
  <c r="BO535" i="1"/>
  <c r="BM535" i="1"/>
  <c r="Y535" i="1"/>
  <c r="Y537" i="1" s="1"/>
  <c r="P535" i="1"/>
  <c r="X533" i="1"/>
  <c r="X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Y532" i="1" s="1"/>
  <c r="P529" i="1"/>
  <c r="X527" i="1"/>
  <c r="X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Y526" i="1" s="1"/>
  <c r="P520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Y484" i="1" s="1"/>
  <c r="P478" i="1"/>
  <c r="X476" i="1"/>
  <c r="X475" i="1"/>
  <c r="BO474" i="1"/>
  <c r="BM474" i="1"/>
  <c r="Y474" i="1"/>
  <c r="Z610" i="1" s="1"/>
  <c r="P474" i="1"/>
  <c r="X471" i="1"/>
  <c r="X470" i="1"/>
  <c r="BP469" i="1"/>
  <c r="BO469" i="1"/>
  <c r="BN469" i="1"/>
  <c r="BM469" i="1"/>
  <c r="Z469" i="1"/>
  <c r="Z470" i="1" s="1"/>
  <c r="Y469" i="1"/>
  <c r="Y470" i="1" s="1"/>
  <c r="P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Y462" i="1" s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BP419" i="1" s="1"/>
  <c r="P419" i="1"/>
  <c r="BP418" i="1"/>
  <c r="BO418" i="1"/>
  <c r="BN418" i="1"/>
  <c r="BM418" i="1"/>
  <c r="Z418" i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4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W610" i="1" s="1"/>
  <c r="P377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2" i="1" s="1"/>
  <c r="P369" i="1"/>
  <c r="X367" i="1"/>
  <c r="X366" i="1"/>
  <c r="BO365" i="1"/>
  <c r="BM365" i="1"/>
  <c r="Y365" i="1"/>
  <c r="V610" i="1" s="1"/>
  <c r="P365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BO351" i="1"/>
  <c r="BM351" i="1"/>
  <c r="Y351" i="1"/>
  <c r="Y355" i="1" s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Y349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Y343" i="1" s="1"/>
  <c r="P336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Y315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Z273" i="1" s="1"/>
  <c r="BO272" i="1"/>
  <c r="BM272" i="1"/>
  <c r="Y272" i="1"/>
  <c r="Y279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Y269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K610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5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BP214" i="1"/>
  <c r="BO214" i="1"/>
  <c r="BN214" i="1"/>
  <c r="BM214" i="1"/>
  <c r="Z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Y207" i="1" s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I610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Y177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O126" i="1"/>
  <c r="BM126" i="1"/>
  <c r="Y126" i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0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0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3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6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0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0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0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04" i="1" s="1"/>
  <c r="Y60" i="1"/>
  <c r="Y70" i="1"/>
  <c r="Y77" i="1"/>
  <c r="Y85" i="1"/>
  <c r="Y94" i="1"/>
  <c r="Y100" i="1"/>
  <c r="Y107" i="1"/>
  <c r="Y115" i="1"/>
  <c r="Y124" i="1"/>
  <c r="Y131" i="1"/>
  <c r="BP126" i="1"/>
  <c r="BN126" i="1"/>
  <c r="Z126" i="1"/>
  <c r="BP130" i="1"/>
  <c r="BN130" i="1"/>
  <c r="Z130" i="1"/>
  <c r="Y132" i="1"/>
  <c r="Y142" i="1"/>
  <c r="BP134" i="1"/>
  <c r="BN134" i="1"/>
  <c r="Z134" i="1"/>
  <c r="BP139" i="1"/>
  <c r="BN139" i="1"/>
  <c r="Z139" i="1"/>
  <c r="H9" i="1"/>
  <c r="B610" i="1"/>
  <c r="X601" i="1"/>
  <c r="X602" i="1"/>
  <c r="X604" i="1"/>
  <c r="Y24" i="1"/>
  <c r="Z26" i="1"/>
  <c r="Z35" i="1" s="1"/>
  <c r="BN26" i="1"/>
  <c r="Y601" i="1" s="1"/>
  <c r="Y603" i="1" s="1"/>
  <c r="BP26" i="1"/>
  <c r="Y602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Z76" i="1" s="1"/>
  <c r="BN75" i="1"/>
  <c r="Z79" i="1"/>
  <c r="BN79" i="1"/>
  <c r="BP79" i="1"/>
  <c r="Z81" i="1"/>
  <c r="BN81" i="1"/>
  <c r="Z83" i="1"/>
  <c r="BN83" i="1"/>
  <c r="Z88" i="1"/>
  <c r="Z93" i="1" s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BP127" i="1"/>
  <c r="BN127" i="1"/>
  <c r="Z127" i="1"/>
  <c r="BP137" i="1"/>
  <c r="BN137" i="1"/>
  <c r="Z137" i="1"/>
  <c r="Y141" i="1"/>
  <c r="BP145" i="1"/>
  <c r="BN145" i="1"/>
  <c r="Z145" i="1"/>
  <c r="Z146" i="1" s="1"/>
  <c r="Y147" i="1"/>
  <c r="G610" i="1"/>
  <c r="Y152" i="1"/>
  <c r="Y153" i="1"/>
  <c r="BP150" i="1"/>
  <c r="BN150" i="1"/>
  <c r="Z150" i="1"/>
  <c r="Z152" i="1" s="1"/>
  <c r="Z157" i="1"/>
  <c r="Z156" i="1"/>
  <c r="BN156" i="1"/>
  <c r="BP156" i="1"/>
  <c r="Z160" i="1"/>
  <c r="Z162" i="1" s="1"/>
  <c r="BN160" i="1"/>
  <c r="BP160" i="1"/>
  <c r="Y163" i="1"/>
  <c r="H610" i="1"/>
  <c r="Z167" i="1"/>
  <c r="Z169" i="1" s="1"/>
  <c r="BN167" i="1"/>
  <c r="BP167" i="1"/>
  <c r="Y170" i="1"/>
  <c r="Z173" i="1"/>
  <c r="BN173" i="1"/>
  <c r="BP173" i="1"/>
  <c r="Z175" i="1"/>
  <c r="Z177" i="1" s="1"/>
  <c r="BN175" i="1"/>
  <c r="Z181" i="1"/>
  <c r="Z183" i="1" s="1"/>
  <c r="BN181" i="1"/>
  <c r="BP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Y201" i="1"/>
  <c r="J610" i="1"/>
  <c r="Z205" i="1"/>
  <c r="Z206" i="1" s="1"/>
  <c r="BN205" i="1"/>
  <c r="BP205" i="1"/>
  <c r="Y206" i="1"/>
  <c r="Z209" i="1"/>
  <c r="Z211" i="1" s="1"/>
  <c r="BN209" i="1"/>
  <c r="BP209" i="1"/>
  <c r="Y212" i="1"/>
  <c r="Z215" i="1"/>
  <c r="Z222" i="1" s="1"/>
  <c r="BN215" i="1"/>
  <c r="BP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Z268" i="1" s="1"/>
  <c r="BN261" i="1"/>
  <c r="BP261" i="1"/>
  <c r="Z263" i="1"/>
  <c r="BN263" i="1"/>
  <c r="Z265" i="1"/>
  <c r="BN265" i="1"/>
  <c r="Z267" i="1"/>
  <c r="BN267" i="1"/>
  <c r="Y268" i="1"/>
  <c r="Z272" i="1"/>
  <c r="Z278" i="1" s="1"/>
  <c r="BN272" i="1"/>
  <c r="BP272" i="1"/>
  <c r="BP277" i="1"/>
  <c r="BN277" i="1"/>
  <c r="Z277" i="1"/>
  <c r="P610" i="1"/>
  <c r="Y283" i="1"/>
  <c r="BP282" i="1"/>
  <c r="BN282" i="1"/>
  <c r="Z282" i="1"/>
  <c r="Z283" i="1" s="1"/>
  <c r="Y284" i="1"/>
  <c r="Q610" i="1"/>
  <c r="Y290" i="1"/>
  <c r="BP287" i="1"/>
  <c r="BN287" i="1"/>
  <c r="Z287" i="1"/>
  <c r="BP296" i="1"/>
  <c r="BN296" i="1"/>
  <c r="Z296" i="1"/>
  <c r="Y190" i="1"/>
  <c r="Y256" i="1"/>
  <c r="O610" i="1"/>
  <c r="Y278" i="1"/>
  <c r="BP273" i="1"/>
  <c r="BN273" i="1"/>
  <c r="BP275" i="1"/>
  <c r="BN275" i="1"/>
  <c r="Z275" i="1"/>
  <c r="BP289" i="1"/>
  <c r="BN289" i="1"/>
  <c r="Z289" i="1"/>
  <c r="Y291" i="1"/>
  <c r="R610" i="1"/>
  <c r="Y299" i="1"/>
  <c r="BP294" i="1"/>
  <c r="BN294" i="1"/>
  <c r="Z294" i="1"/>
  <c r="Z299" i="1" s="1"/>
  <c r="BP298" i="1"/>
  <c r="BN298" i="1"/>
  <c r="Z298" i="1"/>
  <c r="Y300" i="1"/>
  <c r="S610" i="1"/>
  <c r="Y304" i="1"/>
  <c r="BP303" i="1"/>
  <c r="BN303" i="1"/>
  <c r="Z303" i="1"/>
  <c r="Z304" i="1" s="1"/>
  <c r="Y305" i="1"/>
  <c r="Y310" i="1"/>
  <c r="Y314" i="1"/>
  <c r="Y326" i="1"/>
  <c r="Y334" i="1"/>
  <c r="Y342" i="1"/>
  <c r="Y348" i="1"/>
  <c r="Y356" i="1"/>
  <c r="Y362" i="1"/>
  <c r="Y367" i="1"/>
  <c r="Y373" i="1"/>
  <c r="Y389" i="1"/>
  <c r="Y393" i="1"/>
  <c r="Y399" i="1"/>
  <c r="Y405" i="1"/>
  <c r="Y415" i="1"/>
  <c r="Y421" i="1"/>
  <c r="Y428" i="1"/>
  <c r="BP423" i="1"/>
  <c r="BN423" i="1"/>
  <c r="BP425" i="1"/>
  <c r="BN425" i="1"/>
  <c r="Z425" i="1"/>
  <c r="BP443" i="1"/>
  <c r="BN443" i="1"/>
  <c r="Z443" i="1"/>
  <c r="BP447" i="1"/>
  <c r="BN447" i="1"/>
  <c r="Z447" i="1"/>
  <c r="BP451" i="1"/>
  <c r="BN451" i="1"/>
  <c r="Z451" i="1"/>
  <c r="BP456" i="1"/>
  <c r="BN456" i="1"/>
  <c r="Z456" i="1"/>
  <c r="BP460" i="1"/>
  <c r="BN460" i="1"/>
  <c r="Z460" i="1"/>
  <c r="Y467" i="1"/>
  <c r="BP464" i="1"/>
  <c r="BN464" i="1"/>
  <c r="Z464" i="1"/>
  <c r="Z466" i="1" s="1"/>
  <c r="Z308" i="1"/>
  <c r="Z309" i="1" s="1"/>
  <c r="BN308" i="1"/>
  <c r="BP308" i="1"/>
  <c r="Y309" i="1"/>
  <c r="Z312" i="1"/>
  <c r="Z314" i="1" s="1"/>
  <c r="BN312" i="1"/>
  <c r="BP312" i="1"/>
  <c r="U610" i="1"/>
  <c r="Z319" i="1"/>
  <c r="Z326" i="1" s="1"/>
  <c r="BN319" i="1"/>
  <c r="Z320" i="1"/>
  <c r="BN320" i="1"/>
  <c r="Z322" i="1"/>
  <c r="BN322" i="1"/>
  <c r="Z324" i="1"/>
  <c r="BN324" i="1"/>
  <c r="Y327" i="1"/>
  <c r="Z330" i="1"/>
  <c r="Z333" i="1" s="1"/>
  <c r="BN330" i="1"/>
  <c r="Z332" i="1"/>
  <c r="BN332" i="1"/>
  <c r="Z336" i="1"/>
  <c r="BN336" i="1"/>
  <c r="BP336" i="1"/>
  <c r="Z338" i="1"/>
  <c r="BN338" i="1"/>
  <c r="Z340" i="1"/>
  <c r="BN340" i="1"/>
  <c r="Z346" i="1"/>
  <c r="Z348" i="1" s="1"/>
  <c r="BN346" i="1"/>
  <c r="Z351" i="1"/>
  <c r="Z355" i="1" s="1"/>
  <c r="BN351" i="1"/>
  <c r="BP351" i="1"/>
  <c r="Z352" i="1"/>
  <c r="BN352" i="1"/>
  <c r="Z354" i="1"/>
  <c r="BN354" i="1"/>
  <c r="Z358" i="1"/>
  <c r="BN358" i="1"/>
  <c r="BP358" i="1"/>
  <c r="Z360" i="1"/>
  <c r="BN360" i="1"/>
  <c r="Z365" i="1"/>
  <c r="Z366" i="1" s="1"/>
  <c r="BN365" i="1"/>
  <c r="BP365" i="1"/>
  <c r="Y366" i="1"/>
  <c r="Z369" i="1"/>
  <c r="Z372" i="1" s="1"/>
  <c r="BN369" i="1"/>
  <c r="BP369" i="1"/>
  <c r="Z371" i="1"/>
  <c r="BN371" i="1"/>
  <c r="Z377" i="1"/>
  <c r="BN377" i="1"/>
  <c r="BP377" i="1"/>
  <c r="Z379" i="1"/>
  <c r="BN379" i="1"/>
  <c r="Z381" i="1"/>
  <c r="BN381" i="1"/>
  <c r="Z383" i="1"/>
  <c r="BN383" i="1"/>
  <c r="Z385" i="1"/>
  <c r="BN385" i="1"/>
  <c r="Z387" i="1"/>
  <c r="BN387" i="1"/>
  <c r="Y388" i="1"/>
  <c r="Z391" i="1"/>
  <c r="Z393" i="1" s="1"/>
  <c r="BN391" i="1"/>
  <c r="BP391" i="1"/>
  <c r="Z397" i="1"/>
  <c r="Z399" i="1" s="1"/>
  <c r="BN397" i="1"/>
  <c r="Z403" i="1"/>
  <c r="Z404" i="1" s="1"/>
  <c r="BN403" i="1"/>
  <c r="X610" i="1"/>
  <c r="Z409" i="1"/>
  <c r="Z415" i="1" s="1"/>
  <c r="BN409" i="1"/>
  <c r="Z411" i="1"/>
  <c r="BN411" i="1"/>
  <c r="Z413" i="1"/>
  <c r="BN413" i="1"/>
  <c r="Y416" i="1"/>
  <c r="Z419" i="1"/>
  <c r="Z420" i="1" s="1"/>
  <c r="BN419" i="1"/>
  <c r="Z423" i="1"/>
  <c r="Z428" i="1" s="1"/>
  <c r="BP427" i="1"/>
  <c r="BN427" i="1"/>
  <c r="Z427" i="1"/>
  <c r="Y429" i="1"/>
  <c r="Y432" i="1"/>
  <c r="BP431" i="1"/>
  <c r="BN431" i="1"/>
  <c r="Z431" i="1"/>
  <c r="Z432" i="1" s="1"/>
  <c r="Y433" i="1"/>
  <c r="Y610" i="1"/>
  <c r="Y438" i="1"/>
  <c r="BP437" i="1"/>
  <c r="BN437" i="1"/>
  <c r="Z437" i="1"/>
  <c r="Z438" i="1" s="1"/>
  <c r="Y439" i="1"/>
  <c r="Y461" i="1"/>
  <c r="BP441" i="1"/>
  <c r="BN441" i="1"/>
  <c r="Z441" i="1"/>
  <c r="BP445" i="1"/>
  <c r="BN445" i="1"/>
  <c r="Z445" i="1"/>
  <c r="BP449" i="1"/>
  <c r="BN449" i="1"/>
  <c r="Z449" i="1"/>
  <c r="BP454" i="1"/>
  <c r="BN454" i="1"/>
  <c r="Z454" i="1"/>
  <c r="BP458" i="1"/>
  <c r="BN458" i="1"/>
  <c r="Z458" i="1"/>
  <c r="Y466" i="1"/>
  <c r="Y471" i="1"/>
  <c r="Y476" i="1"/>
  <c r="Y483" i="1"/>
  <c r="Y494" i="1"/>
  <c r="Y513" i="1"/>
  <c r="Y517" i="1"/>
  <c r="Y527" i="1"/>
  <c r="Y533" i="1"/>
  <c r="Y538" i="1"/>
  <c r="BP545" i="1"/>
  <c r="BN545" i="1"/>
  <c r="Z545" i="1"/>
  <c r="Z549" i="1" s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81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Z474" i="1"/>
  <c r="Z475" i="1" s="1"/>
  <c r="BN474" i="1"/>
  <c r="BP474" i="1"/>
  <c r="Y475" i="1"/>
  <c r="Z478" i="1"/>
  <c r="Z483" i="1" s="1"/>
  <c r="BN478" i="1"/>
  <c r="BP478" i="1"/>
  <c r="Z480" i="1"/>
  <c r="BN480" i="1"/>
  <c r="Z481" i="1"/>
  <c r="BN481" i="1"/>
  <c r="AA610" i="1"/>
  <c r="Z492" i="1"/>
  <c r="Z494" i="1" s="1"/>
  <c r="BN492" i="1"/>
  <c r="Y495" i="1"/>
  <c r="AC610" i="1"/>
  <c r="Z505" i="1"/>
  <c r="Z512" i="1" s="1"/>
  <c r="BN505" i="1"/>
  <c r="Z507" i="1"/>
  <c r="BN507" i="1"/>
  <c r="Z509" i="1"/>
  <c r="BN509" i="1"/>
  <c r="Z511" i="1"/>
  <c r="BN511" i="1"/>
  <c r="Y512" i="1"/>
  <c r="Z515" i="1"/>
  <c r="Z517" i="1" s="1"/>
  <c r="BN515" i="1"/>
  <c r="BP515" i="1"/>
  <c r="Z521" i="1"/>
  <c r="Z526" i="1" s="1"/>
  <c r="BN521" i="1"/>
  <c r="Z523" i="1"/>
  <c r="BN523" i="1"/>
  <c r="Z525" i="1"/>
  <c r="BN525" i="1"/>
  <c r="Z529" i="1"/>
  <c r="Z532" i="1" s="1"/>
  <c r="BN529" i="1"/>
  <c r="BP529" i="1"/>
  <c r="Z531" i="1"/>
  <c r="BN531" i="1"/>
  <c r="Z535" i="1"/>
  <c r="BN535" i="1"/>
  <c r="BP535" i="1"/>
  <c r="Z536" i="1"/>
  <c r="BN536" i="1"/>
  <c r="Y549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BP578" i="1"/>
  <c r="BN578" i="1"/>
  <c r="Z578" i="1"/>
  <c r="AE610" i="1"/>
  <c r="AD610" i="1"/>
  <c r="Y587" i="1"/>
  <c r="Z580" i="1" l="1"/>
  <c r="Z566" i="1"/>
  <c r="Z537" i="1"/>
  <c r="Z461" i="1"/>
  <c r="Z388" i="1"/>
  <c r="Z361" i="1"/>
  <c r="Z342" i="1"/>
  <c r="Z256" i="1"/>
  <c r="Z244" i="1"/>
  <c r="Z236" i="1"/>
  <c r="Z200" i="1"/>
  <c r="Z123" i="1"/>
  <c r="Z99" i="1"/>
  <c r="Z85" i="1"/>
  <c r="Z70" i="1"/>
  <c r="Z54" i="1"/>
  <c r="Z605" i="1" s="1"/>
  <c r="Y600" i="1"/>
  <c r="Z290" i="1"/>
  <c r="X603" i="1"/>
  <c r="Z141" i="1"/>
  <c r="Z131" i="1"/>
</calcChain>
</file>

<file path=xl/sharedStrings.xml><?xml version="1.0" encoding="utf-8"?>
<sst xmlns="http://schemas.openxmlformats.org/spreadsheetml/2006/main" count="2811" uniqueCount="1000">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</sst>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9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/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19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21</v>
      </c>
      <c r="Q10" s="916"/>
      <c r="R10" s="917"/>
      <c r="U10" s="24" t="s">
        <v>22</v>
      </c>
      <c r="V10" s="756" t="s">
        <v>23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4"/>
      <c r="R11" s="855"/>
      <c r="U11" s="24" t="s">
        <v>26</v>
      </c>
      <c r="V11" s="1015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28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29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30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31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32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33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34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35</v>
      </c>
      <c r="B17" s="751" t="s">
        <v>36</v>
      </c>
      <c r="C17" s="875" t="s">
        <v>37</v>
      </c>
      <c r="D17" s="751" t="s">
        <v>38</v>
      </c>
      <c r="E17" s="823"/>
      <c r="F17" s="751" t="s">
        <v>39</v>
      </c>
      <c r="G17" s="751" t="s">
        <v>40</v>
      </c>
      <c r="H17" s="751" t="s">
        <v>41</v>
      </c>
      <c r="I17" s="751" t="s">
        <v>42</v>
      </c>
      <c r="J17" s="751" t="s">
        <v>43</v>
      </c>
      <c r="K17" s="751" t="s">
        <v>44</v>
      </c>
      <c r="L17" s="751" t="s">
        <v>45</v>
      </c>
      <c r="M17" s="751" t="s">
        <v>46</v>
      </c>
      <c r="N17" s="751" t="s">
        <v>47</v>
      </c>
      <c r="O17" s="751" t="s">
        <v>48</v>
      </c>
      <c r="P17" s="751" t="s">
        <v>49</v>
      </c>
      <c r="Q17" s="822"/>
      <c r="R17" s="822"/>
      <c r="S17" s="822"/>
      <c r="T17" s="823"/>
      <c r="U17" s="1095" t="s">
        <v>50</v>
      </c>
      <c r="V17" s="792"/>
      <c r="W17" s="751" t="s">
        <v>51</v>
      </c>
      <c r="X17" s="751" t="s">
        <v>52</v>
      </c>
      <c r="Y17" s="1093" t="s">
        <v>53</v>
      </c>
      <c r="Z17" s="986" t="s">
        <v>54</v>
      </c>
      <c r="AA17" s="964" t="s">
        <v>55</v>
      </c>
      <c r="AB17" s="964" t="s">
        <v>56</v>
      </c>
      <c r="AC17" s="964" t="s">
        <v>57</v>
      </c>
      <c r="AD17" s="964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62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70</v>
      </c>
      <c r="Q23" s="721"/>
      <c r="R23" s="721"/>
      <c r="S23" s="721"/>
      <c r="T23" s="721"/>
      <c r="U23" s="721"/>
      <c r="V23" s="72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70</v>
      </c>
      <c r="Q24" s="721"/>
      <c r="R24" s="721"/>
      <c r="S24" s="721"/>
      <c r="T24" s="721"/>
      <c r="U24" s="721"/>
      <c r="V24" s="72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72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2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70</v>
      </c>
      <c r="Q35" s="721"/>
      <c r="R35" s="721"/>
      <c r="S35" s="721"/>
      <c r="T35" s="721"/>
      <c r="U35" s="721"/>
      <c r="V35" s="72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70</v>
      </c>
      <c r="Q36" s="721"/>
      <c r="R36" s="721"/>
      <c r="S36" s="721"/>
      <c r="T36" s="721"/>
      <c r="U36" s="721"/>
      <c r="V36" s="72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102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70</v>
      </c>
      <c r="Q39" s="721"/>
      <c r="R39" s="721"/>
      <c r="S39" s="721"/>
      <c r="T39" s="721"/>
      <c r="U39" s="721"/>
      <c r="V39" s="72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70</v>
      </c>
      <c r="Q40" s="721"/>
      <c r="R40" s="721"/>
      <c r="S40" s="721"/>
      <c r="T40" s="721"/>
      <c r="U40" s="721"/>
      <c r="V40" s="72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108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70</v>
      </c>
      <c r="Q43" s="721"/>
      <c r="R43" s="721"/>
      <c r="S43" s="721"/>
      <c r="T43" s="721"/>
      <c r="U43" s="721"/>
      <c r="V43" s="72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70</v>
      </c>
      <c r="Q44" s="721"/>
      <c r="R44" s="721"/>
      <c r="S44" s="721"/>
      <c r="T44" s="721"/>
      <c r="U44" s="721"/>
      <c r="V44" s="72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111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112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113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70</v>
      </c>
      <c r="Q54" s="721"/>
      <c r="R54" s="721"/>
      <c r="S54" s="721"/>
      <c r="T54" s="721"/>
      <c r="U54" s="721"/>
      <c r="V54" s="722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70</v>
      </c>
      <c r="Q55" s="721"/>
      <c r="R55" s="721"/>
      <c r="S55" s="721"/>
      <c r="T55" s="721"/>
      <c r="U55" s="721"/>
      <c r="V55" s="722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23" t="s">
        <v>72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70</v>
      </c>
      <c r="Q59" s="721"/>
      <c r="R59" s="721"/>
      <c r="S59" s="721"/>
      <c r="T59" s="721"/>
      <c r="U59" s="721"/>
      <c r="V59" s="72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70</v>
      </c>
      <c r="Q60" s="721"/>
      <c r="R60" s="721"/>
      <c r="S60" s="721"/>
      <c r="T60" s="721"/>
      <c r="U60" s="721"/>
      <c r="V60" s="72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138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113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4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70</v>
      </c>
      <c r="Q70" s="721"/>
      <c r="R70" s="721"/>
      <c r="S70" s="721"/>
      <c r="T70" s="721"/>
      <c r="U70" s="721"/>
      <c r="V70" s="72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70</v>
      </c>
      <c r="Q71" s="721"/>
      <c r="R71" s="721"/>
      <c r="S71" s="721"/>
      <c r="T71" s="721"/>
      <c r="U71" s="721"/>
      <c r="V71" s="72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23" t="s">
        <v>161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38</v>
      </c>
      <c r="Y73" s="702">
        <f>IFERROR(IF(X73="",0,CEILING((X73/$H73),1)*$H73),"")</f>
        <v>43.2</v>
      </c>
      <c r="Z73" s="36">
        <f>IFERROR(IF(Y73=0,"",ROUNDUP(Y73/H73,0)*0.02175),"")</f>
        <v>8.6999999999999994E-2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39.688888888888883</v>
      </c>
      <c r="BN73" s="64">
        <f>IFERROR(Y73*I73/H73,"0")</f>
        <v>45.12</v>
      </c>
      <c r="BO73" s="64">
        <f>IFERROR(1/J73*(X73/H73),"0")</f>
        <v>6.283068783068782E-2</v>
      </c>
      <c r="BP73" s="64">
        <f>IFERROR(1/J73*(Y73/H73),"0")</f>
        <v>7.1428571428571425E-2</v>
      </c>
    </row>
    <row r="74" spans="1:68" ht="16.5" customHeight="1" x14ac:dyDescent="0.25">
      <c r="A74" s="54" t="s">
        <v>165</v>
      </c>
      <c r="B74" s="54" t="s">
        <v>166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06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70</v>
      </c>
      <c r="Q76" s="721"/>
      <c r="R76" s="721"/>
      <c r="S76" s="721"/>
      <c r="T76" s="721"/>
      <c r="U76" s="721"/>
      <c r="V76" s="722"/>
      <c r="W76" s="37" t="s">
        <v>71</v>
      </c>
      <c r="X76" s="703">
        <f>IFERROR(X73/H73,"0")+IFERROR(X74/H74,"0")+IFERROR(X75/H75,"0")</f>
        <v>3.5185185185185182</v>
      </c>
      <c r="Y76" s="703">
        <f>IFERROR(Y73/H73,"0")+IFERROR(Y74/H74,"0")+IFERROR(Y75/H75,"0")</f>
        <v>4</v>
      </c>
      <c r="Z76" s="703">
        <f>IFERROR(IF(Z73="",0,Z73),"0")+IFERROR(IF(Z74="",0,Z74),"0")+IFERROR(IF(Z75="",0,Z75),"0")</f>
        <v>8.6999999999999994E-2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70</v>
      </c>
      <c r="Q77" s="721"/>
      <c r="R77" s="721"/>
      <c r="S77" s="721"/>
      <c r="T77" s="721"/>
      <c r="U77" s="721"/>
      <c r="V77" s="722"/>
      <c r="W77" s="37" t="s">
        <v>68</v>
      </c>
      <c r="X77" s="703">
        <f>IFERROR(SUM(X73:X75),"0")</f>
        <v>38</v>
      </c>
      <c r="Y77" s="703">
        <f>IFERROR(SUM(Y73:Y75),"0")</f>
        <v>43.2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170</v>
      </c>
      <c r="B79" s="54" t="s">
        <v>171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173</v>
      </c>
      <c r="B80" s="54" t="s">
        <v>174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179</v>
      </c>
      <c r="B82" s="54" t="s">
        <v>180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181</v>
      </c>
      <c r="B83" s="54" t="s">
        <v>182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183</v>
      </c>
      <c r="B84" s="54" t="s">
        <v>184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70</v>
      </c>
      <c r="Q85" s="721"/>
      <c r="R85" s="721"/>
      <c r="S85" s="721"/>
      <c r="T85" s="721"/>
      <c r="U85" s="721"/>
      <c r="V85" s="722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70</v>
      </c>
      <c r="Q86" s="721"/>
      <c r="R86" s="721"/>
      <c r="S86" s="721"/>
      <c r="T86" s="721"/>
      <c r="U86" s="721"/>
      <c r="V86" s="722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72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185</v>
      </c>
      <c r="B88" s="54" t="s">
        <v>186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9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7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17</v>
      </c>
      <c r="Y89" s="702">
        <f>IFERROR(IF(X89="",0,CEILING((X89/$H89),1)*$H89),"")</f>
        <v>25.200000000000003</v>
      </c>
      <c r="Z89" s="36">
        <f>IFERROR(IF(Y89=0,"",ROUNDUP(Y89/H89,0)*0.02175),"")</f>
        <v>6.5250000000000002E-2</v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17.971428571428572</v>
      </c>
      <c r="BN89" s="64">
        <f>IFERROR(Y89*I89/H89,"0")</f>
        <v>26.640000000000004</v>
      </c>
      <c r="BO89" s="64">
        <f>IFERROR(1/J89*(X89/H89),"0")</f>
        <v>3.6139455782312924E-2</v>
      </c>
      <c r="BP89" s="64">
        <f>IFERROR(1/J89*(Y89/H89),"0")</f>
        <v>5.3571428571428568E-2</v>
      </c>
    </row>
    <row r="90" spans="1:68" ht="16.5" customHeight="1" x14ac:dyDescent="0.25">
      <c r="A90" s="54" t="s">
        <v>193</v>
      </c>
      <c r="B90" s="54" t="s">
        <v>194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952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197</v>
      </c>
      <c r="B91" s="54" t="s">
        <v>198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199</v>
      </c>
      <c r="B92" s="54" t="s">
        <v>200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70</v>
      </c>
      <c r="Q93" s="721"/>
      <c r="R93" s="721"/>
      <c r="S93" s="721"/>
      <c r="T93" s="721"/>
      <c r="U93" s="721"/>
      <c r="V93" s="722"/>
      <c r="W93" s="37" t="s">
        <v>71</v>
      </c>
      <c r="X93" s="703">
        <f>IFERROR(X88/H88,"0")+IFERROR(X89/H89,"0")+IFERROR(X90/H90,"0")+IFERROR(X91/H91,"0")+IFERROR(X92/H92,"0")</f>
        <v>2.0238095238095237</v>
      </c>
      <c r="Y93" s="703">
        <f>IFERROR(Y88/H88,"0")+IFERROR(Y89/H89,"0")+IFERROR(Y90/H90,"0")+IFERROR(Y91/H91,"0")+IFERROR(Y92/H92,"0")</f>
        <v>3</v>
      </c>
      <c r="Z93" s="703">
        <f>IFERROR(IF(Z88="",0,Z88),"0")+IFERROR(IF(Z89="",0,Z89),"0")+IFERROR(IF(Z90="",0,Z90),"0")+IFERROR(IF(Z91="",0,Z91),"0")+IFERROR(IF(Z92="",0,Z92),"0")</f>
        <v>6.5250000000000002E-2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70</v>
      </c>
      <c r="Q94" s="721"/>
      <c r="R94" s="721"/>
      <c r="S94" s="721"/>
      <c r="T94" s="721"/>
      <c r="U94" s="721"/>
      <c r="V94" s="722"/>
      <c r="W94" s="37" t="s">
        <v>68</v>
      </c>
      <c r="X94" s="703">
        <f>IFERROR(SUM(X88:X92),"0")</f>
        <v>17</v>
      </c>
      <c r="Y94" s="703">
        <f>IFERROR(SUM(Y88:Y92),"0")</f>
        <v>25.200000000000003</v>
      </c>
      <c r="Z94" s="37"/>
      <c r="AA94" s="704"/>
      <c r="AB94" s="704"/>
      <c r="AC94" s="704"/>
    </row>
    <row r="95" spans="1:68" ht="14.25" customHeight="1" x14ac:dyDescent="0.25">
      <c r="A95" s="723" t="s">
        <v>201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202</v>
      </c>
      <c r="B96" s="54" t="s">
        <v>203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202</v>
      </c>
      <c r="B97" s="54" t="s">
        <v>205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70</v>
      </c>
      <c r="Q99" s="721"/>
      <c r="R99" s="721"/>
      <c r="S99" s="721"/>
      <c r="T99" s="721"/>
      <c r="U99" s="721"/>
      <c r="V99" s="722"/>
      <c r="W99" s="37" t="s">
        <v>71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70</v>
      </c>
      <c r="Q100" s="721"/>
      <c r="R100" s="721"/>
      <c r="S100" s="721"/>
      <c r="T100" s="721"/>
      <c r="U100" s="721"/>
      <c r="V100" s="722"/>
      <c r="W100" s="37" t="s">
        <v>68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19" t="s">
        <v>208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113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25</v>
      </c>
      <c r="Y103" s="702">
        <f>IFERROR(IF(X103="",0,CEILING((X103/$H103),1)*$H103),"")</f>
        <v>32.400000000000006</v>
      </c>
      <c r="Z103" s="36">
        <f>IFERROR(IF(Y103=0,"",ROUNDUP(Y103/H103,0)*0.02175),"")</f>
        <v>6.5250000000000002E-2</v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26.111111111111111</v>
      </c>
      <c r="BN103" s="64">
        <f>IFERROR(Y103*I103/H103,"0")</f>
        <v>33.840000000000003</v>
      </c>
      <c r="BO103" s="64">
        <f>IFERROR(1/J103*(X103/H103),"0")</f>
        <v>4.1335978835978837E-2</v>
      </c>
      <c r="BP103" s="64">
        <f>IFERROR(1/J103*(Y103/H103),"0")</f>
        <v>5.3571428571428575E-2</v>
      </c>
    </row>
    <row r="104" spans="1:68" ht="27" customHeight="1" x14ac:dyDescent="0.25">
      <c r="A104" s="54" t="s">
        <v>212</v>
      </c>
      <c r="B104" s="54" t="s">
        <v>213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214</v>
      </c>
      <c r="B105" s="54" t="s">
        <v>215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70</v>
      </c>
      <c r="Q106" s="721"/>
      <c r="R106" s="721"/>
      <c r="S106" s="721"/>
      <c r="T106" s="721"/>
      <c r="U106" s="721"/>
      <c r="V106" s="722"/>
      <c r="W106" s="37" t="s">
        <v>71</v>
      </c>
      <c r="X106" s="703">
        <f>IFERROR(X103/H103,"0")+IFERROR(X104/H104,"0")+IFERROR(X105/H105,"0")</f>
        <v>2.3148148148148149</v>
      </c>
      <c r="Y106" s="703">
        <f>IFERROR(Y103/H103,"0")+IFERROR(Y104/H104,"0")+IFERROR(Y105/H105,"0")</f>
        <v>3.0000000000000004</v>
      </c>
      <c r="Z106" s="703">
        <f>IFERROR(IF(Z103="",0,Z103),"0")+IFERROR(IF(Z104="",0,Z104),"0")+IFERROR(IF(Z105="",0,Z105),"0")</f>
        <v>6.5250000000000002E-2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70</v>
      </c>
      <c r="Q107" s="721"/>
      <c r="R107" s="721"/>
      <c r="S107" s="721"/>
      <c r="T107" s="721"/>
      <c r="U107" s="721"/>
      <c r="V107" s="722"/>
      <c r="W107" s="37" t="s">
        <v>68</v>
      </c>
      <c r="X107" s="703">
        <f>IFERROR(SUM(X103:X105),"0")</f>
        <v>25</v>
      </c>
      <c r="Y107" s="703">
        <f>IFERROR(SUM(Y103:Y105),"0")</f>
        <v>32.400000000000006</v>
      </c>
      <c r="Z107" s="37"/>
      <c r="AA107" s="704"/>
      <c r="AB107" s="704"/>
      <c r="AC107" s="704"/>
    </row>
    <row r="108" spans="1:68" ht="14.25" customHeight="1" x14ac:dyDescent="0.25">
      <c r="A108" s="723" t="s">
        <v>72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217</v>
      </c>
      <c r="B109" s="54" t="s">
        <v>218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217</v>
      </c>
      <c r="B110" s="54" t="s">
        <v>220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10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223</v>
      </c>
      <c r="B112" s="54" t="s">
        <v>224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70</v>
      </c>
      <c r="Q114" s="721"/>
      <c r="R114" s="721"/>
      <c r="S114" s="721"/>
      <c r="T114" s="721"/>
      <c r="U114" s="721"/>
      <c r="V114" s="722"/>
      <c r="W114" s="37" t="s">
        <v>71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70</v>
      </c>
      <c r="Q115" s="721"/>
      <c r="R115" s="721"/>
      <c r="S115" s="721"/>
      <c r="T115" s="721"/>
      <c r="U115" s="721"/>
      <c r="V115" s="722"/>
      <c r="W115" s="37" t="s">
        <v>68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customHeight="1" x14ac:dyDescent="0.25">
      <c r="A116" s="719" t="s">
        <v>229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113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27" customHeight="1" x14ac:dyDescent="0.25">
      <c r="A118" s="54" t="s">
        <v>230</v>
      </c>
      <c r="B118" s="54" t="s">
        <v>231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59</v>
      </c>
      <c r="Y119" s="702">
        <f>IFERROR(IF(X119="",0,CEILING((X119/$H119),1)*$H119),"")</f>
        <v>67.199999999999989</v>
      </c>
      <c r="Z119" s="36">
        <f>IFERROR(IF(Y119=0,"",ROUNDUP(Y119/H119,0)*0.02175),"")</f>
        <v>0.1305</v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61.528571428571432</v>
      </c>
      <c r="BN119" s="64">
        <f>IFERROR(Y119*I119/H119,"0")</f>
        <v>70.079999999999984</v>
      </c>
      <c r="BO119" s="64">
        <f>IFERROR(1/J119*(X119/H119),"0")</f>
        <v>9.4068877551020405E-2</v>
      </c>
      <c r="BP119" s="64">
        <f>IFERROR(1/J119*(Y119/H119),"0")</f>
        <v>0.10714285714285712</v>
      </c>
    </row>
    <row r="120" spans="1:68" ht="27" customHeight="1" x14ac:dyDescent="0.25">
      <c r="A120" s="54" t="s">
        <v>235</v>
      </c>
      <c r="B120" s="54" t="s">
        <v>236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239</v>
      </c>
      <c r="B122" s="54" t="s">
        <v>240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70</v>
      </c>
      <c r="Q123" s="721"/>
      <c r="R123" s="721"/>
      <c r="S123" s="721"/>
      <c r="T123" s="721"/>
      <c r="U123" s="721"/>
      <c r="V123" s="722"/>
      <c r="W123" s="37" t="s">
        <v>71</v>
      </c>
      <c r="X123" s="703">
        <f>IFERROR(X118/H118,"0")+IFERROR(X119/H119,"0")+IFERROR(X120/H120,"0")+IFERROR(X121/H121,"0")+IFERROR(X122/H122,"0")</f>
        <v>5.2678571428571432</v>
      </c>
      <c r="Y123" s="703">
        <f>IFERROR(Y118/H118,"0")+IFERROR(Y119/H119,"0")+IFERROR(Y120/H120,"0")+IFERROR(Y121/H121,"0")+IFERROR(Y122/H122,"0")</f>
        <v>5.9999999999999991</v>
      </c>
      <c r="Z123" s="703">
        <f>IFERROR(IF(Z118="",0,Z118),"0")+IFERROR(IF(Z119="",0,Z119),"0")+IFERROR(IF(Z120="",0,Z120),"0")+IFERROR(IF(Z121="",0,Z121),"0")+IFERROR(IF(Z122="",0,Z122),"0")</f>
        <v>0.1305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70</v>
      </c>
      <c r="Q124" s="721"/>
      <c r="R124" s="721"/>
      <c r="S124" s="721"/>
      <c r="T124" s="721"/>
      <c r="U124" s="721"/>
      <c r="V124" s="722"/>
      <c r="W124" s="37" t="s">
        <v>68</v>
      </c>
      <c r="X124" s="703">
        <f>IFERROR(SUM(X118:X122),"0")</f>
        <v>59</v>
      </c>
      <c r="Y124" s="703">
        <f>IFERROR(SUM(Y118:Y122),"0")</f>
        <v>67.199999999999989</v>
      </c>
      <c r="Z124" s="37"/>
      <c r="AA124" s="704"/>
      <c r="AB124" s="704"/>
      <c r="AC124" s="704"/>
    </row>
    <row r="125" spans="1:68" ht="14.25" customHeight="1" x14ac:dyDescent="0.25">
      <c r="A125" s="723" t="s">
        <v>161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241</v>
      </c>
      <c r="B127" s="54" t="s">
        <v>244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37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247</v>
      </c>
      <c r="B128" s="54" t="s">
        <v>248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249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8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252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70</v>
      </c>
      <c r="Q131" s="721"/>
      <c r="R131" s="721"/>
      <c r="S131" s="721"/>
      <c r="T131" s="721"/>
      <c r="U131" s="721"/>
      <c r="V131" s="722"/>
      <c r="W131" s="37" t="s">
        <v>71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70</v>
      </c>
      <c r="Q132" s="721"/>
      <c r="R132" s="721"/>
      <c r="S132" s="721"/>
      <c r="T132" s="721"/>
      <c r="U132" s="721"/>
      <c r="V132" s="722"/>
      <c r="W132" s="37" t="s">
        <v>68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72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253</v>
      </c>
      <c r="B134" s="54" t="s">
        <v>254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258</v>
      </c>
      <c r="B136" s="54" t="s">
        <v>259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7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268</v>
      </c>
      <c r="B140" s="54" t="s">
        <v>269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70</v>
      </c>
      <c r="Q141" s="721"/>
      <c r="R141" s="721"/>
      <c r="S141" s="721"/>
      <c r="T141" s="721"/>
      <c r="U141" s="721"/>
      <c r="V141" s="72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70</v>
      </c>
      <c r="Q142" s="721"/>
      <c r="R142" s="721"/>
      <c r="S142" s="721"/>
      <c r="T142" s="721"/>
      <c r="U142" s="721"/>
      <c r="V142" s="722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23" t="s">
        <v>201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271</v>
      </c>
      <c r="B144" s="54" t="s">
        <v>272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274</v>
      </c>
      <c r="B145" s="54" t="s">
        <v>275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70</v>
      </c>
      <c r="Q146" s="721"/>
      <c r="R146" s="721"/>
      <c r="S146" s="721"/>
      <c r="T146" s="721"/>
      <c r="U146" s="721"/>
      <c r="V146" s="72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70</v>
      </c>
      <c r="Q147" s="721"/>
      <c r="R147" s="721"/>
      <c r="S147" s="721"/>
      <c r="T147" s="721"/>
      <c r="U147" s="721"/>
      <c r="V147" s="72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277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113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278</v>
      </c>
      <c r="B150" s="54" t="s">
        <v>279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278</v>
      </c>
      <c r="B151" s="54" t="s">
        <v>281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70</v>
      </c>
      <c r="Q152" s="721"/>
      <c r="R152" s="721"/>
      <c r="S152" s="721"/>
      <c r="T152" s="721"/>
      <c r="U152" s="721"/>
      <c r="V152" s="72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70</v>
      </c>
      <c r="Q153" s="721"/>
      <c r="R153" s="721"/>
      <c r="S153" s="721"/>
      <c r="T153" s="721"/>
      <c r="U153" s="721"/>
      <c r="V153" s="72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282</v>
      </c>
      <c r="B155" s="54" t="s">
        <v>283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282</v>
      </c>
      <c r="B156" s="54" t="s">
        <v>285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70</v>
      </c>
      <c r="Q157" s="721"/>
      <c r="R157" s="721"/>
      <c r="S157" s="721"/>
      <c r="T157" s="721"/>
      <c r="U157" s="721"/>
      <c r="V157" s="72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70</v>
      </c>
      <c r="Q158" s="721"/>
      <c r="R158" s="721"/>
      <c r="S158" s="721"/>
      <c r="T158" s="721"/>
      <c r="U158" s="721"/>
      <c r="V158" s="72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72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286</v>
      </c>
      <c r="B160" s="54" t="s">
        <v>287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288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70</v>
      </c>
      <c r="Q162" s="721"/>
      <c r="R162" s="721"/>
      <c r="S162" s="721"/>
      <c r="T162" s="721"/>
      <c r="U162" s="721"/>
      <c r="V162" s="72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70</v>
      </c>
      <c r="Q163" s="721"/>
      <c r="R163" s="721"/>
      <c r="S163" s="721"/>
      <c r="T163" s="721"/>
      <c r="U163" s="721"/>
      <c r="V163" s="72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111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113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289</v>
      </c>
      <c r="B166" s="54" t="s">
        <v>290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292</v>
      </c>
      <c r="B167" s="54" t="s">
        <v>293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295</v>
      </c>
      <c r="B168" s="54" t="s">
        <v>296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70</v>
      </c>
      <c r="Q169" s="721"/>
      <c r="R169" s="721"/>
      <c r="S169" s="721"/>
      <c r="T169" s="721"/>
      <c r="U169" s="721"/>
      <c r="V169" s="72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70</v>
      </c>
      <c r="Q170" s="721"/>
      <c r="R170" s="721"/>
      <c r="S170" s="721"/>
      <c r="T170" s="721"/>
      <c r="U170" s="721"/>
      <c r="V170" s="72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298</v>
      </c>
      <c r="B172" s="54" t="s">
        <v>299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301</v>
      </c>
      <c r="B173" s="54" t="s">
        <v>302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304</v>
      </c>
      <c r="B174" s="54" t="s">
        <v>305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309</v>
      </c>
      <c r="B176" s="54" t="s">
        <v>310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70</v>
      </c>
      <c r="Q177" s="721"/>
      <c r="R177" s="721"/>
      <c r="S177" s="721"/>
      <c r="T177" s="721"/>
      <c r="U177" s="721"/>
      <c r="V177" s="72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70</v>
      </c>
      <c r="Q178" s="721"/>
      <c r="R178" s="721"/>
      <c r="S178" s="721"/>
      <c r="T178" s="721"/>
      <c r="U178" s="721"/>
      <c r="V178" s="72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72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314</v>
      </c>
      <c r="B181" s="54" t="s">
        <v>315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317</v>
      </c>
      <c r="B182" s="54" t="s">
        <v>318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70</v>
      </c>
      <c r="Q183" s="721"/>
      <c r="R183" s="721"/>
      <c r="S183" s="721"/>
      <c r="T183" s="721"/>
      <c r="U183" s="721"/>
      <c r="V183" s="72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70</v>
      </c>
      <c r="Q184" s="721"/>
      <c r="R184" s="721"/>
      <c r="S184" s="721"/>
      <c r="T184" s="721"/>
      <c r="U184" s="721"/>
      <c r="V184" s="72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5" t="s">
        <v>319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320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161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321</v>
      </c>
      <c r="B188" s="54" t="s">
        <v>322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2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70</v>
      </c>
      <c r="Q189" s="721"/>
      <c r="R189" s="721"/>
      <c r="S189" s="721"/>
      <c r="T189" s="721"/>
      <c r="U189" s="721"/>
      <c r="V189" s="72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70</v>
      </c>
      <c r="Q190" s="721"/>
      <c r="R190" s="721"/>
      <c r="S190" s="721"/>
      <c r="T190" s="721"/>
      <c r="U190" s="721"/>
      <c r="V190" s="72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135</v>
      </c>
      <c r="Y192" s="702">
        <f t="shared" ref="Y192:Y199" si="26">IFERROR(IF(X192="",0,CEILING((X192/$H192),1)*$H192),"")</f>
        <v>138.6</v>
      </c>
      <c r="Z192" s="36">
        <f>IFERROR(IF(Y192=0,"",ROUNDUP(Y192/H192,0)*0.00753),"")</f>
        <v>0.24849000000000002</v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143.35714285714286</v>
      </c>
      <c r="BN192" s="64">
        <f t="shared" ref="BN192:BN199" si="28">IFERROR(Y192*I192/H192,"0")</f>
        <v>147.17999999999998</v>
      </c>
      <c r="BO192" s="64">
        <f t="shared" ref="BO192:BO199" si="29">IFERROR(1/J192*(X192/H192),"0")</f>
        <v>0.20604395604395601</v>
      </c>
      <c r="BP192" s="64">
        <f t="shared" ref="BP192:BP199" si="30">IFERROR(1/J192*(Y192/H192),"0")</f>
        <v>0.21153846153846154</v>
      </c>
    </row>
    <row r="193" spans="1:68" ht="27" customHeight="1" x14ac:dyDescent="0.25">
      <c r="A193" s="54" t="s">
        <v>328</v>
      </c>
      <c r="B193" s="54" t="s">
        <v>329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70</v>
      </c>
      <c r="Q200" s="721"/>
      <c r="R200" s="721"/>
      <c r="S200" s="721"/>
      <c r="T200" s="721"/>
      <c r="U200" s="721"/>
      <c r="V200" s="72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32.142857142857139</v>
      </c>
      <c r="Y200" s="703">
        <f>IFERROR(Y192/H192,"0")+IFERROR(Y193/H193,"0")+IFERROR(Y194/H194,"0")+IFERROR(Y195/H195,"0")+IFERROR(Y196/H196,"0")+IFERROR(Y197/H197,"0")+IFERROR(Y198/H198,"0")+IFERROR(Y199/H199,"0")</f>
        <v>33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0.24849000000000002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70</v>
      </c>
      <c r="Q201" s="721"/>
      <c r="R201" s="721"/>
      <c r="S201" s="721"/>
      <c r="T201" s="721"/>
      <c r="U201" s="721"/>
      <c r="V201" s="722"/>
      <c r="W201" s="37" t="s">
        <v>68</v>
      </c>
      <c r="X201" s="703">
        <f>IFERROR(SUM(X192:X199),"0")</f>
        <v>135</v>
      </c>
      <c r="Y201" s="703">
        <f>IFERROR(SUM(Y192:Y199),"0")</f>
        <v>138.6</v>
      </c>
      <c r="Z201" s="37"/>
      <c r="AA201" s="704"/>
      <c r="AB201" s="704"/>
      <c r="AC201" s="704"/>
    </row>
    <row r="202" spans="1:68" ht="16.5" customHeight="1" x14ac:dyDescent="0.25">
      <c r="A202" s="719" t="s">
        <v>345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113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346</v>
      </c>
      <c r="B204" s="54" t="s">
        <v>347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349</v>
      </c>
      <c r="B205" s="54" t="s">
        <v>350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70</v>
      </c>
      <c r="Q206" s="721"/>
      <c r="R206" s="721"/>
      <c r="S206" s="721"/>
      <c r="T206" s="721"/>
      <c r="U206" s="721"/>
      <c r="V206" s="72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70</v>
      </c>
      <c r="Q207" s="721"/>
      <c r="R207" s="721"/>
      <c r="S207" s="721"/>
      <c r="T207" s="721"/>
      <c r="U207" s="721"/>
      <c r="V207" s="72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161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351</v>
      </c>
      <c r="B209" s="54" t="s">
        <v>352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354</v>
      </c>
      <c r="B210" s="54" t="s">
        <v>355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70</v>
      </c>
      <c r="Q211" s="721"/>
      <c r="R211" s="721"/>
      <c r="S211" s="721"/>
      <c r="T211" s="721"/>
      <c r="U211" s="721"/>
      <c r="V211" s="72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70</v>
      </c>
      <c r="Q212" s="721"/>
      <c r="R212" s="721"/>
      <c r="S212" s="721"/>
      <c r="T212" s="721"/>
      <c r="U212" s="721"/>
      <c r="V212" s="72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70</v>
      </c>
      <c r="Q222" s="721"/>
      <c r="R222" s="721"/>
      <c r="S222" s="721"/>
      <c r="T222" s="721"/>
      <c r="U222" s="721"/>
      <c r="V222" s="72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70</v>
      </c>
      <c r="Q223" s="721"/>
      <c r="R223" s="721"/>
      <c r="S223" s="721"/>
      <c r="T223" s="721"/>
      <c r="U223" s="721"/>
      <c r="V223" s="722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23" t="s">
        <v>72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376</v>
      </c>
      <c r="B225" s="54" t="s">
        <v>377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379</v>
      </c>
      <c r="B226" s="54" t="s">
        <v>380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67</v>
      </c>
      <c r="Y229" s="702">
        <f t="shared" si="36"/>
        <v>67.2</v>
      </c>
      <c r="Z229" s="36">
        <f t="shared" ref="Z229:Z235" si="41">IFERROR(IF(Y229=0,"",ROUNDUP(Y229/H229,0)*0.00753),"")</f>
        <v>0.21084</v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75.095833333333331</v>
      </c>
      <c r="BN229" s="64">
        <f t="shared" si="38"/>
        <v>75.320000000000007</v>
      </c>
      <c r="BO229" s="64">
        <f t="shared" si="39"/>
        <v>0.17895299145299146</v>
      </c>
      <c r="BP229" s="64">
        <f t="shared" si="40"/>
        <v>0.17948717948717952</v>
      </c>
    </row>
    <row r="230" spans="1:68" ht="37.5" customHeight="1" x14ac:dyDescent="0.25">
      <c r="A230" s="54" t="s">
        <v>390</v>
      </c>
      <c r="B230" s="54" t="s">
        <v>391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41</v>
      </c>
      <c r="Y231" s="702">
        <f t="shared" si="36"/>
        <v>43.199999999999996</v>
      </c>
      <c r="Z231" s="36">
        <f t="shared" si="41"/>
        <v>0.13553999999999999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45.646666666666668</v>
      </c>
      <c r="BN231" s="64">
        <f t="shared" si="38"/>
        <v>48.095999999999997</v>
      </c>
      <c r="BO231" s="64">
        <f t="shared" si="39"/>
        <v>0.10950854700854702</v>
      </c>
      <c r="BP231" s="64">
        <f t="shared" si="40"/>
        <v>0.11538461538461538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50</v>
      </c>
      <c r="Y232" s="702">
        <f t="shared" si="36"/>
        <v>50.4</v>
      </c>
      <c r="Z232" s="36">
        <f t="shared" si="41"/>
        <v>0.15812999999999999</v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55.666666666666664</v>
      </c>
      <c r="BN232" s="64">
        <f t="shared" si="38"/>
        <v>56.112000000000002</v>
      </c>
      <c r="BO232" s="64">
        <f t="shared" si="39"/>
        <v>0.13354700854700854</v>
      </c>
      <c r="BP232" s="64">
        <f t="shared" si="40"/>
        <v>0.13461538461538461</v>
      </c>
    </row>
    <row r="233" spans="1:68" ht="27" customHeight="1" x14ac:dyDescent="0.25">
      <c r="A233" s="54" t="s">
        <v>398</v>
      </c>
      <c r="B233" s="54" t="s">
        <v>399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34</v>
      </c>
      <c r="Y234" s="702">
        <f t="shared" si="36"/>
        <v>36</v>
      </c>
      <c r="Z234" s="36">
        <f t="shared" si="41"/>
        <v>0.11295000000000001</v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37.853333333333332</v>
      </c>
      <c r="BN234" s="64">
        <f t="shared" si="38"/>
        <v>40.080000000000005</v>
      </c>
      <c r="BO234" s="64">
        <f t="shared" si="39"/>
        <v>9.0811965811965822E-2</v>
      </c>
      <c r="BP234" s="64">
        <f t="shared" si="40"/>
        <v>9.6153846153846145E-2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83</v>
      </c>
      <c r="Y235" s="702">
        <f t="shared" si="36"/>
        <v>84</v>
      </c>
      <c r="Z235" s="36">
        <f t="shared" si="41"/>
        <v>0.26355000000000001</v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92.614166666666677</v>
      </c>
      <c r="BN235" s="64">
        <f t="shared" si="38"/>
        <v>93.73</v>
      </c>
      <c r="BO235" s="64">
        <f t="shared" si="39"/>
        <v>0.22168803418803421</v>
      </c>
      <c r="BP235" s="64">
        <f t="shared" si="40"/>
        <v>0.22435897435897434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70</v>
      </c>
      <c r="Q236" s="721"/>
      <c r="R236" s="721"/>
      <c r="S236" s="721"/>
      <c r="T236" s="721"/>
      <c r="U236" s="721"/>
      <c r="V236" s="72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114.58333333333334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117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0.88101000000000007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70</v>
      </c>
      <c r="Q237" s="721"/>
      <c r="R237" s="721"/>
      <c r="S237" s="721"/>
      <c r="T237" s="721"/>
      <c r="U237" s="721"/>
      <c r="V237" s="722"/>
      <c r="W237" s="37" t="s">
        <v>68</v>
      </c>
      <c r="X237" s="703">
        <f>IFERROR(SUM(X225:X235),"0")</f>
        <v>275</v>
      </c>
      <c r="Y237" s="703">
        <f>IFERROR(SUM(Y225:Y235),"0")</f>
        <v>280.8</v>
      </c>
      <c r="Z237" s="37"/>
      <c r="AA237" s="704"/>
      <c r="AB237" s="704"/>
      <c r="AC237" s="704"/>
    </row>
    <row r="238" spans="1:68" ht="14.25" customHeight="1" x14ac:dyDescent="0.25">
      <c r="A238" s="723" t="s">
        <v>201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404</v>
      </c>
      <c r="B239" s="54" t="s">
        <v>405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404</v>
      </c>
      <c r="B240" s="54" t="s">
        <v>407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36</v>
      </c>
      <c r="Y243" s="702">
        <f>IFERROR(IF(X243="",0,CEILING((X243/$H243),1)*$H243),"")</f>
        <v>36</v>
      </c>
      <c r="Z243" s="36">
        <f>IFERROR(IF(Y243=0,"",ROUNDUP(Y243/H243,0)*0.00753),"")</f>
        <v>0.11295000000000001</v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40.080000000000005</v>
      </c>
      <c r="BN243" s="64">
        <f>IFERROR(Y243*I243/H243,"0")</f>
        <v>40.080000000000005</v>
      </c>
      <c r="BO243" s="64">
        <f>IFERROR(1/J243*(X243/H243),"0")</f>
        <v>9.6153846153846145E-2</v>
      </c>
      <c r="BP243" s="64">
        <f>IFERROR(1/J243*(Y243/H243),"0")</f>
        <v>9.6153846153846145E-2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70</v>
      </c>
      <c r="Q244" s="721"/>
      <c r="R244" s="721"/>
      <c r="S244" s="721"/>
      <c r="T244" s="721"/>
      <c r="U244" s="721"/>
      <c r="V244" s="722"/>
      <c r="W244" s="37" t="s">
        <v>71</v>
      </c>
      <c r="X244" s="703">
        <f>IFERROR(X239/H239,"0")+IFERROR(X240/H240,"0")+IFERROR(X241/H241,"0")+IFERROR(X242/H242,"0")+IFERROR(X243/H243,"0")</f>
        <v>15</v>
      </c>
      <c r="Y244" s="703">
        <f>IFERROR(Y239/H239,"0")+IFERROR(Y240/H240,"0")+IFERROR(Y241/H241,"0")+IFERROR(Y242/H242,"0")+IFERROR(Y243/H243,"0")</f>
        <v>15</v>
      </c>
      <c r="Z244" s="703">
        <f>IFERROR(IF(Z239="",0,Z239),"0")+IFERROR(IF(Z240="",0,Z240),"0")+IFERROR(IF(Z241="",0,Z241),"0")+IFERROR(IF(Z242="",0,Z242),"0")+IFERROR(IF(Z243="",0,Z243),"0")</f>
        <v>0.11295000000000001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70</v>
      </c>
      <c r="Q245" s="721"/>
      <c r="R245" s="721"/>
      <c r="S245" s="721"/>
      <c r="T245" s="721"/>
      <c r="U245" s="721"/>
      <c r="V245" s="722"/>
      <c r="W245" s="37" t="s">
        <v>68</v>
      </c>
      <c r="X245" s="703">
        <f>IFERROR(SUM(X239:X243),"0")</f>
        <v>36</v>
      </c>
      <c r="Y245" s="703">
        <f>IFERROR(SUM(Y239:Y243),"0")</f>
        <v>36</v>
      </c>
      <c r="Z245" s="37"/>
      <c r="AA245" s="704"/>
      <c r="AB245" s="704"/>
      <c r="AC245" s="704"/>
    </row>
    <row r="246" spans="1:68" ht="16.5" customHeight="1" x14ac:dyDescent="0.25">
      <c r="A246" s="719" t="s">
        <v>418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113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419</v>
      </c>
      <c r="B248" s="54" t="s">
        <v>420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419</v>
      </c>
      <c r="B249" s="54" t="s">
        <v>422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427</v>
      </c>
      <c r="B252" s="54" t="s">
        <v>429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70</v>
      </c>
      <c r="Q256" s="721"/>
      <c r="R256" s="721"/>
      <c r="S256" s="721"/>
      <c r="T256" s="721"/>
      <c r="U256" s="721"/>
      <c r="V256" s="722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70</v>
      </c>
      <c r="Q257" s="721"/>
      <c r="R257" s="721"/>
      <c r="S257" s="721"/>
      <c r="T257" s="721"/>
      <c r="U257" s="721"/>
      <c r="V257" s="722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438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113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439</v>
      </c>
      <c r="B260" s="54" t="s">
        <v>440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439</v>
      </c>
      <c r="B261" s="54" t="s">
        <v>442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455</v>
      </c>
      <c r="B266" s="54" t="s">
        <v>456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70</v>
      </c>
      <c r="Q268" s="721"/>
      <c r="R268" s="721"/>
      <c r="S268" s="721"/>
      <c r="T268" s="721"/>
      <c r="U268" s="721"/>
      <c r="V268" s="722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70</v>
      </c>
      <c r="Q269" s="721"/>
      <c r="R269" s="721"/>
      <c r="S269" s="721"/>
      <c r="T269" s="721"/>
      <c r="U269" s="721"/>
      <c r="V269" s="722"/>
      <c r="W269" s="37" t="s">
        <v>68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19" t="s">
        <v>459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113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460</v>
      </c>
      <c r="B272" s="54" t="s">
        <v>461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463</v>
      </c>
      <c r="B273" s="54" t="s">
        <v>464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804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463</v>
      </c>
      <c r="B274" s="54" t="s">
        <v>467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469</v>
      </c>
      <c r="B275" s="54" t="s">
        <v>470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472</v>
      </c>
      <c r="B276" s="54" t="s">
        <v>473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474</v>
      </c>
      <c r="B277" s="54" t="s">
        <v>475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70</v>
      </c>
      <c r="Q278" s="721"/>
      <c r="R278" s="721"/>
      <c r="S278" s="721"/>
      <c r="T278" s="721"/>
      <c r="U278" s="721"/>
      <c r="V278" s="722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70</v>
      </c>
      <c r="Q279" s="721"/>
      <c r="R279" s="721"/>
      <c r="S279" s="721"/>
      <c r="T279" s="721"/>
      <c r="U279" s="721"/>
      <c r="V279" s="722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476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113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477</v>
      </c>
      <c r="B282" s="54" t="s">
        <v>478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70</v>
      </c>
      <c r="Q283" s="721"/>
      <c r="R283" s="721"/>
      <c r="S283" s="721"/>
      <c r="T283" s="721"/>
      <c r="U283" s="721"/>
      <c r="V283" s="722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70</v>
      </c>
      <c r="Q284" s="721"/>
      <c r="R284" s="721"/>
      <c r="S284" s="721"/>
      <c r="T284" s="721"/>
      <c r="U284" s="721"/>
      <c r="V284" s="722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479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113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480</v>
      </c>
      <c r="B287" s="54" t="s">
        <v>481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482</v>
      </c>
      <c r="B288" s="54" t="s">
        <v>483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70</v>
      </c>
      <c r="Q290" s="721"/>
      <c r="R290" s="721"/>
      <c r="S290" s="721"/>
      <c r="T290" s="721"/>
      <c r="U290" s="721"/>
      <c r="V290" s="722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70</v>
      </c>
      <c r="Q291" s="721"/>
      <c r="R291" s="721"/>
      <c r="S291" s="721"/>
      <c r="T291" s="721"/>
      <c r="U291" s="721"/>
      <c r="V291" s="722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488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72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489</v>
      </c>
      <c r="B294" s="54" t="s">
        <v>490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492</v>
      </c>
      <c r="B295" s="54" t="s">
        <v>493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23</v>
      </c>
      <c r="Y296" s="702">
        <f>IFERROR(IF(X296="",0,CEILING((X296/$H296),1)*$H296),"")</f>
        <v>24</v>
      </c>
      <c r="Z296" s="36">
        <f>IFERROR(IF(Y296=0,"",ROUNDUP(Y296/H296,0)*0.00753),"")</f>
        <v>7.5300000000000006E-2</v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25.606666666666669</v>
      </c>
      <c r="BN296" s="64">
        <f>IFERROR(Y296*I296/H296,"0")</f>
        <v>26.720000000000002</v>
      </c>
      <c r="BO296" s="64">
        <f>IFERROR(1/J296*(X296/H296),"0")</f>
        <v>6.1431623931623935E-2</v>
      </c>
      <c r="BP296" s="64">
        <f>IFERROR(1/J296*(Y296/H296),"0")</f>
        <v>6.4102564102564097E-2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499</v>
      </c>
      <c r="B298" s="54" t="s">
        <v>500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70</v>
      </c>
      <c r="Q299" s="721"/>
      <c r="R299" s="721"/>
      <c r="S299" s="721"/>
      <c r="T299" s="721"/>
      <c r="U299" s="721"/>
      <c r="V299" s="722"/>
      <c r="W299" s="37" t="s">
        <v>71</v>
      </c>
      <c r="X299" s="703">
        <f>IFERROR(X294/H294,"0")+IFERROR(X295/H295,"0")+IFERROR(X296/H296,"0")+IFERROR(X297/H297,"0")+IFERROR(X298/H298,"0")</f>
        <v>9.5833333333333339</v>
      </c>
      <c r="Y299" s="703">
        <f>IFERROR(Y294/H294,"0")+IFERROR(Y295/H295,"0")+IFERROR(Y296/H296,"0")+IFERROR(Y297/H297,"0")+IFERROR(Y298/H298,"0")</f>
        <v>10</v>
      </c>
      <c r="Z299" s="703">
        <f>IFERROR(IF(Z294="",0,Z294),"0")+IFERROR(IF(Z295="",0,Z295),"0")+IFERROR(IF(Z296="",0,Z296),"0")+IFERROR(IF(Z297="",0,Z297),"0")+IFERROR(IF(Z298="",0,Z298),"0")</f>
        <v>7.5300000000000006E-2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70</v>
      </c>
      <c r="Q300" s="721"/>
      <c r="R300" s="721"/>
      <c r="S300" s="721"/>
      <c r="T300" s="721"/>
      <c r="U300" s="721"/>
      <c r="V300" s="722"/>
      <c r="W300" s="37" t="s">
        <v>68</v>
      </c>
      <c r="X300" s="703">
        <f>IFERROR(SUM(X294:X298),"0")</f>
        <v>23</v>
      </c>
      <c r="Y300" s="703">
        <f>IFERROR(SUM(Y294:Y298),"0")</f>
        <v>24</v>
      </c>
      <c r="Z300" s="37"/>
      <c r="AA300" s="704"/>
      <c r="AB300" s="704"/>
      <c r="AC300" s="704"/>
    </row>
    <row r="301" spans="1:68" ht="16.5" customHeight="1" x14ac:dyDescent="0.25">
      <c r="A301" s="719" t="s">
        <v>502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72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503</v>
      </c>
      <c r="B303" s="54" t="s">
        <v>504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70</v>
      </c>
      <c r="Q304" s="721"/>
      <c r="R304" s="721"/>
      <c r="S304" s="721"/>
      <c r="T304" s="721"/>
      <c r="U304" s="721"/>
      <c r="V304" s="722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70</v>
      </c>
      <c r="Q305" s="721"/>
      <c r="R305" s="721"/>
      <c r="S305" s="721"/>
      <c r="T305" s="721"/>
      <c r="U305" s="721"/>
      <c r="V305" s="722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506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113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507</v>
      </c>
      <c r="B308" s="54" t="s">
        <v>508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70</v>
      </c>
      <c r="Q309" s="721"/>
      <c r="R309" s="721"/>
      <c r="S309" s="721"/>
      <c r="T309" s="721"/>
      <c r="U309" s="721"/>
      <c r="V309" s="722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70</v>
      </c>
      <c r="Q310" s="721"/>
      <c r="R310" s="721"/>
      <c r="S310" s="721"/>
      <c r="T310" s="721"/>
      <c r="U310" s="721"/>
      <c r="V310" s="722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509</v>
      </c>
      <c r="B312" s="54" t="s">
        <v>510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512</v>
      </c>
      <c r="B313" s="54" t="s">
        <v>513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70</v>
      </c>
      <c r="Q314" s="721"/>
      <c r="R314" s="721"/>
      <c r="S314" s="721"/>
      <c r="T314" s="721"/>
      <c r="U314" s="721"/>
      <c r="V314" s="722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70</v>
      </c>
      <c r="Q315" s="721"/>
      <c r="R315" s="721"/>
      <c r="S315" s="721"/>
      <c r="T315" s="721"/>
      <c r="U315" s="721"/>
      <c r="V315" s="722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514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113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515</v>
      </c>
      <c r="B318" s="54" t="s">
        <v>516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518</v>
      </c>
      <c r="B319" s="54" t="s">
        <v>519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521</v>
      </c>
      <c r="B320" s="54" t="s">
        <v>522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83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521</v>
      </c>
      <c r="B321" s="54" t="s">
        <v>525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527</v>
      </c>
      <c r="B322" s="54" t="s">
        <v>528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529</v>
      </c>
      <c r="B323" s="54" t="s">
        <v>530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535</v>
      </c>
      <c r="B325" s="54" t="s">
        <v>536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70</v>
      </c>
      <c r="Q326" s="721"/>
      <c r="R326" s="721"/>
      <c r="S326" s="721"/>
      <c r="T326" s="721"/>
      <c r="U326" s="721"/>
      <c r="V326" s="722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70</v>
      </c>
      <c r="Q327" s="721"/>
      <c r="R327" s="721"/>
      <c r="S327" s="721"/>
      <c r="T327" s="721"/>
      <c r="U327" s="721"/>
      <c r="V327" s="722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537</v>
      </c>
      <c r="B329" s="54" t="s">
        <v>538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34</v>
      </c>
      <c r="Y329" s="702">
        <f>IFERROR(IF(X329="",0,CEILING((X329/$H329),1)*$H329),"")</f>
        <v>37.800000000000004</v>
      </c>
      <c r="Z329" s="36">
        <f>IFERROR(IF(Y329=0,"",ROUNDUP(Y329/H329,0)*0.00753),"")</f>
        <v>6.7769999999999997E-2</v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36.104761904761901</v>
      </c>
      <c r="BN329" s="64">
        <f>IFERROR(Y329*I329/H329,"0")</f>
        <v>40.14</v>
      </c>
      <c r="BO329" s="64">
        <f>IFERROR(1/J329*(X329/H329),"0")</f>
        <v>5.1892551892551889E-2</v>
      </c>
      <c r="BP329" s="64">
        <f>IFERROR(1/J329*(Y329/H329),"0")</f>
        <v>5.7692307692307689E-2</v>
      </c>
    </row>
    <row r="330" spans="1:68" ht="27" customHeight="1" x14ac:dyDescent="0.25">
      <c r="A330" s="54" t="s">
        <v>540</v>
      </c>
      <c r="B330" s="54" t="s">
        <v>541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543</v>
      </c>
      <c r="B331" s="54" t="s">
        <v>544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546</v>
      </c>
      <c r="B332" s="54" t="s">
        <v>547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70</v>
      </c>
      <c r="Q333" s="721"/>
      <c r="R333" s="721"/>
      <c r="S333" s="721"/>
      <c r="T333" s="721"/>
      <c r="U333" s="721"/>
      <c r="V333" s="722"/>
      <c r="W333" s="37" t="s">
        <v>71</v>
      </c>
      <c r="X333" s="703">
        <f>IFERROR(X329/H329,"0")+IFERROR(X330/H330,"0")+IFERROR(X331/H331,"0")+IFERROR(X332/H332,"0")</f>
        <v>8.0952380952380949</v>
      </c>
      <c r="Y333" s="703">
        <f>IFERROR(Y329/H329,"0")+IFERROR(Y330/H330,"0")+IFERROR(Y331/H331,"0")+IFERROR(Y332/H332,"0")</f>
        <v>9</v>
      </c>
      <c r="Z333" s="703">
        <f>IFERROR(IF(Z329="",0,Z329),"0")+IFERROR(IF(Z330="",0,Z330),"0")+IFERROR(IF(Z331="",0,Z331),"0")+IFERROR(IF(Z332="",0,Z332),"0")</f>
        <v>6.7769999999999997E-2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70</v>
      </c>
      <c r="Q334" s="721"/>
      <c r="R334" s="721"/>
      <c r="S334" s="721"/>
      <c r="T334" s="721"/>
      <c r="U334" s="721"/>
      <c r="V334" s="722"/>
      <c r="W334" s="37" t="s">
        <v>68</v>
      </c>
      <c r="X334" s="703">
        <f>IFERROR(SUM(X329:X332),"0")</f>
        <v>34</v>
      </c>
      <c r="Y334" s="703">
        <f>IFERROR(SUM(Y329:Y332),"0")</f>
        <v>37.800000000000004</v>
      </c>
      <c r="Z334" s="37"/>
      <c r="AA334" s="704"/>
      <c r="AB334" s="704"/>
      <c r="AC334" s="704"/>
    </row>
    <row r="335" spans="1:68" ht="14.25" customHeight="1" x14ac:dyDescent="0.25">
      <c r="A335" s="723" t="s">
        <v>72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548</v>
      </c>
      <c r="B336" s="54" t="s">
        <v>549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551</v>
      </c>
      <c r="B337" s="54" t="s">
        <v>552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554</v>
      </c>
      <c r="B338" s="54" t="s">
        <v>555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560</v>
      </c>
      <c r="B340" s="54" t="s">
        <v>561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563</v>
      </c>
      <c r="B341" s="54" t="s">
        <v>564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70</v>
      </c>
      <c r="Q342" s="721"/>
      <c r="R342" s="721"/>
      <c r="S342" s="721"/>
      <c r="T342" s="721"/>
      <c r="U342" s="721"/>
      <c r="V342" s="722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70</v>
      </c>
      <c r="Q343" s="721"/>
      <c r="R343" s="721"/>
      <c r="S343" s="721"/>
      <c r="T343" s="721"/>
      <c r="U343" s="721"/>
      <c r="V343" s="722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201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21</v>
      </c>
      <c r="Y345" s="702">
        <f>IFERROR(IF(X345="",0,CEILING((X345/$H345),1)*$H345),"")</f>
        <v>25.200000000000003</v>
      </c>
      <c r="Z345" s="36">
        <f>IFERROR(IF(Y345=0,"",ROUNDUP(Y345/H345,0)*0.02175),"")</f>
        <v>6.5250000000000002E-2</v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22.41</v>
      </c>
      <c r="BN345" s="64">
        <f>IFERROR(Y345*I345/H345,"0")</f>
        <v>26.892000000000003</v>
      </c>
      <c r="BO345" s="64">
        <f>IFERROR(1/J345*(X345/H345),"0")</f>
        <v>4.4642857142857137E-2</v>
      </c>
      <c r="BP345" s="64">
        <f>IFERROR(1/J345*(Y345/H345),"0")</f>
        <v>5.3571428571428568E-2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159</v>
      </c>
      <c r="Y346" s="702">
        <f>IFERROR(IF(X346="",0,CEILING((X346/$H346),1)*$H346),"")</f>
        <v>163.79999999999998</v>
      </c>
      <c r="Z346" s="36">
        <f>IFERROR(IF(Y346=0,"",ROUNDUP(Y346/H346,0)*0.02175),"")</f>
        <v>0.45674999999999999</v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170.49692307692311</v>
      </c>
      <c r="BN346" s="64">
        <f>IFERROR(Y346*I346/H346,"0")</f>
        <v>175.64400000000001</v>
      </c>
      <c r="BO346" s="64">
        <f>IFERROR(1/J346*(X346/H346),"0")</f>
        <v>0.36401098901098905</v>
      </c>
      <c r="BP346" s="64">
        <f>IFERROR(1/J346*(Y346/H346),"0")</f>
        <v>0.375</v>
      </c>
    </row>
    <row r="347" spans="1:68" ht="16.5" customHeight="1" x14ac:dyDescent="0.25">
      <c r="A347" s="54" t="s">
        <v>572</v>
      </c>
      <c r="B347" s="54" t="s">
        <v>573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70</v>
      </c>
      <c r="Q348" s="721"/>
      <c r="R348" s="721"/>
      <c r="S348" s="721"/>
      <c r="T348" s="721"/>
      <c r="U348" s="721"/>
      <c r="V348" s="722"/>
      <c r="W348" s="37" t="s">
        <v>71</v>
      </c>
      <c r="X348" s="703">
        <f>IFERROR(X345/H345,"0")+IFERROR(X346/H346,"0")+IFERROR(X347/H347,"0")</f>
        <v>22.884615384615387</v>
      </c>
      <c r="Y348" s="703">
        <f>IFERROR(Y345/H345,"0")+IFERROR(Y346/H346,"0")+IFERROR(Y347/H347,"0")</f>
        <v>24</v>
      </c>
      <c r="Z348" s="703">
        <f>IFERROR(IF(Z345="",0,Z345),"0")+IFERROR(IF(Z346="",0,Z346),"0")+IFERROR(IF(Z347="",0,Z347),"0")</f>
        <v>0.52200000000000002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70</v>
      </c>
      <c r="Q349" s="721"/>
      <c r="R349" s="721"/>
      <c r="S349" s="721"/>
      <c r="T349" s="721"/>
      <c r="U349" s="721"/>
      <c r="V349" s="722"/>
      <c r="W349" s="37" t="s">
        <v>68</v>
      </c>
      <c r="X349" s="703">
        <f>IFERROR(SUM(X345:X347),"0")</f>
        <v>180</v>
      </c>
      <c r="Y349" s="703">
        <f>IFERROR(SUM(Y345:Y347),"0")</f>
        <v>189</v>
      </c>
      <c r="Z349" s="37"/>
      <c r="AA349" s="704"/>
      <c r="AB349" s="704"/>
      <c r="AC349" s="704"/>
    </row>
    <row r="350" spans="1:68" ht="14.25" customHeight="1" x14ac:dyDescent="0.25">
      <c r="A350" s="723" t="s">
        <v>102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575</v>
      </c>
      <c r="B351" s="54" t="s">
        <v>576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883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579</v>
      </c>
      <c r="B352" s="54" t="s">
        <v>580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848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582</v>
      </c>
      <c r="B353" s="54" t="s">
        <v>583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70</v>
      </c>
      <c r="Q355" s="721"/>
      <c r="R355" s="721"/>
      <c r="S355" s="721"/>
      <c r="T355" s="721"/>
      <c r="U355" s="721"/>
      <c r="V355" s="722"/>
      <c r="W355" s="37" t="s">
        <v>71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70</v>
      </c>
      <c r="Q356" s="721"/>
      <c r="R356" s="721"/>
      <c r="S356" s="721"/>
      <c r="T356" s="721"/>
      <c r="U356" s="721"/>
      <c r="V356" s="722"/>
      <c r="W356" s="37" t="s">
        <v>68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23" t="s">
        <v>587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588</v>
      </c>
      <c r="B358" s="54" t="s">
        <v>589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595</v>
      </c>
      <c r="B360" s="54" t="s">
        <v>596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70</v>
      </c>
      <c r="Q361" s="721"/>
      <c r="R361" s="721"/>
      <c r="S361" s="721"/>
      <c r="T361" s="721"/>
      <c r="U361" s="721"/>
      <c r="V361" s="722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70</v>
      </c>
      <c r="Q362" s="721"/>
      <c r="R362" s="721"/>
      <c r="S362" s="721"/>
      <c r="T362" s="721"/>
      <c r="U362" s="721"/>
      <c r="V362" s="722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597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23</v>
      </c>
      <c r="Y365" s="702">
        <f>IFERROR(IF(X365="",0,CEILING((X365/$H365),1)*$H365),"")</f>
        <v>23.400000000000002</v>
      </c>
      <c r="Z365" s="36">
        <f>IFERROR(IF(Y365=0,"",ROUNDUP(Y365/H365,0)*0.00753),"")</f>
        <v>9.7890000000000005E-2</v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26.168888888888887</v>
      </c>
      <c r="BN365" s="64">
        <f>IFERROR(Y365*I365/H365,"0")</f>
        <v>26.624000000000002</v>
      </c>
      <c r="BO365" s="64">
        <f>IFERROR(1/J365*(X365/H365),"0")</f>
        <v>8.19088319088319E-2</v>
      </c>
      <c r="BP365" s="64">
        <f>IFERROR(1/J365*(Y365/H365),"0")</f>
        <v>8.3333333333333329E-2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70</v>
      </c>
      <c r="Q366" s="721"/>
      <c r="R366" s="721"/>
      <c r="S366" s="721"/>
      <c r="T366" s="721"/>
      <c r="U366" s="721"/>
      <c r="V366" s="722"/>
      <c r="W366" s="37" t="s">
        <v>71</v>
      </c>
      <c r="X366" s="703">
        <f>IFERROR(X365/H365,"0")</f>
        <v>12.777777777777777</v>
      </c>
      <c r="Y366" s="703">
        <f>IFERROR(Y365/H365,"0")</f>
        <v>13</v>
      </c>
      <c r="Z366" s="703">
        <f>IFERROR(IF(Z365="",0,Z365),"0")</f>
        <v>9.7890000000000005E-2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70</v>
      </c>
      <c r="Q367" s="721"/>
      <c r="R367" s="721"/>
      <c r="S367" s="721"/>
      <c r="T367" s="721"/>
      <c r="U367" s="721"/>
      <c r="V367" s="722"/>
      <c r="W367" s="37" t="s">
        <v>68</v>
      </c>
      <c r="X367" s="703">
        <f>IFERROR(SUM(X365:X365),"0")</f>
        <v>23</v>
      </c>
      <c r="Y367" s="703">
        <f>IFERROR(SUM(Y365:Y365),"0")</f>
        <v>23.400000000000002</v>
      </c>
      <c r="Z367" s="37"/>
      <c r="AA367" s="704"/>
      <c r="AB367" s="704"/>
      <c r="AC367" s="704"/>
    </row>
    <row r="368" spans="1:68" ht="14.25" customHeight="1" x14ac:dyDescent="0.25">
      <c r="A368" s="723" t="s">
        <v>72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601</v>
      </c>
      <c r="B369" s="54" t="s">
        <v>602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70</v>
      </c>
      <c r="Q372" s="721"/>
      <c r="R372" s="721"/>
      <c r="S372" s="721"/>
      <c r="T372" s="721"/>
      <c r="U372" s="721"/>
      <c r="V372" s="722"/>
      <c r="W372" s="37" t="s">
        <v>71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70</v>
      </c>
      <c r="Q373" s="721"/>
      <c r="R373" s="721"/>
      <c r="S373" s="721"/>
      <c r="T373" s="721"/>
      <c r="U373" s="721"/>
      <c r="V373" s="722"/>
      <c r="W373" s="37" t="s">
        <v>68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5" t="s">
        <v>610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611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113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612</v>
      </c>
      <c r="B377" s="54" t="s">
        <v>613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612</v>
      </c>
      <c r="B378" s="54" t="s">
        <v>615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86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84</v>
      </c>
      <c r="Y378" s="702">
        <f t="shared" si="67"/>
        <v>90</v>
      </c>
      <c r="Z378" s="36">
        <f>IFERROR(IF(Y378=0,"",ROUNDUP(Y378/H378,0)*0.02175),"")</f>
        <v>0.1305</v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86.688000000000002</v>
      </c>
      <c r="BN378" s="64">
        <f t="shared" si="69"/>
        <v>92.88000000000001</v>
      </c>
      <c r="BO378" s="64">
        <f t="shared" si="70"/>
        <v>0.11666666666666665</v>
      </c>
      <c r="BP378" s="64">
        <f t="shared" si="71"/>
        <v>0.125</v>
      </c>
    </row>
    <row r="379" spans="1:68" ht="27" customHeight="1" x14ac:dyDescent="0.25">
      <c r="A379" s="54" t="s">
        <v>617</v>
      </c>
      <c r="B379" s="54" t="s">
        <v>618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7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132</v>
      </c>
      <c r="Y380" s="702">
        <f t="shared" si="67"/>
        <v>135</v>
      </c>
      <c r="Z380" s="36">
        <f>IFERROR(IF(Y380=0,"",ROUNDUP(Y380/H380,0)*0.02175),"")</f>
        <v>0.19574999999999998</v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136.22400000000002</v>
      </c>
      <c r="BN380" s="64">
        <f t="shared" si="69"/>
        <v>139.32000000000002</v>
      </c>
      <c r="BO380" s="64">
        <f t="shared" si="70"/>
        <v>0.18333333333333335</v>
      </c>
      <c r="BP380" s="64">
        <f t="shared" si="71"/>
        <v>0.1875</v>
      </c>
    </row>
    <row r="381" spans="1:68" ht="27" customHeight="1" x14ac:dyDescent="0.25">
      <c r="A381" s="54" t="s">
        <v>621</v>
      </c>
      <c r="B381" s="54" t="s">
        <v>622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623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341</v>
      </c>
      <c r="Y382" s="702">
        <f t="shared" si="67"/>
        <v>345</v>
      </c>
      <c r="Z382" s="36">
        <f>IFERROR(IF(Y382=0,"",ROUNDUP(Y382/H382,0)*0.02175),"")</f>
        <v>0.50024999999999997</v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351.91200000000003</v>
      </c>
      <c r="BN382" s="64">
        <f t="shared" si="69"/>
        <v>356.04</v>
      </c>
      <c r="BO382" s="64">
        <f t="shared" si="70"/>
        <v>0.47361111111111109</v>
      </c>
      <c r="BP382" s="64">
        <f t="shared" si="71"/>
        <v>0.47916666666666663</v>
      </c>
    </row>
    <row r="383" spans="1:68" ht="27" customHeight="1" x14ac:dyDescent="0.25">
      <c r="A383" s="54" t="s">
        <v>625</v>
      </c>
      <c r="B383" s="54" t="s">
        <v>626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628</v>
      </c>
      <c r="B384" s="54" t="s">
        <v>629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631</v>
      </c>
      <c r="B385" s="54" t="s">
        <v>632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633</v>
      </c>
      <c r="B386" s="54" t="s">
        <v>634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636</v>
      </c>
      <c r="B387" s="54" t="s">
        <v>637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70</v>
      </c>
      <c r="Q388" s="721"/>
      <c r="R388" s="721"/>
      <c r="S388" s="721"/>
      <c r="T388" s="721"/>
      <c r="U388" s="721"/>
      <c r="V388" s="722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37.133333333333333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38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0.82650000000000001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70</v>
      </c>
      <c r="Q389" s="721"/>
      <c r="R389" s="721"/>
      <c r="S389" s="721"/>
      <c r="T389" s="721"/>
      <c r="U389" s="721"/>
      <c r="V389" s="722"/>
      <c r="W389" s="37" t="s">
        <v>68</v>
      </c>
      <c r="X389" s="703">
        <f>IFERROR(SUM(X377:X387),"0")</f>
        <v>557</v>
      </c>
      <c r="Y389" s="703">
        <f>IFERROR(SUM(Y377:Y387),"0")</f>
        <v>570</v>
      </c>
      <c r="Z389" s="37"/>
      <c r="AA389" s="704"/>
      <c r="AB389" s="704"/>
      <c r="AC389" s="704"/>
    </row>
    <row r="390" spans="1:68" ht="14.25" customHeight="1" x14ac:dyDescent="0.25">
      <c r="A390" s="723" t="s">
        <v>161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389</v>
      </c>
      <c r="Y391" s="702">
        <f>IFERROR(IF(X391="",0,CEILING((X391/$H391),1)*$H391),"")</f>
        <v>390</v>
      </c>
      <c r="Z391" s="36">
        <f>IFERROR(IF(Y391=0,"",ROUNDUP(Y391/H391,0)*0.02175),"")</f>
        <v>0.5655</v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401.44800000000004</v>
      </c>
      <c r="BN391" s="64">
        <f>IFERROR(Y391*I391/H391,"0")</f>
        <v>402.47999999999996</v>
      </c>
      <c r="BO391" s="64">
        <f>IFERROR(1/J391*(X391/H391),"0")</f>
        <v>0.54027777777777775</v>
      </c>
      <c r="BP391" s="64">
        <f>IFERROR(1/J391*(Y391/H391),"0")</f>
        <v>0.54166666666666663</v>
      </c>
    </row>
    <row r="392" spans="1:68" ht="27" customHeight="1" x14ac:dyDescent="0.25">
      <c r="A392" s="54" t="s">
        <v>641</v>
      </c>
      <c r="B392" s="54" t="s">
        <v>642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70</v>
      </c>
      <c r="Q393" s="721"/>
      <c r="R393" s="721"/>
      <c r="S393" s="721"/>
      <c r="T393" s="721"/>
      <c r="U393" s="721"/>
      <c r="V393" s="722"/>
      <c r="W393" s="37" t="s">
        <v>71</v>
      </c>
      <c r="X393" s="703">
        <f>IFERROR(X391/H391,"0")+IFERROR(X392/H392,"0")</f>
        <v>25.933333333333334</v>
      </c>
      <c r="Y393" s="703">
        <f>IFERROR(Y391/H391,"0")+IFERROR(Y392/H392,"0")</f>
        <v>26</v>
      </c>
      <c r="Z393" s="703">
        <f>IFERROR(IF(Z391="",0,Z391),"0")+IFERROR(IF(Z392="",0,Z392),"0")</f>
        <v>0.5655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70</v>
      </c>
      <c r="Q394" s="721"/>
      <c r="R394" s="721"/>
      <c r="S394" s="721"/>
      <c r="T394" s="721"/>
      <c r="U394" s="721"/>
      <c r="V394" s="722"/>
      <c r="W394" s="37" t="s">
        <v>68</v>
      </c>
      <c r="X394" s="703">
        <f>IFERROR(SUM(X391:X392),"0")</f>
        <v>389</v>
      </c>
      <c r="Y394" s="703">
        <f>IFERROR(SUM(Y391:Y392),"0")</f>
        <v>390</v>
      </c>
      <c r="Z394" s="37"/>
      <c r="AA394" s="704"/>
      <c r="AB394" s="704"/>
      <c r="AC394" s="704"/>
    </row>
    <row r="395" spans="1:68" ht="14.25" customHeight="1" x14ac:dyDescent="0.25">
      <c r="A395" s="723" t="s">
        <v>72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643</v>
      </c>
      <c r="B396" s="54" t="s">
        <v>644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643</v>
      </c>
      <c r="B397" s="54" t="s">
        <v>646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648</v>
      </c>
      <c r="B398" s="54" t="s">
        <v>649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51</v>
      </c>
      <c r="Y398" s="702">
        <f>IFERROR(IF(X398="",0,CEILING((X398/$H398),1)*$H398),"")</f>
        <v>54.6</v>
      </c>
      <c r="Z398" s="36">
        <f>IFERROR(IF(Y398=0,"",ROUNDUP(Y398/H398,0)*0.02175),"")</f>
        <v>0.15225</v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54.687692307692309</v>
      </c>
      <c r="BN398" s="64">
        <f>IFERROR(Y398*I398/H398,"0")</f>
        <v>58.548000000000009</v>
      </c>
      <c r="BO398" s="64">
        <f>IFERROR(1/J398*(X398/H398),"0")</f>
        <v>0.11675824175824175</v>
      </c>
      <c r="BP398" s="64">
        <f>IFERROR(1/J398*(Y398/H398),"0")</f>
        <v>0.125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70</v>
      </c>
      <c r="Q399" s="721"/>
      <c r="R399" s="721"/>
      <c r="S399" s="721"/>
      <c r="T399" s="721"/>
      <c r="U399" s="721"/>
      <c r="V399" s="722"/>
      <c r="W399" s="37" t="s">
        <v>71</v>
      </c>
      <c r="X399" s="703">
        <f>IFERROR(X396/H396,"0")+IFERROR(X397/H397,"0")+IFERROR(X398/H398,"0")</f>
        <v>6.5384615384615383</v>
      </c>
      <c r="Y399" s="703">
        <f>IFERROR(Y396/H396,"0")+IFERROR(Y397/H397,"0")+IFERROR(Y398/H398,"0")</f>
        <v>7</v>
      </c>
      <c r="Z399" s="703">
        <f>IFERROR(IF(Z396="",0,Z396),"0")+IFERROR(IF(Z397="",0,Z397),"0")+IFERROR(IF(Z398="",0,Z398),"0")</f>
        <v>0.15225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70</v>
      </c>
      <c r="Q400" s="721"/>
      <c r="R400" s="721"/>
      <c r="S400" s="721"/>
      <c r="T400" s="721"/>
      <c r="U400" s="721"/>
      <c r="V400" s="722"/>
      <c r="W400" s="37" t="s">
        <v>68</v>
      </c>
      <c r="X400" s="703">
        <f>IFERROR(SUM(X396:X398),"0")</f>
        <v>51</v>
      </c>
      <c r="Y400" s="703">
        <f>IFERROR(SUM(Y396:Y398),"0")</f>
        <v>54.6</v>
      </c>
      <c r="Z400" s="37"/>
      <c r="AA400" s="704"/>
      <c r="AB400" s="704"/>
      <c r="AC400" s="704"/>
    </row>
    <row r="401" spans="1:68" ht="14.25" customHeight="1" x14ac:dyDescent="0.25">
      <c r="A401" s="723" t="s">
        <v>201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78</v>
      </c>
      <c r="Y402" s="702">
        <f>IFERROR(IF(X402="",0,CEILING((X402/$H402),1)*$H402),"")</f>
        <v>78</v>
      </c>
      <c r="Z402" s="36">
        <f>IFERROR(IF(Y402=0,"",ROUNDUP(Y402/H402,0)*0.02175),"")</f>
        <v>0.21749999999999997</v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83.640000000000015</v>
      </c>
      <c r="BN402" s="64">
        <f>IFERROR(Y402*I402/H402,"0")</f>
        <v>83.640000000000015</v>
      </c>
      <c r="BO402" s="64">
        <f>IFERROR(1/J402*(X402/H402),"0")</f>
        <v>0.17857142857142855</v>
      </c>
      <c r="BP402" s="64">
        <f>IFERROR(1/J402*(Y402/H402),"0")</f>
        <v>0.17857142857142855</v>
      </c>
    </row>
    <row r="403" spans="1:68" ht="37.5" customHeight="1" x14ac:dyDescent="0.25">
      <c r="A403" s="54" t="s">
        <v>651</v>
      </c>
      <c r="B403" s="54" t="s">
        <v>654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70</v>
      </c>
      <c r="Q404" s="721"/>
      <c r="R404" s="721"/>
      <c r="S404" s="721"/>
      <c r="T404" s="721"/>
      <c r="U404" s="721"/>
      <c r="V404" s="722"/>
      <c r="W404" s="37" t="s">
        <v>71</v>
      </c>
      <c r="X404" s="703">
        <f>IFERROR(X402/H402,"0")+IFERROR(X403/H403,"0")</f>
        <v>10</v>
      </c>
      <c r="Y404" s="703">
        <f>IFERROR(Y402/H402,"0")+IFERROR(Y403/H403,"0")</f>
        <v>10</v>
      </c>
      <c r="Z404" s="703">
        <f>IFERROR(IF(Z402="",0,Z402),"0")+IFERROR(IF(Z403="",0,Z403),"0")</f>
        <v>0.21749999999999997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70</v>
      </c>
      <c r="Q405" s="721"/>
      <c r="R405" s="721"/>
      <c r="S405" s="721"/>
      <c r="T405" s="721"/>
      <c r="U405" s="721"/>
      <c r="V405" s="722"/>
      <c r="W405" s="37" t="s">
        <v>68</v>
      </c>
      <c r="X405" s="703">
        <f>IFERROR(SUM(X402:X403),"0")</f>
        <v>78</v>
      </c>
      <c r="Y405" s="703">
        <f>IFERROR(SUM(Y402:Y403),"0")</f>
        <v>78</v>
      </c>
      <c r="Z405" s="37"/>
      <c r="AA405" s="704"/>
      <c r="AB405" s="704"/>
      <c r="AC405" s="704"/>
    </row>
    <row r="406" spans="1:68" ht="16.5" customHeight="1" x14ac:dyDescent="0.25">
      <c r="A406" s="719" t="s">
        <v>656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113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657</v>
      </c>
      <c r="B408" s="54" t="s">
        <v>658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1068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657</v>
      </c>
      <c r="B409" s="54" t="s">
        <v>661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663</v>
      </c>
      <c r="B410" s="54" t="s">
        <v>664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665</v>
      </c>
      <c r="B411" s="54" t="s">
        <v>666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668</v>
      </c>
      <c r="B412" s="54" t="s">
        <v>669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671</v>
      </c>
      <c r="B413" s="54" t="s">
        <v>672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673</v>
      </c>
      <c r="B414" s="54" t="s">
        <v>674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70</v>
      </c>
      <c r="Q415" s="721"/>
      <c r="R415" s="721"/>
      <c r="S415" s="721"/>
      <c r="T415" s="721"/>
      <c r="U415" s="721"/>
      <c r="V415" s="722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70</v>
      </c>
      <c r="Q416" s="721"/>
      <c r="R416" s="721"/>
      <c r="S416" s="721"/>
      <c r="T416" s="721"/>
      <c r="U416" s="721"/>
      <c r="V416" s="722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675</v>
      </c>
      <c r="B418" s="54" t="s">
        <v>676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678</v>
      </c>
      <c r="B419" s="54" t="s">
        <v>679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70</v>
      </c>
      <c r="Q420" s="721"/>
      <c r="R420" s="721"/>
      <c r="S420" s="721"/>
      <c r="T420" s="721"/>
      <c r="U420" s="721"/>
      <c r="V420" s="722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70</v>
      </c>
      <c r="Q421" s="721"/>
      <c r="R421" s="721"/>
      <c r="S421" s="721"/>
      <c r="T421" s="721"/>
      <c r="U421" s="721"/>
      <c r="V421" s="722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72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55</v>
      </c>
      <c r="Y423" s="702">
        <f>IFERROR(IF(X423="",0,CEILING((X423/$H423),1)*$H423),"")</f>
        <v>62.4</v>
      </c>
      <c r="Z423" s="36">
        <f>IFERROR(IF(Y423=0,"",ROUNDUP(Y423/H423,0)*0.02175),"")</f>
        <v>0.17399999999999999</v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58.976923076923086</v>
      </c>
      <c r="BN423" s="64">
        <f>IFERROR(Y423*I423/H423,"0")</f>
        <v>66.912000000000006</v>
      </c>
      <c r="BO423" s="64">
        <f>IFERROR(1/J423*(X423/H423),"0")</f>
        <v>0.12591575091575091</v>
      </c>
      <c r="BP423" s="64">
        <f>IFERROR(1/J423*(Y423/H423),"0")</f>
        <v>0.14285714285714285</v>
      </c>
    </row>
    <row r="424" spans="1:68" ht="27" customHeight="1" x14ac:dyDescent="0.25">
      <c r="A424" s="54" t="s">
        <v>683</v>
      </c>
      <c r="B424" s="54" t="s">
        <v>684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686</v>
      </c>
      <c r="B425" s="54" t="s">
        <v>687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686</v>
      </c>
      <c r="B426" s="54" t="s">
        <v>689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690</v>
      </c>
      <c r="B427" s="54" t="s">
        <v>691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70</v>
      </c>
      <c r="Q428" s="721"/>
      <c r="R428" s="721"/>
      <c r="S428" s="721"/>
      <c r="T428" s="721"/>
      <c r="U428" s="721"/>
      <c r="V428" s="722"/>
      <c r="W428" s="37" t="s">
        <v>71</v>
      </c>
      <c r="X428" s="703">
        <f>IFERROR(X423/H423,"0")+IFERROR(X424/H424,"0")+IFERROR(X425/H425,"0")+IFERROR(X426/H426,"0")+IFERROR(X427/H427,"0")</f>
        <v>7.0512820512820511</v>
      </c>
      <c r="Y428" s="703">
        <f>IFERROR(Y423/H423,"0")+IFERROR(Y424/H424,"0")+IFERROR(Y425/H425,"0")+IFERROR(Y426/H426,"0")+IFERROR(Y427/H427,"0")</f>
        <v>8</v>
      </c>
      <c r="Z428" s="703">
        <f>IFERROR(IF(Z423="",0,Z423),"0")+IFERROR(IF(Z424="",0,Z424),"0")+IFERROR(IF(Z425="",0,Z425),"0")+IFERROR(IF(Z426="",0,Z426),"0")+IFERROR(IF(Z427="",0,Z427),"0")</f>
        <v>0.17399999999999999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70</v>
      </c>
      <c r="Q429" s="721"/>
      <c r="R429" s="721"/>
      <c r="S429" s="721"/>
      <c r="T429" s="721"/>
      <c r="U429" s="721"/>
      <c r="V429" s="722"/>
      <c r="W429" s="37" t="s">
        <v>68</v>
      </c>
      <c r="X429" s="703">
        <f>IFERROR(SUM(X423:X427),"0")</f>
        <v>55</v>
      </c>
      <c r="Y429" s="703">
        <f>IFERROR(SUM(Y423:Y427),"0")</f>
        <v>62.4</v>
      </c>
      <c r="Z429" s="37"/>
      <c r="AA429" s="704"/>
      <c r="AB429" s="704"/>
      <c r="AC429" s="704"/>
    </row>
    <row r="430" spans="1:68" ht="14.25" customHeight="1" x14ac:dyDescent="0.25">
      <c r="A430" s="723" t="s">
        <v>201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692</v>
      </c>
      <c r="B431" s="54" t="s">
        <v>693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70</v>
      </c>
      <c r="Q432" s="721"/>
      <c r="R432" s="721"/>
      <c r="S432" s="721"/>
      <c r="T432" s="721"/>
      <c r="U432" s="721"/>
      <c r="V432" s="722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70</v>
      </c>
      <c r="Q433" s="721"/>
      <c r="R433" s="721"/>
      <c r="S433" s="721"/>
      <c r="T433" s="721"/>
      <c r="U433" s="721"/>
      <c r="V433" s="722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696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113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697</v>
      </c>
      <c r="B437" s="54" t="s">
        <v>698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70</v>
      </c>
      <c r="Q438" s="721"/>
      <c r="R438" s="721"/>
      <c r="S438" s="721"/>
      <c r="T438" s="721"/>
      <c r="U438" s="721"/>
      <c r="V438" s="722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70</v>
      </c>
      <c r="Q439" s="721"/>
      <c r="R439" s="721"/>
      <c r="S439" s="721"/>
      <c r="T439" s="721"/>
      <c r="U439" s="721"/>
      <c r="V439" s="722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700</v>
      </c>
      <c r="B441" s="54" t="s">
        <v>701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700</v>
      </c>
      <c r="B442" s="54" t="s">
        <v>703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21</v>
      </c>
      <c r="Y442" s="702">
        <f t="shared" si="78"/>
        <v>21</v>
      </c>
      <c r="Z442" s="36">
        <f>IFERROR(IF(Y442=0,"",ROUNDUP(Y442/H442,0)*0.00753),"")</f>
        <v>3.7650000000000003E-2</v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22.15</v>
      </c>
      <c r="BN442" s="64">
        <f t="shared" si="80"/>
        <v>22.15</v>
      </c>
      <c r="BO442" s="64">
        <f t="shared" si="81"/>
        <v>3.2051282051282048E-2</v>
      </c>
      <c r="BP442" s="64">
        <f t="shared" si="82"/>
        <v>3.2051282051282048E-2</v>
      </c>
    </row>
    <row r="443" spans="1:68" ht="27" customHeight="1" x14ac:dyDescent="0.25">
      <c r="A443" s="54" t="s">
        <v>704</v>
      </c>
      <c r="B443" s="54" t="s">
        <v>705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707</v>
      </c>
      <c r="B444" s="54" t="s">
        <v>708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707</v>
      </c>
      <c r="B445" s="54" t="s">
        <v>710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711</v>
      </c>
      <c r="B446" s="54" t="s">
        <v>712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713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715</v>
      </c>
      <c r="B448" s="54" t="s">
        <v>716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717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718</v>
      </c>
      <c r="B450" s="54" t="s">
        <v>719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718</v>
      </c>
      <c r="B451" s="54" t="s">
        <v>721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723</v>
      </c>
      <c r="B452" s="54" t="s">
        <v>724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725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99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727</v>
      </c>
      <c r="B454" s="54" t="s">
        <v>728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730</v>
      </c>
      <c r="B455" s="54" t="s">
        <v>731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730</v>
      </c>
      <c r="B456" s="54" t="s">
        <v>733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734</v>
      </c>
      <c r="B457" s="54" t="s">
        <v>735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736</v>
      </c>
      <c r="B458" s="54" t="s">
        <v>737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740</v>
      </c>
      <c r="B460" s="54" t="s">
        <v>741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70</v>
      </c>
      <c r="Q461" s="721"/>
      <c r="R461" s="721"/>
      <c r="S461" s="721"/>
      <c r="T461" s="721"/>
      <c r="U461" s="721"/>
      <c r="V461" s="722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5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5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3.7650000000000003E-2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70</v>
      </c>
      <c r="Q462" s="721"/>
      <c r="R462" s="721"/>
      <c r="S462" s="721"/>
      <c r="T462" s="721"/>
      <c r="U462" s="721"/>
      <c r="V462" s="722"/>
      <c r="W462" s="37" t="s">
        <v>68</v>
      </c>
      <c r="X462" s="703">
        <f>IFERROR(SUM(X441:X460),"0")</f>
        <v>21</v>
      </c>
      <c r="Y462" s="703">
        <f>IFERROR(SUM(Y441:Y460),"0")</f>
        <v>21</v>
      </c>
      <c r="Z462" s="37"/>
      <c r="AA462" s="704"/>
      <c r="AB462" s="704"/>
      <c r="AC462" s="704"/>
    </row>
    <row r="463" spans="1:68" ht="14.25" customHeight="1" x14ac:dyDescent="0.25">
      <c r="A463" s="723" t="s">
        <v>72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743</v>
      </c>
      <c r="B464" s="54" t="s">
        <v>744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746</v>
      </c>
      <c r="B465" s="54" t="s">
        <v>747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70</v>
      </c>
      <c r="Q466" s="721"/>
      <c r="R466" s="721"/>
      <c r="S466" s="721"/>
      <c r="T466" s="721"/>
      <c r="U466" s="721"/>
      <c r="V466" s="722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70</v>
      </c>
      <c r="Q467" s="721"/>
      <c r="R467" s="721"/>
      <c r="S467" s="721"/>
      <c r="T467" s="721"/>
      <c r="U467" s="721"/>
      <c r="V467" s="722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102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2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3</v>
      </c>
      <c r="BN469" s="64">
        <f>IFERROR(Y469*I469/H469,"0")</f>
        <v>3.6000000000000005</v>
      </c>
      <c r="BO469" s="64">
        <f>IFERROR(1/J469*(X469/H469),"0")</f>
        <v>8.3333333333333332E-3</v>
      </c>
      <c r="BP469" s="64">
        <f>IFERROR(1/J469*(Y469/H469),"0")</f>
        <v>0.01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70</v>
      </c>
      <c r="Q470" s="721"/>
      <c r="R470" s="721"/>
      <c r="S470" s="721"/>
      <c r="T470" s="721"/>
      <c r="U470" s="721"/>
      <c r="V470" s="722"/>
      <c r="W470" s="37" t="s">
        <v>71</v>
      </c>
      <c r="X470" s="703">
        <f>IFERROR(X469/H469,"0")</f>
        <v>1.6666666666666667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70</v>
      </c>
      <c r="Q471" s="721"/>
      <c r="R471" s="721"/>
      <c r="S471" s="721"/>
      <c r="T471" s="721"/>
      <c r="U471" s="721"/>
      <c r="V471" s="722"/>
      <c r="W471" s="37" t="s">
        <v>68</v>
      </c>
      <c r="X471" s="703">
        <f>IFERROR(SUM(X469:X469),"0")</f>
        <v>2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customHeight="1" x14ac:dyDescent="0.25">
      <c r="A472" s="719" t="s">
        <v>754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161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755</v>
      </c>
      <c r="B474" s="54" t="s">
        <v>756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70</v>
      </c>
      <c r="Q475" s="721"/>
      <c r="R475" s="721"/>
      <c r="S475" s="721"/>
      <c r="T475" s="721"/>
      <c r="U475" s="721"/>
      <c r="V475" s="722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70</v>
      </c>
      <c r="Q476" s="721"/>
      <c r="R476" s="721"/>
      <c r="S476" s="721"/>
      <c r="T476" s="721"/>
      <c r="U476" s="721"/>
      <c r="V476" s="722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758</v>
      </c>
      <c r="B478" s="54" t="s">
        <v>759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767</v>
      </c>
      <c r="B481" s="54" t="s">
        <v>768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41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767</v>
      </c>
      <c r="B482" s="54" t="s">
        <v>770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70</v>
      </c>
      <c r="Q483" s="721"/>
      <c r="R483" s="721"/>
      <c r="S483" s="721"/>
      <c r="T483" s="721"/>
      <c r="U483" s="721"/>
      <c r="V483" s="722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70</v>
      </c>
      <c r="Q484" s="721"/>
      <c r="R484" s="721"/>
      <c r="S484" s="721"/>
      <c r="T484" s="721"/>
      <c r="U484" s="721"/>
      <c r="V484" s="722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102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771</v>
      </c>
      <c r="B486" s="54" t="s">
        <v>772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70</v>
      </c>
      <c r="Q487" s="721"/>
      <c r="R487" s="721"/>
      <c r="S487" s="721"/>
      <c r="T487" s="721"/>
      <c r="U487" s="721"/>
      <c r="V487" s="722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70</v>
      </c>
      <c r="Q488" s="721"/>
      <c r="R488" s="721"/>
      <c r="S488" s="721"/>
      <c r="T488" s="721"/>
      <c r="U488" s="721"/>
      <c r="V488" s="722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774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4</v>
      </c>
      <c r="Y491" s="702">
        <f>IFERROR(IF(X491="",0,CEILING((X491/$H491),1)*$H491),"")</f>
        <v>4.8</v>
      </c>
      <c r="Z491" s="36">
        <f>IFERROR(IF(Y491=0,"",ROUNDUP(Y491/H491,0)*0.00502),"")</f>
        <v>2.0080000000000001E-2</v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4.5733333333333341</v>
      </c>
      <c r="BN491" s="64">
        <f>IFERROR(Y491*I491/H491,"0")</f>
        <v>5.4880000000000004</v>
      </c>
      <c r="BO491" s="64">
        <f>IFERROR(1/J491*(X491/H491),"0")</f>
        <v>1.4245014245014247E-2</v>
      </c>
      <c r="BP491" s="64">
        <f>IFERROR(1/J491*(Y491/H491),"0")</f>
        <v>1.7094017094017096E-2</v>
      </c>
    </row>
    <row r="492" spans="1:68" ht="27" customHeight="1" x14ac:dyDescent="0.25">
      <c r="A492" s="54" t="s">
        <v>778</v>
      </c>
      <c r="B492" s="54" t="s">
        <v>779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4</v>
      </c>
      <c r="Y493" s="702">
        <f>IFERROR(IF(X493="",0,CEILING((X493/$H493),1)*$H493),"")</f>
        <v>4.8</v>
      </c>
      <c r="Z493" s="36">
        <f>IFERROR(IF(Y493=0,"",ROUNDUP(Y493/H493,0)*0.00502),"")</f>
        <v>2.0080000000000001E-2</v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6.7333333333333334</v>
      </c>
      <c r="BN493" s="64">
        <f>IFERROR(Y493*I493/H493,"0")</f>
        <v>8.08</v>
      </c>
      <c r="BO493" s="64">
        <f>IFERROR(1/J493*(X493/H493),"0")</f>
        <v>1.4245014245014247E-2</v>
      </c>
      <c r="BP493" s="64">
        <f>IFERROR(1/J493*(Y493/H493),"0")</f>
        <v>1.7094017094017096E-2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70</v>
      </c>
      <c r="Q494" s="721"/>
      <c r="R494" s="721"/>
      <c r="S494" s="721"/>
      <c r="T494" s="721"/>
      <c r="U494" s="721"/>
      <c r="V494" s="722"/>
      <c r="W494" s="37" t="s">
        <v>71</v>
      </c>
      <c r="X494" s="703">
        <f>IFERROR(X491/H491,"0")+IFERROR(X492/H492,"0")+IFERROR(X493/H493,"0")</f>
        <v>6.666666666666667</v>
      </c>
      <c r="Y494" s="703">
        <f>IFERROR(Y491/H491,"0")+IFERROR(Y492/H492,"0")+IFERROR(Y493/H493,"0")</f>
        <v>8</v>
      </c>
      <c r="Z494" s="703">
        <f>IFERROR(IF(Z491="",0,Z491),"0")+IFERROR(IF(Z492="",0,Z492),"0")+IFERROR(IF(Z493="",0,Z493),"0")</f>
        <v>4.0160000000000001E-2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70</v>
      </c>
      <c r="Q495" s="721"/>
      <c r="R495" s="721"/>
      <c r="S495" s="721"/>
      <c r="T495" s="721"/>
      <c r="U495" s="721"/>
      <c r="V495" s="722"/>
      <c r="W495" s="37" t="s">
        <v>68</v>
      </c>
      <c r="X495" s="703">
        <f>IFERROR(SUM(X491:X493),"0")</f>
        <v>8</v>
      </c>
      <c r="Y495" s="703">
        <f>IFERROR(SUM(Y491:Y493),"0")</f>
        <v>9.6</v>
      </c>
      <c r="Z495" s="37"/>
      <c r="AA495" s="704"/>
      <c r="AB495" s="704"/>
      <c r="AC495" s="704"/>
    </row>
    <row r="496" spans="1:68" ht="16.5" customHeight="1" x14ac:dyDescent="0.25">
      <c r="A496" s="719" t="s">
        <v>783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784</v>
      </c>
      <c r="B498" s="54" t="s">
        <v>785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70</v>
      </c>
      <c r="Q499" s="721"/>
      <c r="R499" s="721"/>
      <c r="S499" s="721"/>
      <c r="T499" s="721"/>
      <c r="U499" s="721"/>
      <c r="V499" s="722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70</v>
      </c>
      <c r="Q500" s="721"/>
      <c r="R500" s="721"/>
      <c r="S500" s="721"/>
      <c r="T500" s="721"/>
      <c r="U500" s="721"/>
      <c r="V500" s="722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787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787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113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788</v>
      </c>
      <c r="B504" s="54" t="s">
        <v>789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790</v>
      </c>
      <c r="B505" s="54" t="s">
        <v>791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793</v>
      </c>
      <c r="B506" s="54" t="s">
        <v>794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46</v>
      </c>
      <c r="Y507" s="702">
        <f t="shared" si="84"/>
        <v>47.52</v>
      </c>
      <c r="Z507" s="36">
        <f t="shared" si="85"/>
        <v>0.10764</v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49.136363636363633</v>
      </c>
      <c r="BN507" s="64">
        <f t="shared" si="87"/>
        <v>50.760000000000005</v>
      </c>
      <c r="BO507" s="64">
        <f t="shared" si="88"/>
        <v>8.3770396270396258E-2</v>
      </c>
      <c r="BP507" s="64">
        <f t="shared" si="89"/>
        <v>8.6538461538461536E-2</v>
      </c>
    </row>
    <row r="508" spans="1:68" ht="16.5" customHeight="1" x14ac:dyDescent="0.25">
      <c r="A508" s="54" t="s">
        <v>799</v>
      </c>
      <c r="B508" s="54" t="s">
        <v>800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805</v>
      </c>
      <c r="B510" s="54" t="s">
        <v>806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70</v>
      </c>
      <c r="Q512" s="721"/>
      <c r="R512" s="721"/>
      <c r="S512" s="721"/>
      <c r="T512" s="721"/>
      <c r="U512" s="721"/>
      <c r="V512" s="722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8.712121212121211</v>
      </c>
      <c r="Y512" s="703">
        <f>IFERROR(Y504/H504,"0")+IFERROR(Y505/H505,"0")+IFERROR(Y506/H506,"0")+IFERROR(Y507/H507,"0")+IFERROR(Y508/H508,"0")+IFERROR(Y509/H509,"0")+IFERROR(Y510/H510,"0")+IFERROR(Y511/H511,"0")</f>
        <v>9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0.10764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70</v>
      </c>
      <c r="Q513" s="721"/>
      <c r="R513" s="721"/>
      <c r="S513" s="721"/>
      <c r="T513" s="721"/>
      <c r="U513" s="721"/>
      <c r="V513" s="722"/>
      <c r="W513" s="37" t="s">
        <v>68</v>
      </c>
      <c r="X513" s="703">
        <f>IFERROR(SUM(X504:X511),"0")</f>
        <v>46</v>
      </c>
      <c r="Y513" s="703">
        <f>IFERROR(SUM(Y504:Y511),"0")</f>
        <v>47.52</v>
      </c>
      <c r="Z513" s="37"/>
      <c r="AA513" s="704"/>
      <c r="AB513" s="704"/>
      <c r="AC513" s="704"/>
    </row>
    <row r="514" spans="1:68" ht="14.25" customHeight="1" x14ac:dyDescent="0.25">
      <c r="A514" s="723" t="s">
        <v>161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812</v>
      </c>
      <c r="B516" s="54" t="s">
        <v>813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70</v>
      </c>
      <c r="Q517" s="721"/>
      <c r="R517" s="721"/>
      <c r="S517" s="721"/>
      <c r="T517" s="721"/>
      <c r="U517" s="721"/>
      <c r="V517" s="722"/>
      <c r="W517" s="37" t="s">
        <v>71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70</v>
      </c>
      <c r="Q518" s="721"/>
      <c r="R518" s="721"/>
      <c r="S518" s="721"/>
      <c r="T518" s="721"/>
      <c r="U518" s="721"/>
      <c r="V518" s="722"/>
      <c r="W518" s="37" t="s">
        <v>68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101</v>
      </c>
      <c r="Y520" s="702">
        <f t="shared" ref="Y520:Y525" si="90">IFERROR(IF(X520="",0,CEILING((X520/$H520),1)*$H520),"")</f>
        <v>105.60000000000001</v>
      </c>
      <c r="Z520" s="36">
        <f>IFERROR(IF(Y520=0,"",ROUNDUP(Y520/H520,0)*0.01196),"")</f>
        <v>0.2392</v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107.88636363636363</v>
      </c>
      <c r="BN520" s="64">
        <f t="shared" ref="BN520:BN525" si="92">IFERROR(Y520*I520/H520,"0")</f>
        <v>112.80000000000001</v>
      </c>
      <c r="BO520" s="64">
        <f t="shared" ref="BO520:BO525" si="93">IFERROR(1/J520*(X520/H520),"0")</f>
        <v>0.1839306526806527</v>
      </c>
      <c r="BP520" s="64">
        <f t="shared" ref="BP520:BP525" si="94">IFERROR(1/J520*(Y520/H520),"0")</f>
        <v>0.19230769230769232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33</v>
      </c>
      <c r="Y522" s="702">
        <f t="shared" si="90"/>
        <v>36.96</v>
      </c>
      <c r="Z522" s="36">
        <f>IFERROR(IF(Y522=0,"",ROUNDUP(Y522/H522,0)*0.01196),"")</f>
        <v>8.3720000000000003E-2</v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35.249999999999993</v>
      </c>
      <c r="BN522" s="64">
        <f t="shared" si="92"/>
        <v>39.479999999999997</v>
      </c>
      <c r="BO522" s="64">
        <f t="shared" si="93"/>
        <v>6.0096153846153848E-2</v>
      </c>
      <c r="BP522" s="64">
        <f t="shared" si="94"/>
        <v>6.7307692307692318E-2</v>
      </c>
    </row>
    <row r="523" spans="1:68" ht="27" customHeight="1" x14ac:dyDescent="0.25">
      <c r="A523" s="54" t="s">
        <v>823</v>
      </c>
      <c r="B523" s="54" t="s">
        <v>824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826</v>
      </c>
      <c r="B524" s="54" t="s">
        <v>827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828</v>
      </c>
      <c r="B525" s="54" t="s">
        <v>829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70</v>
      </c>
      <c r="Q526" s="721"/>
      <c r="R526" s="721"/>
      <c r="S526" s="721"/>
      <c r="T526" s="721"/>
      <c r="U526" s="721"/>
      <c r="V526" s="722"/>
      <c r="W526" s="37" t="s">
        <v>71</v>
      </c>
      <c r="X526" s="703">
        <f>IFERROR(X520/H520,"0")+IFERROR(X521/H521,"0")+IFERROR(X522/H522,"0")+IFERROR(X523/H523,"0")+IFERROR(X524/H524,"0")+IFERROR(X525/H525,"0")</f>
        <v>25.378787878787879</v>
      </c>
      <c r="Y526" s="703">
        <f>IFERROR(Y520/H520,"0")+IFERROR(Y521/H521,"0")+IFERROR(Y522/H522,"0")+IFERROR(Y523/H523,"0")+IFERROR(Y524/H524,"0")+IFERROR(Y525/H525,"0")</f>
        <v>27</v>
      </c>
      <c r="Z526" s="703">
        <f>IFERROR(IF(Z520="",0,Z520),"0")+IFERROR(IF(Z521="",0,Z521),"0")+IFERROR(IF(Z522="",0,Z522),"0")+IFERROR(IF(Z523="",0,Z523),"0")+IFERROR(IF(Z524="",0,Z524),"0")+IFERROR(IF(Z525="",0,Z525),"0")</f>
        <v>0.32291999999999998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70</v>
      </c>
      <c r="Q527" s="721"/>
      <c r="R527" s="721"/>
      <c r="S527" s="721"/>
      <c r="T527" s="721"/>
      <c r="U527" s="721"/>
      <c r="V527" s="722"/>
      <c r="W527" s="37" t="s">
        <v>68</v>
      </c>
      <c r="X527" s="703">
        <f>IFERROR(SUM(X520:X525),"0")</f>
        <v>134</v>
      </c>
      <c r="Y527" s="703">
        <f>IFERROR(SUM(Y520:Y525),"0")</f>
        <v>142.56</v>
      </c>
      <c r="Z527" s="37"/>
      <c r="AA527" s="704"/>
      <c r="AB527" s="704"/>
      <c r="AC527" s="704"/>
    </row>
    <row r="528" spans="1:68" ht="14.25" customHeight="1" x14ac:dyDescent="0.25">
      <c r="A528" s="723" t="s">
        <v>72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830</v>
      </c>
      <c r="B529" s="54" t="s">
        <v>831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833</v>
      </c>
      <c r="B530" s="54" t="s">
        <v>834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70</v>
      </c>
      <c r="Q532" s="721"/>
      <c r="R532" s="721"/>
      <c r="S532" s="721"/>
      <c r="T532" s="721"/>
      <c r="U532" s="721"/>
      <c r="V532" s="722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70</v>
      </c>
      <c r="Q533" s="721"/>
      <c r="R533" s="721"/>
      <c r="S533" s="721"/>
      <c r="T533" s="721"/>
      <c r="U533" s="721"/>
      <c r="V533" s="722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201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839</v>
      </c>
      <c r="B535" s="54" t="s">
        <v>840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1106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70</v>
      </c>
      <c r="Q537" s="721"/>
      <c r="R537" s="721"/>
      <c r="S537" s="721"/>
      <c r="T537" s="721"/>
      <c r="U537" s="721"/>
      <c r="V537" s="722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70</v>
      </c>
      <c r="Q538" s="721"/>
      <c r="R538" s="721"/>
      <c r="S538" s="721"/>
      <c r="T538" s="721"/>
      <c r="U538" s="721"/>
      <c r="V538" s="722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845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845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113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846</v>
      </c>
      <c r="B542" s="54" t="s">
        <v>847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803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23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00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8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862</v>
      </c>
      <c r="B546" s="54" t="s">
        <v>863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840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1023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868</v>
      </c>
      <c r="B548" s="54" t="s">
        <v>869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84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70</v>
      </c>
      <c r="Q549" s="721"/>
      <c r="R549" s="721"/>
      <c r="S549" s="721"/>
      <c r="T549" s="721"/>
      <c r="U549" s="721"/>
      <c r="V549" s="722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70</v>
      </c>
      <c r="Q550" s="721"/>
      <c r="R550" s="721"/>
      <c r="S550" s="721"/>
      <c r="T550" s="721"/>
      <c r="U550" s="721"/>
      <c r="V550" s="722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161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871</v>
      </c>
      <c r="B552" s="54" t="s">
        <v>872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76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79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977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1007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70</v>
      </c>
      <c r="Q556" s="721"/>
      <c r="R556" s="721"/>
      <c r="S556" s="721"/>
      <c r="T556" s="721"/>
      <c r="U556" s="721"/>
      <c r="V556" s="722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70</v>
      </c>
      <c r="Q557" s="721"/>
      <c r="R557" s="721"/>
      <c r="S557" s="721"/>
      <c r="T557" s="721"/>
      <c r="U557" s="721"/>
      <c r="V557" s="722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884</v>
      </c>
      <c r="B559" s="54" t="s">
        <v>885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954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1017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60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728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778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904</v>
      </c>
      <c r="B564" s="54" t="s">
        <v>905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947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907</v>
      </c>
      <c r="B565" s="54" t="s">
        <v>908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785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70</v>
      </c>
      <c r="Q566" s="721"/>
      <c r="R566" s="721"/>
      <c r="S566" s="721"/>
      <c r="T566" s="721"/>
      <c r="U566" s="721"/>
      <c r="V566" s="722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70</v>
      </c>
      <c r="Q567" s="721"/>
      <c r="R567" s="721"/>
      <c r="S567" s="721"/>
      <c r="T567" s="721"/>
      <c r="U567" s="721"/>
      <c r="V567" s="722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72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910</v>
      </c>
      <c r="B569" s="54" t="s">
        <v>911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996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14</v>
      </c>
      <c r="Y569" s="702">
        <f>IFERROR(IF(X569="",0,CEILING((X569/$H569),1)*$H569),"")</f>
        <v>15.6</v>
      </c>
      <c r="Z569" s="36">
        <f>IFERROR(IF(Y569=0,"",ROUNDUP(Y569/H569,0)*0.02175),"")</f>
        <v>4.3499999999999997E-2</v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15.012307692307694</v>
      </c>
      <c r="BN569" s="64">
        <f>IFERROR(Y569*I569/H569,"0")</f>
        <v>16.728000000000002</v>
      </c>
      <c r="BO569" s="64">
        <f>IFERROR(1/J569*(X569/H569),"0")</f>
        <v>3.2051282051282048E-2</v>
      </c>
      <c r="BP569" s="64">
        <f>IFERROR(1/J569*(Y569/H569),"0")</f>
        <v>3.5714285714285712E-2</v>
      </c>
    </row>
    <row r="570" spans="1:68" ht="27" customHeight="1" x14ac:dyDescent="0.25">
      <c r="A570" s="54" t="s">
        <v>914</v>
      </c>
      <c r="B570" s="54" t="s">
        <v>915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772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918</v>
      </c>
      <c r="B571" s="54" t="s">
        <v>919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805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921</v>
      </c>
      <c r="B572" s="54" t="s">
        <v>922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814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70</v>
      </c>
      <c r="Q573" s="721"/>
      <c r="R573" s="721"/>
      <c r="S573" s="721"/>
      <c r="T573" s="721"/>
      <c r="U573" s="721"/>
      <c r="V573" s="722"/>
      <c r="W573" s="37" t="s">
        <v>71</v>
      </c>
      <c r="X573" s="703">
        <f>IFERROR(X569/H569,"0")+IFERROR(X570/H570,"0")+IFERROR(X571/H571,"0")+IFERROR(X572/H572,"0")</f>
        <v>1.7948717948717949</v>
      </c>
      <c r="Y573" s="703">
        <f>IFERROR(Y569/H569,"0")+IFERROR(Y570/H570,"0")+IFERROR(Y571/H571,"0")+IFERROR(Y572/H572,"0")</f>
        <v>2</v>
      </c>
      <c r="Z573" s="703">
        <f>IFERROR(IF(Z569="",0,Z569),"0")+IFERROR(IF(Z570="",0,Z570),"0")+IFERROR(IF(Z571="",0,Z571),"0")+IFERROR(IF(Z572="",0,Z572),"0")</f>
        <v>4.3499999999999997E-2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70</v>
      </c>
      <c r="Q574" s="721"/>
      <c r="R574" s="721"/>
      <c r="S574" s="721"/>
      <c r="T574" s="721"/>
      <c r="U574" s="721"/>
      <c r="V574" s="722"/>
      <c r="W574" s="37" t="s">
        <v>68</v>
      </c>
      <c r="X574" s="703">
        <f>IFERROR(SUM(X569:X572),"0")</f>
        <v>14</v>
      </c>
      <c r="Y574" s="703">
        <f>IFERROR(SUM(Y569:Y572),"0")</f>
        <v>15.6</v>
      </c>
      <c r="Z574" s="37"/>
      <c r="AA574" s="704"/>
      <c r="AB574" s="704"/>
      <c r="AC574" s="704"/>
    </row>
    <row r="575" spans="1:68" ht="14.25" customHeight="1" x14ac:dyDescent="0.25">
      <c r="A575" s="723" t="s">
        <v>201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924</v>
      </c>
      <c r="B576" s="54" t="s">
        <v>925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103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924</v>
      </c>
      <c r="B577" s="54" t="s">
        <v>928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1027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1060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930</v>
      </c>
      <c r="B579" s="54" t="s">
        <v>934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67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70</v>
      </c>
      <c r="Q580" s="721"/>
      <c r="R580" s="721"/>
      <c r="S580" s="721"/>
      <c r="T580" s="721"/>
      <c r="U580" s="721"/>
      <c r="V580" s="722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70</v>
      </c>
      <c r="Q581" s="721"/>
      <c r="R581" s="721"/>
      <c r="S581" s="721"/>
      <c r="T581" s="721"/>
      <c r="U581" s="721"/>
      <c r="V581" s="722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936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113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937</v>
      </c>
      <c r="B584" s="54" t="s">
        <v>938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83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941</v>
      </c>
      <c r="B585" s="54" t="s">
        <v>942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844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70</v>
      </c>
      <c r="Q586" s="721"/>
      <c r="R586" s="721"/>
      <c r="S586" s="721"/>
      <c r="T586" s="721"/>
      <c r="U586" s="721"/>
      <c r="V586" s="722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70</v>
      </c>
      <c r="Q587" s="721"/>
      <c r="R587" s="721"/>
      <c r="S587" s="721"/>
      <c r="T587" s="721"/>
      <c r="U587" s="721"/>
      <c r="V587" s="722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161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945</v>
      </c>
      <c r="B589" s="54" t="s">
        <v>946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1074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70</v>
      </c>
      <c r="Q590" s="721"/>
      <c r="R590" s="721"/>
      <c r="S590" s="721"/>
      <c r="T590" s="721"/>
      <c r="U590" s="721"/>
      <c r="V590" s="722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70</v>
      </c>
      <c r="Q591" s="721"/>
      <c r="R591" s="721"/>
      <c r="S591" s="721"/>
      <c r="T591" s="721"/>
      <c r="U591" s="721"/>
      <c r="V591" s="722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949</v>
      </c>
      <c r="B593" s="54" t="s">
        <v>950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884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70</v>
      </c>
      <c r="Q594" s="721"/>
      <c r="R594" s="721"/>
      <c r="S594" s="721"/>
      <c r="T594" s="721"/>
      <c r="U594" s="721"/>
      <c r="V594" s="722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70</v>
      </c>
      <c r="Q595" s="721"/>
      <c r="R595" s="721"/>
      <c r="S595" s="721"/>
      <c r="T595" s="721"/>
      <c r="U595" s="721"/>
      <c r="V595" s="722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72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953</v>
      </c>
      <c r="B597" s="54" t="s">
        <v>954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1080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70</v>
      </c>
      <c r="Q598" s="721"/>
      <c r="R598" s="721"/>
      <c r="S598" s="721"/>
      <c r="T598" s="721"/>
      <c r="U598" s="721"/>
      <c r="V598" s="722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70</v>
      </c>
      <c r="Q599" s="721"/>
      <c r="R599" s="721"/>
      <c r="S599" s="721"/>
      <c r="T599" s="721"/>
      <c r="U599" s="721"/>
      <c r="V599" s="722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957</v>
      </c>
      <c r="Q600" s="791"/>
      <c r="R600" s="791"/>
      <c r="S600" s="791"/>
      <c r="T600" s="791"/>
      <c r="U600" s="791"/>
      <c r="V600" s="792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2200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2291.2799999999997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958</v>
      </c>
      <c r="Q601" s="791"/>
      <c r="R601" s="791"/>
      <c r="S601" s="791"/>
      <c r="T601" s="791"/>
      <c r="U601" s="791"/>
      <c r="V601" s="792"/>
      <c r="W601" s="37" t="s">
        <v>68</v>
      </c>
      <c r="X601" s="703">
        <f>IFERROR(SUM(BM22:BM597),"0")</f>
        <v>2333.7193670773668</v>
      </c>
      <c r="Y601" s="703">
        <f>IFERROR(SUM(BN22:BN597),"0")</f>
        <v>2431.2040000000002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959</v>
      </c>
      <c r="Q602" s="791"/>
      <c r="R602" s="791"/>
      <c r="S602" s="791"/>
      <c r="T602" s="791"/>
      <c r="U602" s="791"/>
      <c r="V602" s="792"/>
      <c r="W602" s="37" t="s">
        <v>960</v>
      </c>
      <c r="X602" s="38">
        <f>ROUNDUP(SUM(BO22:BO597),0)</f>
        <v>5</v>
      </c>
      <c r="Y602" s="38">
        <f>ROUNDUP(SUM(BP22:BP597),0)</f>
        <v>5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961</v>
      </c>
      <c r="Q603" s="791"/>
      <c r="R603" s="791"/>
      <c r="S603" s="791"/>
      <c r="T603" s="791"/>
      <c r="U603" s="791"/>
      <c r="V603" s="792"/>
      <c r="W603" s="37" t="s">
        <v>68</v>
      </c>
      <c r="X603" s="703">
        <f>GrossWeightTotal+PalletQtyTotal*25</f>
        <v>2458.7193670773668</v>
      </c>
      <c r="Y603" s="703">
        <f>GrossWeightTotalR+PalletQtyTotalR*25</f>
        <v>2556.2040000000002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962</v>
      </c>
      <c r="Q604" s="791"/>
      <c r="R604" s="791"/>
      <c r="S604" s="791"/>
      <c r="T604" s="791"/>
      <c r="U604" s="791"/>
      <c r="V604" s="792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364.06767954267957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379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963</v>
      </c>
      <c r="Q605" s="791"/>
      <c r="R605" s="791"/>
      <c r="S605" s="791"/>
      <c r="T605" s="791"/>
      <c r="U605" s="791"/>
      <c r="V605" s="792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4.8535700000000004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17" t="s">
        <v>111</v>
      </c>
      <c r="D607" s="868"/>
      <c r="E607" s="868"/>
      <c r="F607" s="868"/>
      <c r="G607" s="868"/>
      <c r="H607" s="735"/>
      <c r="I607" s="717" t="s">
        <v>319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610</v>
      </c>
      <c r="X607" s="735"/>
      <c r="Y607" s="717" t="s">
        <v>695</v>
      </c>
      <c r="Z607" s="868"/>
      <c r="AA607" s="868"/>
      <c r="AB607" s="735"/>
      <c r="AC607" s="698" t="s">
        <v>787</v>
      </c>
      <c r="AD607" s="717" t="s">
        <v>845</v>
      </c>
      <c r="AE607" s="735"/>
      <c r="AF607" s="699"/>
    </row>
    <row r="608" spans="1:68" ht="14.25" customHeight="1" thickTop="1" x14ac:dyDescent="0.2">
      <c r="A608" s="1064" t="s">
        <v>966</v>
      </c>
      <c r="B608" s="717" t="s">
        <v>62</v>
      </c>
      <c r="C608" s="717" t="s">
        <v>112</v>
      </c>
      <c r="D608" s="717" t="s">
        <v>138</v>
      </c>
      <c r="E608" s="717" t="s">
        <v>208</v>
      </c>
      <c r="F608" s="717" t="s">
        <v>229</v>
      </c>
      <c r="G608" s="717" t="s">
        <v>277</v>
      </c>
      <c r="H608" s="717" t="s">
        <v>111</v>
      </c>
      <c r="I608" s="717" t="s">
        <v>320</v>
      </c>
      <c r="J608" s="717" t="s">
        <v>345</v>
      </c>
      <c r="K608" s="717" t="s">
        <v>418</v>
      </c>
      <c r="L608" s="699"/>
      <c r="M608" s="717" t="s">
        <v>438</v>
      </c>
      <c r="N608" s="699"/>
      <c r="O608" s="717" t="s">
        <v>459</v>
      </c>
      <c r="P608" s="717" t="s">
        <v>476</v>
      </c>
      <c r="Q608" s="717" t="s">
        <v>479</v>
      </c>
      <c r="R608" s="717" t="s">
        <v>488</v>
      </c>
      <c r="S608" s="717" t="s">
        <v>502</v>
      </c>
      <c r="T608" s="717" t="s">
        <v>506</v>
      </c>
      <c r="U608" s="717" t="s">
        <v>514</v>
      </c>
      <c r="V608" s="717" t="s">
        <v>597</v>
      </c>
      <c r="W608" s="717" t="s">
        <v>611</v>
      </c>
      <c r="X608" s="717" t="s">
        <v>656</v>
      </c>
      <c r="Y608" s="717" t="s">
        <v>696</v>
      </c>
      <c r="Z608" s="717" t="s">
        <v>754</v>
      </c>
      <c r="AA608" s="717" t="s">
        <v>774</v>
      </c>
      <c r="AB608" s="717" t="s">
        <v>783</v>
      </c>
      <c r="AC608" s="717" t="s">
        <v>787</v>
      </c>
      <c r="AD608" s="717" t="s">
        <v>845</v>
      </c>
      <c r="AE608" s="717" t="s">
        <v>936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68.400000000000006</v>
      </c>
      <c r="E610" s="46">
        <f>IFERROR(Y103*1,"0")+IFERROR(Y104*1,"0")+IFERROR(Y105*1,"0")+IFERROR(Y109*1,"0")+IFERROR(Y110*1,"0")+IFERROR(Y111*1,"0")+IFERROR(Y112*1,"0")+IFERROR(Y113*1,"0")</f>
        <v>32.400000000000006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67.199999999999989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138.6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316.8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24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226.79999999999998</v>
      </c>
      <c r="V610" s="46">
        <f>IFERROR(Y365*1,"0")+IFERROR(Y369*1,"0")+IFERROR(Y370*1,"0")+IFERROR(Y371*1,"0")</f>
        <v>23.400000000000002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1092.5999999999999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62.4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23.4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9.6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190.08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15.6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2024-10-11T07:20:04Z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