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8CFFE31-E0B3-4DBA-A349-81C8B5239F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Z261" i="1" s="1"/>
  <c r="Y258" i="1"/>
  <c r="Y256" i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Y169" i="1"/>
  <c r="X169" i="1"/>
  <c r="Z168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P159" i="1"/>
  <c r="BP158" i="1"/>
  <c r="BO158" i="1"/>
  <c r="BN158" i="1"/>
  <c r="BM158" i="1"/>
  <c r="Z158" i="1"/>
  <c r="Z160" i="1" s="1"/>
  <c r="Y158" i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Y148" i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Z118" i="1" s="1"/>
  <c r="Y116" i="1"/>
  <c r="Y119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Y112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6" i="1" s="1"/>
  <c r="Y98" i="1"/>
  <c r="Y107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BP82" i="1"/>
  <c r="BO82" i="1"/>
  <c r="BN82" i="1"/>
  <c r="BM82" i="1"/>
  <c r="Z82" i="1"/>
  <c r="Z87" i="1" s="1"/>
  <c r="Y82" i="1"/>
  <c r="P82" i="1"/>
  <c r="BO81" i="1"/>
  <c r="BM81" i="1"/>
  <c r="Z81" i="1"/>
  <c r="Y81" i="1"/>
  <c r="Y87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Z60" i="1" s="1"/>
  <c r="Y49" i="1"/>
  <c r="P49" i="1"/>
  <c r="BO48" i="1"/>
  <c r="BM48" i="1"/>
  <c r="Z48" i="1"/>
  <c r="Y48" i="1"/>
  <c r="Y60" i="1" s="1"/>
  <c r="P48" i="1"/>
  <c r="X45" i="1"/>
  <c r="Z44" i="1"/>
  <c r="X44" i="1"/>
  <c r="BO43" i="1"/>
  <c r="BM43" i="1"/>
  <c r="Z43" i="1"/>
  <c r="Y43" i="1"/>
  <c r="Y44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39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86" i="1" s="1"/>
  <c r="Z23" i="1"/>
  <c r="X23" i="1"/>
  <c r="X290" i="1" s="1"/>
  <c r="BO22" i="1"/>
  <c r="X288" i="1" s="1"/>
  <c r="BM22" i="1"/>
  <c r="X287" i="1" s="1"/>
  <c r="Z22" i="1"/>
  <c r="Y22" i="1"/>
  <c r="Y23" i="1" s="1"/>
  <c r="P22" i="1"/>
  <c r="H10" i="1"/>
  <c r="A9" i="1"/>
  <c r="F10" i="1" s="1"/>
  <c r="D7" i="1"/>
  <c r="Q6" i="1"/>
  <c r="P2" i="1"/>
  <c r="X289" i="1" l="1"/>
  <c r="H9" i="1"/>
  <c r="A10" i="1"/>
  <c r="Y24" i="1"/>
  <c r="Y32" i="1"/>
  <c r="Y290" i="1" s="1"/>
  <c r="Y40" i="1"/>
  <c r="Y45" i="1"/>
  <c r="Y61" i="1"/>
  <c r="Y66" i="1"/>
  <c r="Y78" i="1"/>
  <c r="Y88" i="1"/>
  <c r="Y95" i="1"/>
  <c r="Y106" i="1"/>
  <c r="Y113" i="1"/>
  <c r="Y118" i="1"/>
  <c r="Y125" i="1"/>
  <c r="BP159" i="1"/>
  <c r="BN159" i="1"/>
  <c r="Y183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F9" i="1"/>
  <c r="J9" i="1"/>
  <c r="BN22" i="1"/>
  <c r="BP22" i="1"/>
  <c r="BN28" i="1"/>
  <c r="BP28" i="1"/>
  <c r="BN30" i="1"/>
  <c r="BN36" i="1"/>
  <c r="BP36" i="1"/>
  <c r="BN38" i="1"/>
  <c r="BN43" i="1"/>
  <c r="BP43" i="1"/>
  <c r="BN48" i="1"/>
  <c r="BP48" i="1"/>
  <c r="BN50" i="1"/>
  <c r="BN52" i="1"/>
  <c r="BN53" i="1"/>
  <c r="BN55" i="1"/>
  <c r="BN57" i="1"/>
  <c r="BN59" i="1"/>
  <c r="BN64" i="1"/>
  <c r="BP64" i="1"/>
  <c r="BN76" i="1"/>
  <c r="BN81" i="1"/>
  <c r="BP81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Y126" i="1"/>
  <c r="BN123" i="1"/>
  <c r="Y137" i="1"/>
  <c r="BP134" i="1"/>
  <c r="BN134" i="1"/>
  <c r="Y136" i="1"/>
  <c r="Y147" i="1"/>
  <c r="BP146" i="1"/>
  <c r="BN146" i="1"/>
  <c r="Y160" i="1"/>
  <c r="Y161" i="1"/>
  <c r="Y168" i="1"/>
  <c r="BP165" i="1"/>
  <c r="BN165" i="1"/>
  <c r="BP167" i="1"/>
  <c r="BN167" i="1"/>
  <c r="Y184" i="1"/>
  <c r="Y190" i="1"/>
  <c r="BP187" i="1"/>
  <c r="BN187" i="1"/>
  <c r="BP189" i="1"/>
  <c r="BN189" i="1"/>
  <c r="Z200" i="1"/>
  <c r="Z291" i="1" s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Y288" i="1" l="1"/>
  <c r="Y286" i="1"/>
  <c r="C299" i="1"/>
  <c r="Y287" i="1"/>
  <c r="Y289" i="1" s="1"/>
  <c r="B299" i="1" l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<sst xmlns="http://schemas.openxmlformats.org/spreadsheetml/2006/main" count="1452" uniqueCount="494">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</sst>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3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68" t="s">
        <v>0</v>
      </c>
      <c r="E1" s="337"/>
      <c r="F1" s="337"/>
      <c r="G1" s="12" t="s">
        <v>1</v>
      </c>
      <c r="H1" s="368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336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400" t="s">
        <v>8</v>
      </c>
      <c r="B5" s="401"/>
      <c r="C5" s="402"/>
      <c r="D5" s="371"/>
      <c r="E5" s="372"/>
      <c r="F5" s="499" t="s">
        <v>9</v>
      </c>
      <c r="G5" s="402"/>
      <c r="H5" s="371"/>
      <c r="I5" s="464"/>
      <c r="J5" s="464"/>
      <c r="K5" s="464"/>
      <c r="L5" s="464"/>
      <c r="M5" s="372"/>
      <c r="N5" s="61"/>
      <c r="P5" s="24" t="s">
        <v>10</v>
      </c>
      <c r="Q5" s="507">
        <v>45586</v>
      </c>
      <c r="R5" s="398"/>
      <c r="T5" s="425" t="s">
        <v>11</v>
      </c>
      <c r="U5" s="341"/>
      <c r="V5" s="427" t="s">
        <v>12</v>
      </c>
      <c r="W5" s="398"/>
      <c r="AB5" s="51"/>
      <c r="AC5" s="51"/>
      <c r="AD5" s="51"/>
      <c r="AE5" s="51"/>
    </row>
    <row r="6" spans="1:32" s="306" customFormat="1" ht="24" customHeight="1" x14ac:dyDescent="0.2">
      <c r="A6" s="400" t="s">
        <v>13</v>
      </c>
      <c r="B6" s="401"/>
      <c r="C6" s="40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98"/>
      <c r="N6" s="62"/>
      <c r="P6" s="24" t="s">
        <v>15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20"/>
      <c r="T6" s="430" t="s">
        <v>16</v>
      </c>
      <c r="U6" s="341"/>
      <c r="V6" s="453" t="s">
        <v>17</v>
      </c>
      <c r="W6" s="351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63"/>
      <c r="P7" s="24"/>
      <c r="Q7" s="42"/>
      <c r="R7" s="42"/>
      <c r="T7" s="322"/>
      <c r="U7" s="341"/>
      <c r="V7" s="454"/>
      <c r="W7" s="455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26"/>
      <c r="C8" s="327"/>
      <c r="D8" s="361" t="s">
        <v>19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20</v>
      </c>
      <c r="Q8" s="408">
        <v>0.41666666666666669</v>
      </c>
      <c r="R8" s="355"/>
      <c r="T8" s="322"/>
      <c r="U8" s="341"/>
      <c r="V8" s="454"/>
      <c r="W8" s="455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1"/>
      <c r="E9" s="330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4"/>
      <c r="P9" s="26" t="s">
        <v>21</v>
      </c>
      <c r="Q9" s="395"/>
      <c r="R9" s="396"/>
      <c r="T9" s="322"/>
      <c r="U9" s="341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1"/>
      <c r="E10" s="330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0" t="str">
        <f>IFERROR(VLOOKUP($D$10,Proxy,2,FALSE),"")</f>
        <v/>
      </c>
      <c r="I10" s="322"/>
      <c r="J10" s="322"/>
      <c r="K10" s="322"/>
      <c r="L10" s="322"/>
      <c r="M10" s="322"/>
      <c r="N10" s="305"/>
      <c r="P10" s="26" t="s">
        <v>22</v>
      </c>
      <c r="Q10" s="431"/>
      <c r="R10" s="432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78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24" t="s">
        <v>29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2"/>
      <c r="N12" s="65"/>
      <c r="P12" s="24" t="s">
        <v>30</v>
      </c>
      <c r="Q12" s="408"/>
      <c r="R12" s="355"/>
      <c r="S12" s="23"/>
      <c r="U12" s="24"/>
      <c r="V12" s="337"/>
      <c r="W12" s="322"/>
      <c r="AB12" s="51"/>
      <c r="AC12" s="51"/>
      <c r="AD12" s="51"/>
      <c r="AE12" s="51"/>
    </row>
    <row r="13" spans="1:32" s="306" customFormat="1" ht="23.25" customHeight="1" x14ac:dyDescent="0.2">
      <c r="A13" s="424" t="s">
        <v>31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1"/>
      <c r="M13" s="402"/>
      <c r="N13" s="65"/>
      <c r="O13" s="26"/>
      <c r="P13" s="26" t="s">
        <v>32</v>
      </c>
      <c r="Q13" s="478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24" t="s">
        <v>33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38" t="s">
        <v>34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2"/>
      <c r="N15" s="66"/>
      <c r="P15" s="416" t="s">
        <v>35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0" t="s">
        <v>38</v>
      </c>
      <c r="D17" s="346" t="s">
        <v>39</v>
      </c>
      <c r="E17" s="383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2"/>
      <c r="R17" s="382"/>
      <c r="S17" s="382"/>
      <c r="T17" s="383"/>
      <c r="U17" s="518" t="s">
        <v>51</v>
      </c>
      <c r="V17" s="402"/>
      <c r="W17" s="346" t="s">
        <v>52</v>
      </c>
      <c r="X17" s="346" t="s">
        <v>53</v>
      </c>
      <c r="Y17" s="516" t="s">
        <v>54</v>
      </c>
      <c r="Z17" s="462" t="s">
        <v>55</v>
      </c>
      <c r="AA17" s="448" t="s">
        <v>56</v>
      </c>
      <c r="AB17" s="448" t="s">
        <v>57</v>
      </c>
      <c r="AC17" s="448" t="s">
        <v>58</v>
      </c>
      <c r="AD17" s="448" t="s">
        <v>59</v>
      </c>
      <c r="AE17" s="494"/>
      <c r="AF17" s="495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4"/>
      <c r="E18" s="386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7"/>
      <c r="X18" s="347"/>
      <c r="Y18" s="517"/>
      <c r="Z18" s="463"/>
      <c r="AA18" s="449"/>
      <c r="AB18" s="449"/>
      <c r="AC18" s="449"/>
      <c r="AD18" s="496"/>
      <c r="AE18" s="497"/>
      <c r="AF18" s="498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28" t="s">
        <v>63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34" t="s">
        <v>64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8"/>
      <c r="AB21" s="308"/>
      <c r="AC21" s="30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73</v>
      </c>
      <c r="Q23" s="326"/>
      <c r="R23" s="326"/>
      <c r="S23" s="326"/>
      <c r="T23" s="326"/>
      <c r="U23" s="326"/>
      <c r="V23" s="327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73</v>
      </c>
      <c r="Q24" s="326"/>
      <c r="R24" s="326"/>
      <c r="S24" s="326"/>
      <c r="T24" s="326"/>
      <c r="U24" s="326"/>
      <c r="V24" s="327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28" t="s">
        <v>76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34" t="s">
        <v>77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70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70</v>
      </c>
      <c r="X30" s="312">
        <v>56</v>
      </c>
      <c r="Y30" s="313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73</v>
      </c>
      <c r="Q32" s="326"/>
      <c r="R32" s="326"/>
      <c r="S32" s="326"/>
      <c r="T32" s="326"/>
      <c r="U32" s="326"/>
      <c r="V32" s="327"/>
      <c r="W32" s="37" t="s">
        <v>70</v>
      </c>
      <c r="X32" s="314">
        <f>IFERROR(SUM(X28:X31),"0")</f>
        <v>56</v>
      </c>
      <c r="Y32" s="314">
        <f>IFERROR(SUM(Y28:Y31),"0")</f>
        <v>56</v>
      </c>
      <c r="Z32" s="314">
        <f>IFERROR(IF(Z28="",0,Z28),"0")+IFERROR(IF(Z29="",0,Z29),"0")+IFERROR(IF(Z30="",0,Z30),"0")+IFERROR(IF(Z31="",0,Z31),"0")</f>
        <v>0.52695999999999998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73</v>
      </c>
      <c r="Q33" s="326"/>
      <c r="R33" s="326"/>
      <c r="S33" s="326"/>
      <c r="T33" s="326"/>
      <c r="U33" s="326"/>
      <c r="V33" s="327"/>
      <c r="W33" s="37" t="s">
        <v>74</v>
      </c>
      <c r="X33" s="314">
        <f>IFERROR(SUMPRODUCT(X28:X31*H28:H31),"0")</f>
        <v>84</v>
      </c>
      <c r="Y33" s="314">
        <f>IFERROR(SUMPRODUCT(Y28:Y31*H28:H31),"0")</f>
        <v>84</v>
      </c>
      <c r="Z33" s="37"/>
      <c r="AA33" s="315"/>
      <c r="AB33" s="315"/>
      <c r="AC33" s="315"/>
    </row>
    <row r="34" spans="1:68" ht="16.5" customHeight="1" x14ac:dyDescent="0.25">
      <c r="A34" s="328" t="s">
        <v>93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34" t="s">
        <v>64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8"/>
      <c r="AB35" s="308"/>
      <c r="AC35" s="308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9">
        <v>4607111036308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84" t="s">
        <v>96</v>
      </c>
      <c r="Q36" s="317"/>
      <c r="R36" s="317"/>
      <c r="S36" s="317"/>
      <c r="T36" s="318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19">
        <v>4607111036315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7"/>
      <c r="R37" s="317"/>
      <c r="S37" s="317"/>
      <c r="T37" s="318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9">
        <v>4607111036292</v>
      </c>
      <c r="E38" s="320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7"/>
      <c r="R38" s="317"/>
      <c r="S38" s="317"/>
      <c r="T38" s="318"/>
      <c r="U38" s="34"/>
      <c r="V38" s="34"/>
      <c r="W38" s="35" t="s">
        <v>70</v>
      </c>
      <c r="X38" s="312">
        <v>60</v>
      </c>
      <c r="Y38" s="313">
        <f>IFERROR(IF(X38="","",X38),"")</f>
        <v>60</v>
      </c>
      <c r="Z38" s="36">
        <f>IFERROR(IF(X38="","",X38*0.0155),"")</f>
        <v>0.92999999999999994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321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73</v>
      </c>
      <c r="Q39" s="326"/>
      <c r="R39" s="326"/>
      <c r="S39" s="326"/>
      <c r="T39" s="326"/>
      <c r="U39" s="326"/>
      <c r="V39" s="327"/>
      <c r="W39" s="37" t="s">
        <v>70</v>
      </c>
      <c r="X39" s="314">
        <f>IFERROR(SUM(X36:X38),"0")</f>
        <v>60</v>
      </c>
      <c r="Y39" s="314">
        <f>IFERROR(SUM(Y36:Y38),"0")</f>
        <v>60</v>
      </c>
      <c r="Z39" s="314">
        <f>IFERROR(IF(Z36="",0,Z36),"0")+IFERROR(IF(Z37="",0,Z37),"0")+IFERROR(IF(Z38="",0,Z38),"0")</f>
        <v>0.92999999999999994</v>
      </c>
      <c r="AA39" s="315"/>
      <c r="AB39" s="315"/>
      <c r="AC39" s="315"/>
    </row>
    <row r="40" spans="1:68" x14ac:dyDescent="0.2">
      <c r="A40" s="322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3"/>
      <c r="P40" s="325" t="s">
        <v>73</v>
      </c>
      <c r="Q40" s="326"/>
      <c r="R40" s="326"/>
      <c r="S40" s="326"/>
      <c r="T40" s="326"/>
      <c r="U40" s="326"/>
      <c r="V40" s="327"/>
      <c r="W40" s="37" t="s">
        <v>74</v>
      </c>
      <c r="X40" s="314">
        <f>IFERROR(SUMPRODUCT(X36:X38*H36:H38),"0")</f>
        <v>360</v>
      </c>
      <c r="Y40" s="314">
        <f>IFERROR(SUMPRODUCT(Y36:Y38*H36:H38),"0")</f>
        <v>360</v>
      </c>
      <c r="Z40" s="37"/>
      <c r="AA40" s="315"/>
      <c r="AB40" s="315"/>
      <c r="AC40" s="315"/>
    </row>
    <row r="41" spans="1:68" ht="16.5" customHeight="1" x14ac:dyDescent="0.25">
      <c r="A41" s="328" t="s">
        <v>103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7"/>
      <c r="AB41" s="307"/>
      <c r="AC41" s="307"/>
    </row>
    <row r="42" spans="1:68" ht="14.25" customHeight="1" x14ac:dyDescent="0.25">
      <c r="A42" s="334" t="s">
        <v>104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9">
        <v>4607111037053</v>
      </c>
      <c r="E43" s="320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7"/>
      <c r="R43" s="317"/>
      <c r="S43" s="317"/>
      <c r="T43" s="318"/>
      <c r="U43" s="34"/>
      <c r="V43" s="34"/>
      <c r="W43" s="35" t="s">
        <v>70</v>
      </c>
      <c r="X43" s="312">
        <v>0</v>
      </c>
      <c r="Y43" s="313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73</v>
      </c>
      <c r="Q44" s="326"/>
      <c r="R44" s="326"/>
      <c r="S44" s="326"/>
      <c r="T44" s="326"/>
      <c r="U44" s="326"/>
      <c r="V44" s="327"/>
      <c r="W44" s="37" t="s">
        <v>70</v>
      </c>
      <c r="X44" s="314">
        <f>IFERROR(SUM(X43:X43),"0")</f>
        <v>0</v>
      </c>
      <c r="Y44" s="314">
        <f>IFERROR(SUM(Y43:Y43),"0")</f>
        <v>0</v>
      </c>
      <c r="Z44" s="314">
        <f>IFERROR(IF(Z43="",0,Z43),"0")</f>
        <v>0</v>
      </c>
      <c r="AA44" s="315"/>
      <c r="AB44" s="315"/>
      <c r="AC44" s="315"/>
    </row>
    <row r="45" spans="1:68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3"/>
      <c r="P45" s="325" t="s">
        <v>73</v>
      </c>
      <c r="Q45" s="326"/>
      <c r="R45" s="326"/>
      <c r="S45" s="326"/>
      <c r="T45" s="326"/>
      <c r="U45" s="326"/>
      <c r="V45" s="327"/>
      <c r="W45" s="37" t="s">
        <v>74</v>
      </c>
      <c r="X45" s="314">
        <f>IFERROR(SUMPRODUCT(X43:X43*H43:H43),"0")</f>
        <v>0</v>
      </c>
      <c r="Y45" s="314">
        <f>IFERROR(SUMPRODUCT(Y43:Y43*H43:H43),"0")</f>
        <v>0</v>
      </c>
      <c r="Z45" s="37"/>
      <c r="AA45" s="315"/>
      <c r="AB45" s="315"/>
      <c r="AC45" s="315"/>
    </row>
    <row r="46" spans="1:68" ht="16.5" customHeight="1" x14ac:dyDescent="0.25">
      <c r="A46" s="328" t="s">
        <v>109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7"/>
      <c r="AB46" s="307"/>
      <c r="AC46" s="307"/>
    </row>
    <row r="47" spans="1:68" ht="14.25" customHeight="1" x14ac:dyDescent="0.25">
      <c r="A47" s="334" t="s">
        <v>64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08"/>
      <c r="AB47" s="308"/>
      <c r="AC47" s="308"/>
    </row>
    <row r="48" spans="1:68" ht="27" customHeight="1" x14ac:dyDescent="0.25">
      <c r="A48" s="54" t="s">
        <v>110</v>
      </c>
      <c r="B48" s="54" t="s">
        <v>111</v>
      </c>
      <c r="C48" s="31">
        <v>4301070989</v>
      </c>
      <c r="D48" s="319">
        <v>4607111037190</v>
      </c>
      <c r="E48" s="320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7"/>
      <c r="R48" s="317"/>
      <c r="S48" s="317"/>
      <c r="T48" s="318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4301071032</v>
      </c>
      <c r="D49" s="319">
        <v>4607111038999</v>
      </c>
      <c r="E49" s="320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7"/>
      <c r="R49" s="317"/>
      <c r="S49" s="317"/>
      <c r="T49" s="318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9">
        <v>4607111037183</v>
      </c>
      <c r="E50" s="320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7"/>
      <c r="R50" s="317"/>
      <c r="S50" s="317"/>
      <c r="T50" s="318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4301071044</v>
      </c>
      <c r="D51" s="319">
        <v>4607111039385</v>
      </c>
      <c r="E51" s="320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7"/>
      <c r="R51" s="317"/>
      <c r="S51" s="317"/>
      <c r="T51" s="318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4301070970</v>
      </c>
      <c r="D52" s="319">
        <v>4607111037091</v>
      </c>
      <c r="E52" s="320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7"/>
      <c r="R52" s="317"/>
      <c r="S52" s="317"/>
      <c r="T52" s="318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4301071045</v>
      </c>
      <c r="D53" s="319">
        <v>4607111039392</v>
      </c>
      <c r="E53" s="320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7"/>
      <c r="R53" s="317"/>
      <c r="S53" s="317"/>
      <c r="T53" s="318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9">
        <v>4607111036902</v>
      </c>
      <c r="E54" s="320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7"/>
      <c r="R54" s="317"/>
      <c r="S54" s="317"/>
      <c r="T54" s="318"/>
      <c r="U54" s="34"/>
      <c r="V54" s="34"/>
      <c r="W54" s="35" t="s">
        <v>70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4301071031</v>
      </c>
      <c r="D55" s="319">
        <v>4607111038982</v>
      </c>
      <c r="E55" s="320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7"/>
      <c r="R55" s="317"/>
      <c r="S55" s="317"/>
      <c r="T55" s="318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4301070969</v>
      </c>
      <c r="D56" s="319">
        <v>4607111036858</v>
      </c>
      <c r="E56" s="320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7"/>
      <c r="R56" s="317"/>
      <c r="S56" s="317"/>
      <c r="T56" s="318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4301071046</v>
      </c>
      <c r="D57" s="319">
        <v>4607111039354</v>
      </c>
      <c r="E57" s="320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7"/>
      <c r="R57" s="317"/>
      <c r="S57" s="317"/>
      <c r="T57" s="318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9">
        <v>4607111036889</v>
      </c>
      <c r="E58" s="320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7"/>
      <c r="R58" s="317"/>
      <c r="S58" s="317"/>
      <c r="T58" s="318"/>
      <c r="U58" s="34"/>
      <c r="V58" s="34"/>
      <c r="W58" s="35" t="s">
        <v>70</v>
      </c>
      <c r="X58" s="312">
        <v>48</v>
      </c>
      <c r="Y58" s="313">
        <f t="shared" si="0"/>
        <v>48</v>
      </c>
      <c r="Z58" s="36">
        <f t="shared" si="1"/>
        <v>0.74399999999999999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359.32799999999997</v>
      </c>
      <c r="BN58" s="67">
        <f t="shared" si="3"/>
        <v>359.32799999999997</v>
      </c>
      <c r="BO58" s="67">
        <f t="shared" si="4"/>
        <v>0.5714285714285714</v>
      </c>
      <c r="BP58" s="67">
        <f t="shared" si="5"/>
        <v>0.5714285714285714</v>
      </c>
    </row>
    <row r="59" spans="1:68" ht="27" customHeight="1" x14ac:dyDescent="0.25">
      <c r="A59" s="54" t="s">
        <v>135</v>
      </c>
      <c r="B59" s="54" t="s">
        <v>136</v>
      </c>
      <c r="C59" s="31">
        <v>4301071047</v>
      </c>
      <c r="D59" s="319">
        <v>4607111039330</v>
      </c>
      <c r="E59" s="320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7"/>
      <c r="R59" s="317"/>
      <c r="S59" s="317"/>
      <c r="T59" s="318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21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73</v>
      </c>
      <c r="Q60" s="326"/>
      <c r="R60" s="326"/>
      <c r="S60" s="326"/>
      <c r="T60" s="326"/>
      <c r="U60" s="326"/>
      <c r="V60" s="327"/>
      <c r="W60" s="37" t="s">
        <v>70</v>
      </c>
      <c r="X60" s="314">
        <f>IFERROR(SUM(X48:X59),"0")</f>
        <v>48</v>
      </c>
      <c r="Y60" s="314">
        <f>IFERROR(SUM(Y48:Y59),"0")</f>
        <v>48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315"/>
      <c r="AB60" s="315"/>
      <c r="AC60" s="315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3"/>
      <c r="P61" s="325" t="s">
        <v>73</v>
      </c>
      <c r="Q61" s="326"/>
      <c r="R61" s="326"/>
      <c r="S61" s="326"/>
      <c r="T61" s="326"/>
      <c r="U61" s="326"/>
      <c r="V61" s="327"/>
      <c r="W61" s="37" t="s">
        <v>74</v>
      </c>
      <c r="X61" s="314">
        <f>IFERROR(SUMPRODUCT(X48:X59*H48:H59),"0")</f>
        <v>345.6</v>
      </c>
      <c r="Y61" s="314">
        <f>IFERROR(SUMPRODUCT(Y48:Y59*H48:H59),"0")</f>
        <v>345.6</v>
      </c>
      <c r="Z61" s="37"/>
      <c r="AA61" s="315"/>
      <c r="AB61" s="315"/>
      <c r="AC61" s="315"/>
    </row>
    <row r="62" spans="1:68" ht="16.5" customHeight="1" x14ac:dyDescent="0.25">
      <c r="A62" s="328" t="s">
        <v>137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7"/>
      <c r="AB62" s="307"/>
      <c r="AC62" s="307"/>
    </row>
    <row r="63" spans="1:68" ht="14.25" customHeight="1" x14ac:dyDescent="0.25">
      <c r="A63" s="334" t="s">
        <v>64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08"/>
      <c r="AB63" s="308"/>
      <c r="AC63" s="308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19">
        <v>4607111037411</v>
      </c>
      <c r="E64" s="320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7"/>
      <c r="R64" s="317"/>
      <c r="S64" s="317"/>
      <c r="T64" s="318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9">
        <v>4607111036728</v>
      </c>
      <c r="E65" s="320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7"/>
      <c r="R65" s="317"/>
      <c r="S65" s="317"/>
      <c r="T65" s="318"/>
      <c r="U65" s="34"/>
      <c r="V65" s="34"/>
      <c r="W65" s="35" t="s">
        <v>70</v>
      </c>
      <c r="X65" s="312">
        <v>420</v>
      </c>
      <c r="Y65" s="313">
        <f>IFERROR(IF(X65="","",X65),"")</f>
        <v>420</v>
      </c>
      <c r="Z65" s="36">
        <f>IFERROR(IF(X65="","",X65*0.00866),"")</f>
        <v>3.6371999999999995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2189.5439999999999</v>
      </c>
      <c r="BN65" s="67">
        <f>IFERROR(Y65*I65,"0")</f>
        <v>2189.5439999999999</v>
      </c>
      <c r="BO65" s="67">
        <f>IFERROR(X65/J65,"0")</f>
        <v>2.9166666666666665</v>
      </c>
      <c r="BP65" s="67">
        <f>IFERROR(Y65/J65,"0")</f>
        <v>2.9166666666666665</v>
      </c>
    </row>
    <row r="66" spans="1:68" x14ac:dyDescent="0.2">
      <c r="A66" s="321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73</v>
      </c>
      <c r="Q66" s="326"/>
      <c r="R66" s="326"/>
      <c r="S66" s="326"/>
      <c r="T66" s="326"/>
      <c r="U66" s="326"/>
      <c r="V66" s="327"/>
      <c r="W66" s="37" t="s">
        <v>70</v>
      </c>
      <c r="X66" s="314">
        <f>IFERROR(SUM(X64:X65),"0")</f>
        <v>420</v>
      </c>
      <c r="Y66" s="314">
        <f>IFERROR(SUM(Y64:Y65),"0")</f>
        <v>420</v>
      </c>
      <c r="Z66" s="314">
        <f>IFERROR(IF(Z64="",0,Z64),"0")+IFERROR(IF(Z65="",0,Z65),"0")</f>
        <v>3.6371999999999995</v>
      </c>
      <c r="AA66" s="315"/>
      <c r="AB66" s="315"/>
      <c r="AC66" s="315"/>
    </row>
    <row r="67" spans="1:68" x14ac:dyDescent="0.2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3"/>
      <c r="P67" s="325" t="s">
        <v>73</v>
      </c>
      <c r="Q67" s="326"/>
      <c r="R67" s="326"/>
      <c r="S67" s="326"/>
      <c r="T67" s="326"/>
      <c r="U67" s="326"/>
      <c r="V67" s="327"/>
      <c r="W67" s="37" t="s">
        <v>74</v>
      </c>
      <c r="X67" s="314">
        <f>IFERROR(SUMPRODUCT(X64:X65*H64:H65),"0")</f>
        <v>2100</v>
      </c>
      <c r="Y67" s="314">
        <f>IFERROR(SUMPRODUCT(Y64:Y65*H64:H65),"0")</f>
        <v>2100</v>
      </c>
      <c r="Z67" s="37"/>
      <c r="AA67" s="315"/>
      <c r="AB67" s="315"/>
      <c r="AC67" s="315"/>
    </row>
    <row r="68" spans="1:68" ht="16.5" customHeight="1" x14ac:dyDescent="0.25">
      <c r="A68" s="328" t="s">
        <v>144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7"/>
      <c r="AB68" s="307"/>
      <c r="AC68" s="307"/>
    </row>
    <row r="69" spans="1:68" ht="14.25" customHeight="1" x14ac:dyDescent="0.25">
      <c r="A69" s="334" t="s">
        <v>145</v>
      </c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9">
        <v>4607111033659</v>
      </c>
      <c r="E70" s="320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7"/>
      <c r="R70" s="317"/>
      <c r="S70" s="317"/>
      <c r="T70" s="318"/>
      <c r="U70" s="34"/>
      <c r="V70" s="34"/>
      <c r="W70" s="35" t="s">
        <v>70</v>
      </c>
      <c r="X70" s="312">
        <v>28</v>
      </c>
      <c r="Y70" s="313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21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73</v>
      </c>
      <c r="Q71" s="326"/>
      <c r="R71" s="326"/>
      <c r="S71" s="326"/>
      <c r="T71" s="326"/>
      <c r="U71" s="326"/>
      <c r="V71" s="327"/>
      <c r="W71" s="37" t="s">
        <v>70</v>
      </c>
      <c r="X71" s="314">
        <f>IFERROR(SUM(X70:X70),"0")</f>
        <v>28</v>
      </c>
      <c r="Y71" s="314">
        <f>IFERROR(SUM(Y70:Y70),"0")</f>
        <v>28</v>
      </c>
      <c r="Z71" s="314">
        <f>IFERROR(IF(Z70="",0,Z70),"0")</f>
        <v>0.50063999999999997</v>
      </c>
      <c r="AA71" s="315"/>
      <c r="AB71" s="315"/>
      <c r="AC71" s="315"/>
    </row>
    <row r="72" spans="1:68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3"/>
      <c r="P72" s="325" t="s">
        <v>73</v>
      </c>
      <c r="Q72" s="326"/>
      <c r="R72" s="326"/>
      <c r="S72" s="326"/>
      <c r="T72" s="326"/>
      <c r="U72" s="326"/>
      <c r="V72" s="327"/>
      <c r="W72" s="37" t="s">
        <v>74</v>
      </c>
      <c r="X72" s="314">
        <f>IFERROR(SUMPRODUCT(X70:X70*H70:H70),"0")</f>
        <v>100.8</v>
      </c>
      <c r="Y72" s="314">
        <f>IFERROR(SUMPRODUCT(Y70:Y70*H70:H70),"0")</f>
        <v>100.8</v>
      </c>
      <c r="Z72" s="37"/>
      <c r="AA72" s="315"/>
      <c r="AB72" s="315"/>
      <c r="AC72" s="315"/>
    </row>
    <row r="73" spans="1:68" ht="16.5" customHeight="1" x14ac:dyDescent="0.25">
      <c r="A73" s="328" t="s">
        <v>149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7"/>
      <c r="AB73" s="307"/>
      <c r="AC73" s="307"/>
    </row>
    <row r="74" spans="1:68" ht="14.25" customHeight="1" x14ac:dyDescent="0.25">
      <c r="A74" s="334" t="s">
        <v>150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9">
        <v>4607111034137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70</v>
      </c>
      <c r="X75" s="312">
        <v>42</v>
      </c>
      <c r="Y75" s="313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9">
        <v>4607111034120</v>
      </c>
      <c r="E76" s="320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7"/>
      <c r="R76" s="317"/>
      <c r="S76" s="317"/>
      <c r="T76" s="318"/>
      <c r="U76" s="34"/>
      <c r="V76" s="34"/>
      <c r="W76" s="35" t="s">
        <v>70</v>
      </c>
      <c r="X76" s="312">
        <v>0</v>
      </c>
      <c r="Y76" s="313">
        <f>IFERROR(IF(X76="","",X76),"")</f>
        <v>0</v>
      </c>
      <c r="Z76" s="36">
        <f>IFERROR(IF(X76="","",X76*0.01788),"")</f>
        <v>0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73</v>
      </c>
      <c r="Q77" s="326"/>
      <c r="R77" s="326"/>
      <c r="S77" s="326"/>
      <c r="T77" s="326"/>
      <c r="U77" s="326"/>
      <c r="V77" s="327"/>
      <c r="W77" s="37" t="s">
        <v>70</v>
      </c>
      <c r="X77" s="314">
        <f>IFERROR(SUM(X75:X76),"0")</f>
        <v>42</v>
      </c>
      <c r="Y77" s="314">
        <f>IFERROR(SUM(Y75:Y76),"0")</f>
        <v>42</v>
      </c>
      <c r="Z77" s="314">
        <f>IFERROR(IF(Z75="",0,Z75),"0")+IFERROR(IF(Z76="",0,Z76),"0")</f>
        <v>0.75095999999999996</v>
      </c>
      <c r="AA77" s="315"/>
      <c r="AB77" s="315"/>
      <c r="AC77" s="315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3"/>
      <c r="P78" s="325" t="s">
        <v>73</v>
      </c>
      <c r="Q78" s="326"/>
      <c r="R78" s="326"/>
      <c r="S78" s="326"/>
      <c r="T78" s="326"/>
      <c r="U78" s="326"/>
      <c r="V78" s="327"/>
      <c r="W78" s="37" t="s">
        <v>74</v>
      </c>
      <c r="X78" s="314">
        <f>IFERROR(SUMPRODUCT(X75:X76*H75:H76),"0")</f>
        <v>151.20000000000002</v>
      </c>
      <c r="Y78" s="314">
        <f>IFERROR(SUMPRODUCT(Y75:Y76*H75:H76),"0")</f>
        <v>151.20000000000002</v>
      </c>
      <c r="Z78" s="37"/>
      <c r="AA78" s="315"/>
      <c r="AB78" s="315"/>
      <c r="AC78" s="315"/>
    </row>
    <row r="79" spans="1:68" ht="16.5" customHeight="1" x14ac:dyDescent="0.25">
      <c r="A79" s="328" t="s">
        <v>157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7"/>
      <c r="AB79" s="307"/>
      <c r="AC79" s="307"/>
    </row>
    <row r="80" spans="1:68" ht="14.25" customHeight="1" x14ac:dyDescent="0.25">
      <c r="A80" s="334" t="s">
        <v>145</v>
      </c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19">
        <v>4607111036407</v>
      </c>
      <c r="E81" s="320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7"/>
      <c r="R81" s="317"/>
      <c r="S81" s="317"/>
      <c r="T81" s="318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9">
        <v>4607111033628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50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7"/>
      <c r="R82" s="317"/>
      <c r="S82" s="317"/>
      <c r="T82" s="318"/>
      <c r="U82" s="34"/>
      <c r="V82" s="34"/>
      <c r="W82" s="35" t="s">
        <v>70</v>
      </c>
      <c r="X82" s="312">
        <v>0</v>
      </c>
      <c r="Y82" s="313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9">
        <v>4607111033451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7"/>
      <c r="R83" s="317"/>
      <c r="S83" s="317"/>
      <c r="T83" s="318"/>
      <c r="U83" s="34"/>
      <c r="V83" s="34"/>
      <c r="W83" s="35" t="s">
        <v>70</v>
      </c>
      <c r="X83" s="312">
        <v>70</v>
      </c>
      <c r="Y83" s="313">
        <f t="shared" si="6"/>
        <v>70</v>
      </c>
      <c r="Z83" s="36">
        <f t="shared" si="7"/>
        <v>1.2516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9">
        <v>4607111035141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7"/>
      <c r="R84" s="317"/>
      <c r="S84" s="317"/>
      <c r="T84" s="318"/>
      <c r="U84" s="34"/>
      <c r="V84" s="34"/>
      <c r="W84" s="35" t="s">
        <v>70</v>
      </c>
      <c r="X84" s="312">
        <v>0</v>
      </c>
      <c r="Y84" s="313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9">
        <v>4607111033444</v>
      </c>
      <c r="E85" s="320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1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7"/>
      <c r="R85" s="317"/>
      <c r="S85" s="317"/>
      <c r="T85" s="318"/>
      <c r="U85" s="34"/>
      <c r="V85" s="34"/>
      <c r="W85" s="35" t="s">
        <v>70</v>
      </c>
      <c r="X85" s="312">
        <v>56</v>
      </c>
      <c r="Y85" s="313">
        <f t="shared" si="6"/>
        <v>56</v>
      </c>
      <c r="Z85" s="36">
        <f t="shared" si="7"/>
        <v>1.0012799999999999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19">
        <v>4607111035028</v>
      </c>
      <c r="E86" s="320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7"/>
      <c r="R86" s="317"/>
      <c r="S86" s="317"/>
      <c r="T86" s="318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73</v>
      </c>
      <c r="Q87" s="326"/>
      <c r="R87" s="326"/>
      <c r="S87" s="326"/>
      <c r="T87" s="326"/>
      <c r="U87" s="326"/>
      <c r="V87" s="327"/>
      <c r="W87" s="37" t="s">
        <v>70</v>
      </c>
      <c r="X87" s="314">
        <f>IFERROR(SUM(X81:X86),"0")</f>
        <v>126</v>
      </c>
      <c r="Y87" s="314">
        <f>IFERROR(SUM(Y81:Y86),"0")</f>
        <v>126</v>
      </c>
      <c r="Z87" s="314">
        <f>IFERROR(IF(Z81="",0,Z81),"0")+IFERROR(IF(Z82="",0,Z82),"0")+IFERROR(IF(Z83="",0,Z83),"0")+IFERROR(IF(Z84="",0,Z84),"0")+IFERROR(IF(Z85="",0,Z85),"0")+IFERROR(IF(Z86="",0,Z86),"0")</f>
        <v>2.2528800000000002</v>
      </c>
      <c r="AA87" s="315"/>
      <c r="AB87" s="315"/>
      <c r="AC87" s="315"/>
    </row>
    <row r="88" spans="1:68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3"/>
      <c r="P88" s="325" t="s">
        <v>73</v>
      </c>
      <c r="Q88" s="326"/>
      <c r="R88" s="326"/>
      <c r="S88" s="326"/>
      <c r="T88" s="326"/>
      <c r="U88" s="326"/>
      <c r="V88" s="327"/>
      <c r="W88" s="37" t="s">
        <v>74</v>
      </c>
      <c r="X88" s="314">
        <f>IFERROR(SUMPRODUCT(X81:X86*H81:H86),"0")</f>
        <v>453.6</v>
      </c>
      <c r="Y88" s="314">
        <f>IFERROR(SUMPRODUCT(Y81:Y86*H81:H86),"0")</f>
        <v>453.6</v>
      </c>
      <c r="Z88" s="37"/>
      <c r="AA88" s="315"/>
      <c r="AB88" s="315"/>
      <c r="AC88" s="315"/>
    </row>
    <row r="89" spans="1:68" ht="16.5" customHeight="1" x14ac:dyDescent="0.25">
      <c r="A89" s="328" t="s">
        <v>175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7"/>
      <c r="AB89" s="307"/>
      <c r="AC89" s="307"/>
    </row>
    <row r="90" spans="1:68" ht="14.25" customHeight="1" x14ac:dyDescent="0.25">
      <c r="A90" s="334" t="s">
        <v>176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9">
        <v>4607025784012</v>
      </c>
      <c r="E91" s="320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7"/>
      <c r="R91" s="317"/>
      <c r="S91" s="317"/>
      <c r="T91" s="318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9">
        <v>4607025784319</v>
      </c>
      <c r="E92" s="320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5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7"/>
      <c r="R92" s="317"/>
      <c r="S92" s="317"/>
      <c r="T92" s="318"/>
      <c r="U92" s="34"/>
      <c r="V92" s="34"/>
      <c r="W92" s="35" t="s">
        <v>70</v>
      </c>
      <c r="X92" s="312">
        <v>0</v>
      </c>
      <c r="Y92" s="313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9">
        <v>4607111035370</v>
      </c>
      <c r="E93" s="320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7"/>
      <c r="R93" s="317"/>
      <c r="S93" s="317"/>
      <c r="T93" s="318"/>
      <c r="U93" s="34"/>
      <c r="V93" s="34"/>
      <c r="W93" s="35" t="s">
        <v>70</v>
      </c>
      <c r="X93" s="312">
        <v>0</v>
      </c>
      <c r="Y93" s="313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21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73</v>
      </c>
      <c r="Q94" s="326"/>
      <c r="R94" s="326"/>
      <c r="S94" s="326"/>
      <c r="T94" s="326"/>
      <c r="U94" s="326"/>
      <c r="V94" s="327"/>
      <c r="W94" s="37" t="s">
        <v>70</v>
      </c>
      <c r="X94" s="314">
        <f>IFERROR(SUM(X91:X93),"0")</f>
        <v>0</v>
      </c>
      <c r="Y94" s="314">
        <f>IFERROR(SUM(Y91:Y93),"0")</f>
        <v>0</v>
      </c>
      <c r="Z94" s="314">
        <f>IFERROR(IF(Z91="",0,Z91),"0")+IFERROR(IF(Z92="",0,Z92),"0")+IFERROR(IF(Z93="",0,Z93),"0")</f>
        <v>0</v>
      </c>
      <c r="AA94" s="315"/>
      <c r="AB94" s="315"/>
      <c r="AC94" s="315"/>
    </row>
    <row r="95" spans="1:68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3"/>
      <c r="P95" s="325" t="s">
        <v>73</v>
      </c>
      <c r="Q95" s="326"/>
      <c r="R95" s="326"/>
      <c r="S95" s="326"/>
      <c r="T95" s="326"/>
      <c r="U95" s="326"/>
      <c r="V95" s="327"/>
      <c r="W95" s="37" t="s">
        <v>74</v>
      </c>
      <c r="X95" s="314">
        <f>IFERROR(SUMPRODUCT(X91:X93*H91:H93),"0")</f>
        <v>0</v>
      </c>
      <c r="Y95" s="314">
        <f>IFERROR(SUMPRODUCT(Y91:Y93*H91:H93),"0")</f>
        <v>0</v>
      </c>
      <c r="Z95" s="37"/>
      <c r="AA95" s="315"/>
      <c r="AB95" s="315"/>
      <c r="AC95" s="315"/>
    </row>
    <row r="96" spans="1:68" ht="16.5" customHeight="1" x14ac:dyDescent="0.25">
      <c r="A96" s="328" t="s">
        <v>185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7"/>
      <c r="AB96" s="307"/>
      <c r="AC96" s="307"/>
    </row>
    <row r="97" spans="1:68" ht="14.25" customHeight="1" x14ac:dyDescent="0.25">
      <c r="A97" s="334" t="s">
        <v>64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9">
        <v>4607111033970</v>
      </c>
      <c r="E98" s="320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7"/>
      <c r="R98" s="317"/>
      <c r="S98" s="317"/>
      <c r="T98" s="318"/>
      <c r="U98" s="34"/>
      <c r="V98" s="34"/>
      <c r="W98" s="35" t="s">
        <v>70</v>
      </c>
      <c r="X98" s="312">
        <v>36</v>
      </c>
      <c r="Y98" s="313">
        <f t="shared" ref="Y98:Y105" si="12">IFERROR(IF(X98="","",X98),"")</f>
        <v>36</v>
      </c>
      <c r="Z98" s="36">
        <f t="shared" ref="Z98:Z105" si="13">IFERROR(IF(X98="","",X98*0.0155),"")</f>
        <v>0.55800000000000005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259.18560000000002</v>
      </c>
      <c r="BN98" s="67">
        <f t="shared" ref="BN98:BN105" si="15">IFERROR(Y98*I98,"0")</f>
        <v>259.18560000000002</v>
      </c>
      <c r="BO98" s="67">
        <f t="shared" ref="BO98:BO105" si="16">IFERROR(X98/J98,"0")</f>
        <v>0.42857142857142855</v>
      </c>
      <c r="BP98" s="67">
        <f t="shared" ref="BP98:BP105" si="17">IFERROR(Y98/J98,"0")</f>
        <v>0.42857142857142855</v>
      </c>
    </row>
    <row r="99" spans="1:68" ht="27" customHeight="1" x14ac:dyDescent="0.25">
      <c r="A99" s="54" t="s">
        <v>188</v>
      </c>
      <c r="B99" s="54" t="s">
        <v>189</v>
      </c>
      <c r="C99" s="31">
        <v>4301071051</v>
      </c>
      <c r="D99" s="319">
        <v>4607111039262</v>
      </c>
      <c r="E99" s="320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7"/>
      <c r="R99" s="317"/>
      <c r="S99" s="317"/>
      <c r="T99" s="318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9">
        <v>4607111034144</v>
      </c>
      <c r="E100" s="320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7"/>
      <c r="R100" s="317"/>
      <c r="S100" s="317"/>
      <c r="T100" s="318"/>
      <c r="U100" s="34"/>
      <c r="V100" s="34"/>
      <c r="W100" s="35" t="s">
        <v>70</v>
      </c>
      <c r="X100" s="312">
        <v>180</v>
      </c>
      <c r="Y100" s="313">
        <f t="shared" si="12"/>
        <v>180</v>
      </c>
      <c r="Z100" s="36">
        <f t="shared" si="13"/>
        <v>2.79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1347.48</v>
      </c>
      <c r="BN100" s="67">
        <f t="shared" si="15"/>
        <v>1347.48</v>
      </c>
      <c r="BO100" s="67">
        <f t="shared" si="16"/>
        <v>2.1428571428571428</v>
      </c>
      <c r="BP100" s="67">
        <f t="shared" si="17"/>
        <v>2.1428571428571428</v>
      </c>
    </row>
    <row r="101" spans="1:68" ht="27" customHeight="1" x14ac:dyDescent="0.25">
      <c r="A101" s="54" t="s">
        <v>192</v>
      </c>
      <c r="B101" s="54" t="s">
        <v>193</v>
      </c>
      <c r="C101" s="31">
        <v>4301071038</v>
      </c>
      <c r="D101" s="319">
        <v>4607111039248</v>
      </c>
      <c r="E101" s="320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7"/>
      <c r="R101" s="317"/>
      <c r="S101" s="317"/>
      <c r="T101" s="318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9">
        <v>4607111033987</v>
      </c>
      <c r="E102" s="320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7"/>
      <c r="R102" s="317"/>
      <c r="S102" s="317"/>
      <c r="T102" s="318"/>
      <c r="U102" s="34"/>
      <c r="V102" s="34"/>
      <c r="W102" s="35" t="s">
        <v>70</v>
      </c>
      <c r="X102" s="312">
        <v>24</v>
      </c>
      <c r="Y102" s="313">
        <f t="shared" si="12"/>
        <v>24</v>
      </c>
      <c r="Z102" s="36">
        <f t="shared" si="13"/>
        <v>0.372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172.79040000000001</v>
      </c>
      <c r="BN102" s="67">
        <f t="shared" si="15"/>
        <v>172.79040000000001</v>
      </c>
      <c r="BO102" s="67">
        <f t="shared" si="16"/>
        <v>0.2857142857142857</v>
      </c>
      <c r="BP102" s="67">
        <f t="shared" si="17"/>
        <v>0.2857142857142857</v>
      </c>
    </row>
    <row r="103" spans="1:68" ht="27" customHeight="1" x14ac:dyDescent="0.25">
      <c r="A103" s="54" t="s">
        <v>197</v>
      </c>
      <c r="B103" s="54" t="s">
        <v>198</v>
      </c>
      <c r="C103" s="31">
        <v>4301071049</v>
      </c>
      <c r="D103" s="319">
        <v>4607111039293</v>
      </c>
      <c r="E103" s="320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7"/>
      <c r="R103" s="317"/>
      <c r="S103" s="317"/>
      <c r="T103" s="318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9">
        <v>4607111034151</v>
      </c>
      <c r="E104" s="320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7"/>
      <c r="R104" s="317"/>
      <c r="S104" s="317"/>
      <c r="T104" s="318"/>
      <c r="U104" s="34"/>
      <c r="V104" s="34"/>
      <c r="W104" s="35" t="s">
        <v>70</v>
      </c>
      <c r="X104" s="312">
        <v>132</v>
      </c>
      <c r="Y104" s="313">
        <f t="shared" si="12"/>
        <v>132</v>
      </c>
      <c r="Z104" s="36">
        <f t="shared" si="13"/>
        <v>2.0459999999999998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988.15199999999993</v>
      </c>
      <c r="BN104" s="67">
        <f t="shared" si="15"/>
        <v>988.15199999999993</v>
      </c>
      <c r="BO104" s="67">
        <f t="shared" si="16"/>
        <v>1.5714285714285714</v>
      </c>
      <c r="BP104" s="67">
        <f t="shared" si="17"/>
        <v>1.5714285714285714</v>
      </c>
    </row>
    <row r="105" spans="1:68" ht="27" customHeight="1" x14ac:dyDescent="0.25">
      <c r="A105" s="54" t="s">
        <v>202</v>
      </c>
      <c r="B105" s="54" t="s">
        <v>203</v>
      </c>
      <c r="C105" s="31">
        <v>4301071039</v>
      </c>
      <c r="D105" s="319">
        <v>4607111039279</v>
      </c>
      <c r="E105" s="320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7"/>
      <c r="R105" s="317"/>
      <c r="S105" s="317"/>
      <c r="T105" s="318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73</v>
      </c>
      <c r="Q106" s="326"/>
      <c r="R106" s="326"/>
      <c r="S106" s="326"/>
      <c r="T106" s="326"/>
      <c r="U106" s="326"/>
      <c r="V106" s="327"/>
      <c r="W106" s="37" t="s">
        <v>70</v>
      </c>
      <c r="X106" s="314">
        <f>IFERROR(SUM(X98:X105),"0")</f>
        <v>372</v>
      </c>
      <c r="Y106" s="314">
        <f>IFERROR(SUM(Y98:Y105),"0")</f>
        <v>372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5.766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73</v>
      </c>
      <c r="Q107" s="326"/>
      <c r="R107" s="326"/>
      <c r="S107" s="326"/>
      <c r="T107" s="326"/>
      <c r="U107" s="326"/>
      <c r="V107" s="327"/>
      <c r="W107" s="37" t="s">
        <v>74</v>
      </c>
      <c r="X107" s="314">
        <f>IFERROR(SUMPRODUCT(X98:X105*H98:H105),"0")</f>
        <v>2659.2000000000003</v>
      </c>
      <c r="Y107" s="314">
        <f>IFERROR(SUMPRODUCT(Y98:Y105*H98:H105),"0")</f>
        <v>2659.2000000000003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34" t="s">
        <v>145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70</v>
      </c>
      <c r="X110" s="312">
        <v>28</v>
      </c>
      <c r="Y110" s="313">
        <f>IFERROR(IF(X110="","",X110),"")</f>
        <v>28</v>
      </c>
      <c r="Z110" s="36">
        <f>IFERROR(IF(X110="","",X110*0.01788),"")</f>
        <v>0.50063999999999997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103.70079999999999</v>
      </c>
      <c r="BN110" s="67">
        <f>IFERROR(Y110*I110,"0")</f>
        <v>103.70079999999999</v>
      </c>
      <c r="BO110" s="67">
        <f>IFERROR(X110/J110,"0")</f>
        <v>0.4</v>
      </c>
      <c r="BP110" s="67">
        <f>IFERROR(Y110/J110,"0")</f>
        <v>0.4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4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70</v>
      </c>
      <c r="X111" s="312">
        <v>98</v>
      </c>
      <c r="Y111" s="313">
        <f>IFERROR(IF(X111="","",X111),"")</f>
        <v>98</v>
      </c>
      <c r="Z111" s="36">
        <f>IFERROR(IF(X111="","",X111*0.01788),"")</f>
        <v>1.75224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362.95279999999997</v>
      </c>
      <c r="BN111" s="67">
        <f>IFERROR(Y111*I111,"0")</f>
        <v>362.95279999999997</v>
      </c>
      <c r="BO111" s="67">
        <f>IFERROR(X111/J111,"0")</f>
        <v>1.4</v>
      </c>
      <c r="BP111" s="67">
        <f>IFERROR(Y111/J111,"0")</f>
        <v>1.4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73</v>
      </c>
      <c r="Q112" s="326"/>
      <c r="R112" s="326"/>
      <c r="S112" s="326"/>
      <c r="T112" s="326"/>
      <c r="U112" s="326"/>
      <c r="V112" s="327"/>
      <c r="W112" s="37" t="s">
        <v>70</v>
      </c>
      <c r="X112" s="314">
        <f>IFERROR(SUM(X110:X111),"0")</f>
        <v>126</v>
      </c>
      <c r="Y112" s="314">
        <f>IFERROR(SUM(Y110:Y111),"0")</f>
        <v>126</v>
      </c>
      <c r="Z112" s="314">
        <f>IFERROR(IF(Z110="",0,Z110),"0")+IFERROR(IF(Z111="",0,Z111),"0")</f>
        <v>2.2528800000000002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73</v>
      </c>
      <c r="Q113" s="326"/>
      <c r="R113" s="326"/>
      <c r="S113" s="326"/>
      <c r="T113" s="326"/>
      <c r="U113" s="326"/>
      <c r="V113" s="327"/>
      <c r="W113" s="37" t="s">
        <v>74</v>
      </c>
      <c r="X113" s="314">
        <f>IFERROR(SUMPRODUCT(X110:X111*H110:H111),"0")</f>
        <v>378</v>
      </c>
      <c r="Y113" s="314">
        <f>IFERROR(SUMPRODUCT(Y110:Y111*H110:H111),"0")</f>
        <v>378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34" t="s">
        <v>145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8"/>
      <c r="AB115" s="308"/>
      <c r="AC115" s="308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70</v>
      </c>
      <c r="X117" s="312">
        <v>0</v>
      </c>
      <c r="Y117" s="31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73</v>
      </c>
      <c r="Q118" s="326"/>
      <c r="R118" s="326"/>
      <c r="S118" s="326"/>
      <c r="T118" s="326"/>
      <c r="U118" s="326"/>
      <c r="V118" s="327"/>
      <c r="W118" s="37" t="s">
        <v>70</v>
      </c>
      <c r="X118" s="314">
        <f>IFERROR(SUM(X116:X117),"0")</f>
        <v>0</v>
      </c>
      <c r="Y118" s="314">
        <f>IFERROR(SUM(Y116:Y117),"0")</f>
        <v>0</v>
      </c>
      <c r="Z118" s="314">
        <f>IFERROR(IF(Z116="",0,Z116),"0")+IFERROR(IF(Z117="",0,Z117),"0")</f>
        <v>0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73</v>
      </c>
      <c r="Q119" s="326"/>
      <c r="R119" s="326"/>
      <c r="S119" s="326"/>
      <c r="T119" s="326"/>
      <c r="U119" s="326"/>
      <c r="V119" s="327"/>
      <c r="W119" s="37" t="s">
        <v>74</v>
      </c>
      <c r="X119" s="314">
        <f>IFERROR(SUMPRODUCT(X116:X117*H116:H117),"0")</f>
        <v>0</v>
      </c>
      <c r="Y119" s="314">
        <f>IFERROR(SUMPRODUCT(Y116:Y117*H116:H117),"0")</f>
        <v>0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34" t="s">
        <v>145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8"/>
      <c r="AB121" s="308"/>
      <c r="AC121" s="308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70</v>
      </c>
      <c r="X123" s="312">
        <v>28</v>
      </c>
      <c r="Y123" s="31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73</v>
      </c>
      <c r="Q125" s="326"/>
      <c r="R125" s="326"/>
      <c r="S125" s="326"/>
      <c r="T125" s="326"/>
      <c r="U125" s="326"/>
      <c r="V125" s="327"/>
      <c r="W125" s="37" t="s">
        <v>70</v>
      </c>
      <c r="X125" s="314">
        <f>IFERROR(SUM(X122:X124),"0")</f>
        <v>28</v>
      </c>
      <c r="Y125" s="314">
        <f>IFERROR(SUM(Y122:Y124),"0")</f>
        <v>28</v>
      </c>
      <c r="Z125" s="314">
        <f>IFERROR(IF(Z122="",0,Z122),"0")+IFERROR(IF(Z123="",0,Z123),"0")+IFERROR(IF(Z124="",0,Z124),"0")</f>
        <v>0.50063999999999997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73</v>
      </c>
      <c r="Q126" s="326"/>
      <c r="R126" s="326"/>
      <c r="S126" s="326"/>
      <c r="T126" s="326"/>
      <c r="U126" s="326"/>
      <c r="V126" s="327"/>
      <c r="W126" s="37" t="s">
        <v>74</v>
      </c>
      <c r="X126" s="314">
        <f>IFERROR(SUMPRODUCT(X122:X124*H122:H124),"0")</f>
        <v>84</v>
      </c>
      <c r="Y126" s="314">
        <f>IFERROR(SUMPRODUCT(Y122:Y124*H122:H124),"0")</f>
        <v>84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34" t="s">
        <v>145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70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73</v>
      </c>
      <c r="Q130" s="326"/>
      <c r="R130" s="326"/>
      <c r="S130" s="326"/>
      <c r="T130" s="326"/>
      <c r="U130" s="326"/>
      <c r="V130" s="327"/>
      <c r="W130" s="37" t="s">
        <v>70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73</v>
      </c>
      <c r="Q131" s="326"/>
      <c r="R131" s="326"/>
      <c r="S131" s="326"/>
      <c r="T131" s="326"/>
      <c r="U131" s="326"/>
      <c r="V131" s="327"/>
      <c r="W131" s="37" t="s">
        <v>74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34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8"/>
      <c r="AB133" s="308"/>
      <c r="AC133" s="308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73</v>
      </c>
      <c r="Q136" s="326"/>
      <c r="R136" s="326"/>
      <c r="S136" s="326"/>
      <c r="T136" s="326"/>
      <c r="U136" s="326"/>
      <c r="V136" s="327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73</v>
      </c>
      <c r="Q137" s="326"/>
      <c r="R137" s="326"/>
      <c r="S137" s="326"/>
      <c r="T137" s="326"/>
      <c r="U137" s="326"/>
      <c r="V137" s="327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34" t="s">
        <v>145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8"/>
      <c r="AB139" s="308"/>
      <c r="AC139" s="308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73</v>
      </c>
      <c r="Q141" s="326"/>
      <c r="R141" s="326"/>
      <c r="S141" s="326"/>
      <c r="T141" s="326"/>
      <c r="U141" s="326"/>
      <c r="V141" s="327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73</v>
      </c>
      <c r="Q142" s="326"/>
      <c r="R142" s="326"/>
      <c r="S142" s="326"/>
      <c r="T142" s="326"/>
      <c r="U142" s="326"/>
      <c r="V142" s="327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0" t="s">
        <v>242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34" t="s">
        <v>145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8"/>
      <c r="AB145" s="308"/>
      <c r="AC145" s="308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504" t="s">
        <v>246</v>
      </c>
      <c r="Q146" s="317"/>
      <c r="R146" s="317"/>
      <c r="S146" s="317"/>
      <c r="T146" s="318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73</v>
      </c>
      <c r="Q147" s="326"/>
      <c r="R147" s="326"/>
      <c r="S147" s="326"/>
      <c r="T147" s="326"/>
      <c r="U147" s="326"/>
      <c r="V147" s="327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73</v>
      </c>
      <c r="Q148" s="326"/>
      <c r="R148" s="326"/>
      <c r="S148" s="326"/>
      <c r="T148" s="326"/>
      <c r="U148" s="326"/>
      <c r="V148" s="327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34" t="s">
        <v>64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8"/>
      <c r="AB150" s="308"/>
      <c r="AC150" s="308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2" t="s">
        <v>254</v>
      </c>
      <c r="Q152" s="317"/>
      <c r="R152" s="317"/>
      <c r="S152" s="317"/>
      <c r="T152" s="318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258</v>
      </c>
      <c r="Q153" s="317"/>
      <c r="R153" s="317"/>
      <c r="S153" s="317"/>
      <c r="T153" s="318"/>
      <c r="U153" s="34"/>
      <c r="V153" s="34"/>
      <c r="W153" s="35" t="s">
        <v>70</v>
      </c>
      <c r="X153" s="312">
        <v>156</v>
      </c>
      <c r="Y153" s="313">
        <f>IFERROR(IF(X153="","",X153),"")</f>
        <v>156</v>
      </c>
      <c r="Z153" s="36">
        <f>IFERROR(IF(X153="","",X153*0.00866),"")</f>
        <v>1.3509599999999999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813.25919999999996</v>
      </c>
      <c r="BN153" s="67">
        <f>IFERROR(Y153*I153,"0")</f>
        <v>813.25919999999996</v>
      </c>
      <c r="BO153" s="67">
        <f>IFERROR(X153/J153,"0")</f>
        <v>1.0833333333333333</v>
      </c>
      <c r="BP153" s="67">
        <f>IFERROR(Y153/J153,"0")</f>
        <v>1.0833333333333333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5" t="s">
        <v>262</v>
      </c>
      <c r="Q154" s="317"/>
      <c r="R154" s="317"/>
      <c r="S154" s="317"/>
      <c r="T154" s="318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73</v>
      </c>
      <c r="Q155" s="326"/>
      <c r="R155" s="326"/>
      <c r="S155" s="326"/>
      <c r="T155" s="326"/>
      <c r="U155" s="326"/>
      <c r="V155" s="327"/>
      <c r="W155" s="37" t="s">
        <v>70</v>
      </c>
      <c r="X155" s="314">
        <f>IFERROR(SUM(X151:X154),"0")</f>
        <v>156</v>
      </c>
      <c r="Y155" s="314">
        <f>IFERROR(SUM(Y151:Y154),"0")</f>
        <v>156</v>
      </c>
      <c r="Z155" s="314">
        <f>IFERROR(IF(Z151="",0,Z151),"0")+IFERROR(IF(Z152="",0,Z152),"0")+IFERROR(IF(Z153="",0,Z153),"0")+IFERROR(IF(Z154="",0,Z154),"0")</f>
        <v>1.3509599999999999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73</v>
      </c>
      <c r="Q156" s="326"/>
      <c r="R156" s="326"/>
      <c r="S156" s="326"/>
      <c r="T156" s="326"/>
      <c r="U156" s="326"/>
      <c r="V156" s="327"/>
      <c r="W156" s="37" t="s">
        <v>74</v>
      </c>
      <c r="X156" s="314">
        <f>IFERROR(SUMPRODUCT(X151:X154*H151:H154),"0")</f>
        <v>780</v>
      </c>
      <c r="Y156" s="314">
        <f>IFERROR(SUMPRODUCT(Y151:Y154*H151:H154),"0")</f>
        <v>780</v>
      </c>
      <c r="Z156" s="37"/>
      <c r="AA156" s="315"/>
      <c r="AB156" s="315"/>
      <c r="AC156" s="315"/>
    </row>
    <row r="157" spans="1:68" ht="14.25" customHeight="1" x14ac:dyDescent="0.25">
      <c r="A157" s="334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8"/>
      <c r="AB157" s="308"/>
      <c r="AC157" s="308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70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73</v>
      </c>
      <c r="Q160" s="326"/>
      <c r="R160" s="326"/>
      <c r="S160" s="326"/>
      <c r="T160" s="326"/>
      <c r="U160" s="326"/>
      <c r="V160" s="327"/>
      <c r="W160" s="37" t="s">
        <v>70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73</v>
      </c>
      <c r="Q161" s="326"/>
      <c r="R161" s="326"/>
      <c r="S161" s="326"/>
      <c r="T161" s="326"/>
      <c r="U161" s="326"/>
      <c r="V161" s="327"/>
      <c r="W161" s="37" t="s">
        <v>74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customHeight="1" x14ac:dyDescent="0.2">
      <c r="A162" s="380" t="s">
        <v>270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34" t="s">
        <v>77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3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70</v>
      </c>
      <c r="X165" s="312">
        <v>42</v>
      </c>
      <c r="Y165" s="313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70</v>
      </c>
      <c r="X166" s="312">
        <v>0</v>
      </c>
      <c r="Y166" s="313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70</v>
      </c>
      <c r="X167" s="312">
        <v>56</v>
      </c>
      <c r="Y167" s="313">
        <f>IFERROR(IF(X167="","",X167),"")</f>
        <v>56</v>
      </c>
      <c r="Z167" s="36">
        <f>IFERROR(IF(X167="","",X167*0.01788),"")</f>
        <v>1.0012799999999999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209.21600000000001</v>
      </c>
      <c r="BN167" s="67">
        <f>IFERROR(Y167*I167,"0")</f>
        <v>209.21600000000001</v>
      </c>
      <c r="BO167" s="67">
        <f>IFERROR(X167/J167,"0")</f>
        <v>0.8</v>
      </c>
      <c r="BP167" s="67">
        <f>IFERROR(Y167/J167,"0")</f>
        <v>0.8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73</v>
      </c>
      <c r="Q168" s="326"/>
      <c r="R168" s="326"/>
      <c r="S168" s="326"/>
      <c r="T168" s="326"/>
      <c r="U168" s="326"/>
      <c r="V168" s="327"/>
      <c r="W168" s="37" t="s">
        <v>70</v>
      </c>
      <c r="X168" s="314">
        <f>IFERROR(SUM(X165:X167),"0")</f>
        <v>98</v>
      </c>
      <c r="Y168" s="314">
        <f>IFERROR(SUM(Y165:Y167),"0")</f>
        <v>98</v>
      </c>
      <c r="Z168" s="314">
        <f>IFERROR(IF(Z165="",0,Z165),"0")+IFERROR(IF(Z166="",0,Z166),"0")+IFERROR(IF(Z167="",0,Z167),"0")</f>
        <v>1.75224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73</v>
      </c>
      <c r="Q169" s="326"/>
      <c r="R169" s="326"/>
      <c r="S169" s="326"/>
      <c r="T169" s="326"/>
      <c r="U169" s="326"/>
      <c r="V169" s="327"/>
      <c r="W169" s="37" t="s">
        <v>74</v>
      </c>
      <c r="X169" s="314">
        <f>IFERROR(SUMPRODUCT(X165:X167*H165:H167),"0")</f>
        <v>294</v>
      </c>
      <c r="Y169" s="314">
        <f>IFERROR(SUMPRODUCT(Y165:Y167*H165:H167),"0")</f>
        <v>294</v>
      </c>
      <c r="Z169" s="37"/>
      <c r="AA169" s="315"/>
      <c r="AB169" s="315"/>
      <c r="AC169" s="315"/>
    </row>
    <row r="170" spans="1:68" ht="14.25" customHeight="1" x14ac:dyDescent="0.25">
      <c r="A170" s="334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8"/>
      <c r="AB170" s="308"/>
      <c r="AC170" s="308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70" t="s">
        <v>286</v>
      </c>
      <c r="Q171" s="317"/>
      <c r="R171" s="317"/>
      <c r="S171" s="317"/>
      <c r="T171" s="318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73</v>
      </c>
      <c r="Q172" s="326"/>
      <c r="R172" s="326"/>
      <c r="S172" s="326"/>
      <c r="T172" s="326"/>
      <c r="U172" s="326"/>
      <c r="V172" s="327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73</v>
      </c>
      <c r="Q173" s="326"/>
      <c r="R173" s="326"/>
      <c r="S173" s="326"/>
      <c r="T173" s="326"/>
      <c r="U173" s="326"/>
      <c r="V173" s="327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34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8"/>
      <c r="AB175" s="308"/>
      <c r="AC175" s="308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73</v>
      </c>
      <c r="Q177" s="326"/>
      <c r="R177" s="326"/>
      <c r="S177" s="326"/>
      <c r="T177" s="326"/>
      <c r="U177" s="326"/>
      <c r="V177" s="327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73</v>
      </c>
      <c r="Q178" s="326"/>
      <c r="R178" s="326"/>
      <c r="S178" s="326"/>
      <c r="T178" s="326"/>
      <c r="U178" s="326"/>
      <c r="V178" s="327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0" t="s">
        <v>293</v>
      </c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34" t="s">
        <v>145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8"/>
      <c r="AB181" s="308"/>
      <c r="AC181" s="308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6" t="s">
        <v>297</v>
      </c>
      <c r="Q182" s="317"/>
      <c r="R182" s="317"/>
      <c r="S182" s="317"/>
      <c r="T182" s="318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73</v>
      </c>
      <c r="Q183" s="326"/>
      <c r="R183" s="326"/>
      <c r="S183" s="326"/>
      <c r="T183" s="326"/>
      <c r="U183" s="326"/>
      <c r="V183" s="327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73</v>
      </c>
      <c r="Q184" s="326"/>
      <c r="R184" s="326"/>
      <c r="S184" s="326"/>
      <c r="T184" s="326"/>
      <c r="U184" s="326"/>
      <c r="V184" s="327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34" t="s">
        <v>64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70</v>
      </c>
      <c r="X187" s="312">
        <v>12</v>
      </c>
      <c r="Y187" s="313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73</v>
      </c>
      <c r="Q190" s="326"/>
      <c r="R190" s="326"/>
      <c r="S190" s="326"/>
      <c r="T190" s="326"/>
      <c r="U190" s="326"/>
      <c r="V190" s="327"/>
      <c r="W190" s="37" t="s">
        <v>70</v>
      </c>
      <c r="X190" s="314">
        <f>IFERROR(SUM(X187:X189),"0")</f>
        <v>12</v>
      </c>
      <c r="Y190" s="314">
        <f>IFERROR(SUM(Y187:Y189),"0")</f>
        <v>12</v>
      </c>
      <c r="Z190" s="314">
        <f>IFERROR(IF(Z187="",0,Z187),"0")+IFERROR(IF(Z188="",0,Z188),"0")+IFERROR(IF(Z189="",0,Z189),"0")</f>
        <v>0.186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73</v>
      </c>
      <c r="Q191" s="326"/>
      <c r="R191" s="326"/>
      <c r="S191" s="326"/>
      <c r="T191" s="326"/>
      <c r="U191" s="326"/>
      <c r="V191" s="327"/>
      <c r="W191" s="37" t="s">
        <v>74</v>
      </c>
      <c r="X191" s="314">
        <f>IFERROR(SUMPRODUCT(X187:X189*H187:H189),"0")</f>
        <v>67.199999999999989</v>
      </c>
      <c r="Y191" s="314">
        <f>IFERROR(SUMPRODUCT(Y187:Y189*H187:H189),"0")</f>
        <v>67.199999999999989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34" t="s">
        <v>64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8"/>
      <c r="AB193" s="308"/>
      <c r="AC193" s="308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70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73</v>
      </c>
      <c r="Q200" s="326"/>
      <c r="R200" s="326"/>
      <c r="S200" s="326"/>
      <c r="T200" s="326"/>
      <c r="U200" s="326"/>
      <c r="V200" s="327"/>
      <c r="W200" s="37" t="s">
        <v>70</v>
      </c>
      <c r="X200" s="314">
        <f>IFERROR(SUM(X194:X199),"0")</f>
        <v>0</v>
      </c>
      <c r="Y200" s="314">
        <f>IFERROR(SUM(Y194:Y199),"0")</f>
        <v>0</v>
      </c>
      <c r="Z200" s="314">
        <f>IFERROR(IF(Z194="",0,Z194),"0")+IFERROR(IF(Z195="",0,Z195),"0")+IFERROR(IF(Z196="",0,Z196),"0")+IFERROR(IF(Z197="",0,Z197),"0")+IFERROR(IF(Z198="",0,Z198),"0")+IFERROR(IF(Z199="",0,Z199),"0")</f>
        <v>0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73</v>
      </c>
      <c r="Q201" s="326"/>
      <c r="R201" s="326"/>
      <c r="S201" s="326"/>
      <c r="T201" s="326"/>
      <c r="U201" s="326"/>
      <c r="V201" s="327"/>
      <c r="W201" s="37" t="s">
        <v>74</v>
      </c>
      <c r="X201" s="314">
        <f>IFERROR(SUMPRODUCT(X194:X199*H194:H199),"0")</f>
        <v>0</v>
      </c>
      <c r="Y201" s="314">
        <f>IFERROR(SUMPRODUCT(Y194:Y199*H194:H199),"0")</f>
        <v>0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34" t="s">
        <v>64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8"/>
      <c r="AB203" s="308"/>
      <c r="AC203" s="308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70</v>
      </c>
      <c r="X205" s="312">
        <v>48</v>
      </c>
      <c r="Y205" s="313">
        <f>IFERROR(IF(X205="","",X205),"")</f>
        <v>48</v>
      </c>
      <c r="Z205" s="36">
        <f>IFERROR(IF(X205="","",X205*0.0155),"")</f>
        <v>0.74399999999999999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358.56</v>
      </c>
      <c r="BN205" s="67">
        <f>IFERROR(Y205*I205,"0")</f>
        <v>358.56</v>
      </c>
      <c r="BO205" s="67">
        <f>IFERROR(X205/J205,"0")</f>
        <v>0.5714285714285714</v>
      </c>
      <c r="BP205" s="67">
        <f>IFERROR(Y205/J205,"0")</f>
        <v>0.5714285714285714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70</v>
      </c>
      <c r="X207" s="312">
        <v>36</v>
      </c>
      <c r="Y207" s="313">
        <f>IFERROR(IF(X207="","",X207),"")</f>
        <v>36</v>
      </c>
      <c r="Z207" s="36">
        <f>IFERROR(IF(X207="","",X207*0.0155),"")</f>
        <v>0.55800000000000005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268.92</v>
      </c>
      <c r="BN207" s="67">
        <f>IFERROR(Y207*I207,"0")</f>
        <v>268.92</v>
      </c>
      <c r="BO207" s="67">
        <f>IFERROR(X207/J207,"0")</f>
        <v>0.42857142857142855</v>
      </c>
      <c r="BP207" s="67">
        <f>IFERROR(Y207/J207,"0")</f>
        <v>0.42857142857142855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73</v>
      </c>
      <c r="Q208" s="326"/>
      <c r="R208" s="326"/>
      <c r="S208" s="326"/>
      <c r="T208" s="326"/>
      <c r="U208" s="326"/>
      <c r="V208" s="327"/>
      <c r="W208" s="37" t="s">
        <v>70</v>
      </c>
      <c r="X208" s="314">
        <f>IFERROR(SUM(X204:X207),"0")</f>
        <v>84</v>
      </c>
      <c r="Y208" s="314">
        <f>IFERROR(SUM(Y204:Y207),"0")</f>
        <v>84</v>
      </c>
      <c r="Z208" s="314">
        <f>IFERROR(IF(Z204="",0,Z204),"0")+IFERROR(IF(Z205="",0,Z205),"0")+IFERROR(IF(Z206="",0,Z206),"0")+IFERROR(IF(Z207="",0,Z207),"0")</f>
        <v>1.302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73</v>
      </c>
      <c r="Q209" s="326"/>
      <c r="R209" s="326"/>
      <c r="S209" s="326"/>
      <c r="T209" s="326"/>
      <c r="U209" s="326"/>
      <c r="V209" s="327"/>
      <c r="W209" s="37" t="s">
        <v>74</v>
      </c>
      <c r="X209" s="314">
        <f>IFERROR(SUMPRODUCT(X204:X207*H204:H207),"0")</f>
        <v>604.79999999999995</v>
      </c>
      <c r="Y209" s="314">
        <f>IFERROR(SUMPRODUCT(Y204:Y207*H204:H207),"0")</f>
        <v>604.79999999999995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34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8"/>
      <c r="AB211" s="308"/>
      <c r="AC211" s="308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4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73</v>
      </c>
      <c r="Q213" s="326"/>
      <c r="R213" s="326"/>
      <c r="S213" s="326"/>
      <c r="T213" s="326"/>
      <c r="U213" s="326"/>
      <c r="V213" s="327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73</v>
      </c>
      <c r="Q214" s="326"/>
      <c r="R214" s="326"/>
      <c r="S214" s="326"/>
      <c r="T214" s="326"/>
      <c r="U214" s="326"/>
      <c r="V214" s="327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34" t="s">
        <v>64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8"/>
      <c r="AB216" s="308"/>
      <c r="AC216" s="308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4" t="s">
        <v>343</v>
      </c>
      <c r="Q217" s="317"/>
      <c r="R217" s="317"/>
      <c r="S217" s="317"/>
      <c r="T217" s="318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73</v>
      </c>
      <c r="Q219" s="326"/>
      <c r="R219" s="326"/>
      <c r="S219" s="326"/>
      <c r="T219" s="326"/>
      <c r="U219" s="326"/>
      <c r="V219" s="327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73</v>
      </c>
      <c r="Q220" s="326"/>
      <c r="R220" s="326"/>
      <c r="S220" s="326"/>
      <c r="T220" s="326"/>
      <c r="U220" s="326"/>
      <c r="V220" s="327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0" t="s">
        <v>347</v>
      </c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34" t="s">
        <v>64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8"/>
      <c r="AB223" s="308"/>
      <c r="AC223" s="308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4" t="s">
        <v>351</v>
      </c>
      <c r="Q224" s="317"/>
      <c r="R224" s="317"/>
      <c r="S224" s="317"/>
      <c r="T224" s="318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73</v>
      </c>
      <c r="Q225" s="326"/>
      <c r="R225" s="326"/>
      <c r="S225" s="326"/>
      <c r="T225" s="326"/>
      <c r="U225" s="326"/>
      <c r="V225" s="327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73</v>
      </c>
      <c r="Q226" s="326"/>
      <c r="R226" s="326"/>
      <c r="S226" s="326"/>
      <c r="T226" s="326"/>
      <c r="U226" s="326"/>
      <c r="V226" s="327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0" t="s">
        <v>353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34" t="s">
        <v>64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70</v>
      </c>
      <c r="X230" s="312">
        <v>144</v>
      </c>
      <c r="Y230" s="313">
        <f>IFERROR(IF(X230="","",X230),"")</f>
        <v>144</v>
      </c>
      <c r="Z230" s="36">
        <f>IFERROR(IF(X230="","",X230*0.0155),"")</f>
        <v>2.2320000000000002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757.72799999999995</v>
      </c>
      <c r="BN230" s="67">
        <f>IFERROR(Y230*I230,"0")</f>
        <v>757.72799999999995</v>
      </c>
      <c r="BO230" s="67">
        <f>IFERROR(X230/J230,"0")</f>
        <v>1.7142857142857142</v>
      </c>
      <c r="BP230" s="67">
        <f>IFERROR(Y230/J230,"0")</f>
        <v>1.7142857142857142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73</v>
      </c>
      <c r="Q232" s="326"/>
      <c r="R232" s="326"/>
      <c r="S232" s="326"/>
      <c r="T232" s="326"/>
      <c r="U232" s="326"/>
      <c r="V232" s="327"/>
      <c r="W232" s="37" t="s">
        <v>70</v>
      </c>
      <c r="X232" s="314">
        <f>IFERROR(SUM(X230:X231),"0")</f>
        <v>144</v>
      </c>
      <c r="Y232" s="314">
        <f>IFERROR(SUM(Y230:Y231),"0")</f>
        <v>144</v>
      </c>
      <c r="Z232" s="314">
        <f>IFERROR(IF(Z230="",0,Z230),"0")+IFERROR(IF(Z231="",0,Z231),"0")</f>
        <v>2.2320000000000002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73</v>
      </c>
      <c r="Q233" s="326"/>
      <c r="R233" s="326"/>
      <c r="S233" s="326"/>
      <c r="T233" s="326"/>
      <c r="U233" s="326"/>
      <c r="V233" s="327"/>
      <c r="W233" s="37" t="s">
        <v>74</v>
      </c>
      <c r="X233" s="314">
        <f>IFERROR(SUMPRODUCT(X230:X231*H230:H231),"0")</f>
        <v>720</v>
      </c>
      <c r="Y233" s="314">
        <f>IFERROR(SUMPRODUCT(Y230:Y231*H230:H231),"0")</f>
        <v>720</v>
      </c>
      <c r="Z233" s="37"/>
      <c r="AA233" s="315"/>
      <c r="AB233" s="315"/>
      <c r="AC233" s="315"/>
    </row>
    <row r="234" spans="1:68" ht="27.75" customHeight="1" x14ac:dyDescent="0.2">
      <c r="A234" s="380" t="s">
        <v>360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34" t="s">
        <v>145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8"/>
      <c r="AB236" s="308"/>
      <c r="AC236" s="308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4" t="s">
        <v>364</v>
      </c>
      <c r="Q237" s="317"/>
      <c r="R237" s="317"/>
      <c r="S237" s="317"/>
      <c r="T237" s="318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73</v>
      </c>
      <c r="Q238" s="326"/>
      <c r="R238" s="326"/>
      <c r="S238" s="326"/>
      <c r="T238" s="326"/>
      <c r="U238" s="326"/>
      <c r="V238" s="327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73</v>
      </c>
      <c r="Q239" s="326"/>
      <c r="R239" s="326"/>
      <c r="S239" s="326"/>
      <c r="T239" s="326"/>
      <c r="U239" s="326"/>
      <c r="V239" s="327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0" t="s">
        <v>243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34" t="s">
        <v>64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8"/>
      <c r="AB242" s="308"/>
      <c r="AC242" s="308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3" t="s">
        <v>375</v>
      </c>
      <c r="Q245" s="317"/>
      <c r="R245" s="317"/>
      <c r="S245" s="317"/>
      <c r="T245" s="318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73</v>
      </c>
      <c r="Q246" s="326"/>
      <c r="R246" s="326"/>
      <c r="S246" s="326"/>
      <c r="T246" s="326"/>
      <c r="U246" s="326"/>
      <c r="V246" s="327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73</v>
      </c>
      <c r="Q247" s="326"/>
      <c r="R247" s="326"/>
      <c r="S247" s="326"/>
      <c r="T247" s="326"/>
      <c r="U247" s="326"/>
      <c r="V247" s="327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34" t="s">
        <v>150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35" t="s">
        <v>379</v>
      </c>
      <c r="Q249" s="317"/>
      <c r="R249" s="317"/>
      <c r="S249" s="317"/>
      <c r="T249" s="318"/>
      <c r="U249" s="34"/>
      <c r="V249" s="34"/>
      <c r="W249" s="35" t="s">
        <v>70</v>
      </c>
      <c r="X249" s="312">
        <v>36</v>
      </c>
      <c r="Y249" s="313">
        <f>IFERROR(IF(X249="","",X249),"")</f>
        <v>36</v>
      </c>
      <c r="Z249" s="36">
        <f>IFERROR(IF(X249="","",X249*0.00502),"")</f>
        <v>0.18071999999999999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68.94</v>
      </c>
      <c r="BN249" s="67">
        <f>IFERROR(Y249*I249,"0")</f>
        <v>68.94</v>
      </c>
      <c r="BO249" s="67">
        <f>IFERROR(X249/J249,"0")</f>
        <v>0.15384615384615385</v>
      </c>
      <c r="BP249" s="67">
        <f>IFERROR(Y249/J249,"0")</f>
        <v>0.15384615384615385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73</v>
      </c>
      <c r="Q250" s="326"/>
      <c r="R250" s="326"/>
      <c r="S250" s="326"/>
      <c r="T250" s="326"/>
      <c r="U250" s="326"/>
      <c r="V250" s="327"/>
      <c r="W250" s="37" t="s">
        <v>70</v>
      </c>
      <c r="X250" s="314">
        <f>IFERROR(SUM(X249:X249),"0")</f>
        <v>36</v>
      </c>
      <c r="Y250" s="314">
        <f>IFERROR(SUM(Y249:Y249),"0")</f>
        <v>36</v>
      </c>
      <c r="Z250" s="314">
        <f>IFERROR(IF(Z249="",0,Z249),"0")</f>
        <v>0.18071999999999999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73</v>
      </c>
      <c r="Q251" s="326"/>
      <c r="R251" s="326"/>
      <c r="S251" s="326"/>
      <c r="T251" s="326"/>
      <c r="U251" s="326"/>
      <c r="V251" s="327"/>
      <c r="W251" s="37" t="s">
        <v>74</v>
      </c>
      <c r="X251" s="314">
        <f>IFERROR(SUMPRODUCT(X249:X249*H249:H249),"0")</f>
        <v>64.8</v>
      </c>
      <c r="Y251" s="314">
        <f>IFERROR(SUMPRODUCT(Y249:Y249*H249:H249),"0")</f>
        <v>64.8</v>
      </c>
      <c r="Z251" s="37"/>
      <c r="AA251" s="315"/>
      <c r="AB251" s="315"/>
      <c r="AC251" s="315"/>
    </row>
    <row r="252" spans="1:68" ht="14.25" customHeight="1" x14ac:dyDescent="0.25">
      <c r="A252" s="334" t="s">
        <v>77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500" t="s">
        <v>383</v>
      </c>
      <c r="Q253" s="317"/>
      <c r="R253" s="317"/>
      <c r="S253" s="317"/>
      <c r="T253" s="318"/>
      <c r="U253" s="34"/>
      <c r="V253" s="34"/>
      <c r="W253" s="35" t="s">
        <v>70</v>
      </c>
      <c r="X253" s="312">
        <v>132</v>
      </c>
      <c r="Y253" s="313">
        <f>IFERROR(IF(X253="","",X253),"")</f>
        <v>132</v>
      </c>
      <c r="Z253" s="36">
        <f>IFERROR(IF(X253="","",X253*0.0155),"")</f>
        <v>2.0459999999999998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826.31999999999994</v>
      </c>
      <c r="BN253" s="67">
        <f>IFERROR(Y253*I253,"0")</f>
        <v>826.31999999999994</v>
      </c>
      <c r="BO253" s="67">
        <f>IFERROR(X253/J253,"0")</f>
        <v>1.5714285714285714</v>
      </c>
      <c r="BP253" s="67">
        <f>IFERROR(Y253/J253,"0")</f>
        <v>1.5714285714285714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2" t="s">
        <v>387</v>
      </c>
      <c r="Q254" s="317"/>
      <c r="R254" s="317"/>
      <c r="S254" s="317"/>
      <c r="T254" s="318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73</v>
      </c>
      <c r="Q255" s="326"/>
      <c r="R255" s="326"/>
      <c r="S255" s="326"/>
      <c r="T255" s="326"/>
      <c r="U255" s="326"/>
      <c r="V255" s="327"/>
      <c r="W255" s="37" t="s">
        <v>70</v>
      </c>
      <c r="X255" s="314">
        <f>IFERROR(SUM(X253:X254),"0")</f>
        <v>132</v>
      </c>
      <c r="Y255" s="314">
        <f>IFERROR(SUM(Y253:Y254),"0")</f>
        <v>132</v>
      </c>
      <c r="Z255" s="314">
        <f>IFERROR(IF(Z253="",0,Z253),"0")+IFERROR(IF(Z254="",0,Z254),"0")</f>
        <v>2.0459999999999998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73</v>
      </c>
      <c r="Q256" s="326"/>
      <c r="R256" s="326"/>
      <c r="S256" s="326"/>
      <c r="T256" s="326"/>
      <c r="U256" s="326"/>
      <c r="V256" s="327"/>
      <c r="W256" s="37" t="s">
        <v>74</v>
      </c>
      <c r="X256" s="314">
        <f>IFERROR(SUMPRODUCT(X253:X254*H253:H254),"0")</f>
        <v>792</v>
      </c>
      <c r="Y256" s="314">
        <f>IFERROR(SUMPRODUCT(Y253:Y254*H253:H254),"0")</f>
        <v>792</v>
      </c>
      <c r="Z256" s="37"/>
      <c r="AA256" s="315"/>
      <c r="AB256" s="315"/>
      <c r="AC256" s="315"/>
    </row>
    <row r="257" spans="1:68" ht="14.25" customHeight="1" x14ac:dyDescent="0.25">
      <c r="A257" s="334" t="s">
        <v>176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91" t="s">
        <v>390</v>
      </c>
      <c r="Q258" s="317"/>
      <c r="R258" s="317"/>
      <c r="S258" s="317"/>
      <c r="T258" s="318"/>
      <c r="U258" s="34"/>
      <c r="V258" s="34"/>
      <c r="W258" s="35" t="s">
        <v>70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70</v>
      </c>
      <c r="X259" s="312">
        <v>60</v>
      </c>
      <c r="Y259" s="313">
        <f>IFERROR(IF(X259="","",X259),"")</f>
        <v>60</v>
      </c>
      <c r="Z259" s="36">
        <f>IFERROR(IF(X259="","",X259*0.0155),"")</f>
        <v>0.92999999999999994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314.10000000000002</v>
      </c>
      <c r="BN259" s="67">
        <f>IFERROR(Y259*I259,"0")</f>
        <v>314.10000000000002</v>
      </c>
      <c r="BO259" s="67">
        <f>IFERROR(X259/J259,"0")</f>
        <v>0.7142857142857143</v>
      </c>
      <c r="BP259" s="67">
        <f>IFERROR(Y259/J259,"0")</f>
        <v>0.7142857142857143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73</v>
      </c>
      <c r="Q261" s="326"/>
      <c r="R261" s="326"/>
      <c r="S261" s="326"/>
      <c r="T261" s="326"/>
      <c r="U261" s="326"/>
      <c r="V261" s="327"/>
      <c r="W261" s="37" t="s">
        <v>70</v>
      </c>
      <c r="X261" s="314">
        <f>IFERROR(SUM(X258:X260),"0")</f>
        <v>60</v>
      </c>
      <c r="Y261" s="314">
        <f>IFERROR(SUM(Y258:Y260),"0")</f>
        <v>60</v>
      </c>
      <c r="Z261" s="314">
        <f>IFERROR(IF(Z258="",0,Z258),"0")+IFERROR(IF(Z259="",0,Z259),"0")+IFERROR(IF(Z260="",0,Z260),"0")</f>
        <v>0.92999999999999994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73</v>
      </c>
      <c r="Q262" s="326"/>
      <c r="R262" s="326"/>
      <c r="S262" s="326"/>
      <c r="T262" s="326"/>
      <c r="U262" s="326"/>
      <c r="V262" s="327"/>
      <c r="W262" s="37" t="s">
        <v>74</v>
      </c>
      <c r="X262" s="314">
        <f>IFERROR(SUMPRODUCT(X258:X260*H258:H260),"0")</f>
        <v>300</v>
      </c>
      <c r="Y262" s="314">
        <f>IFERROR(SUMPRODUCT(Y258:Y260*H258:H260),"0")</f>
        <v>300</v>
      </c>
      <c r="Z262" s="37"/>
      <c r="AA262" s="315"/>
      <c r="AB262" s="315"/>
      <c r="AC262" s="315"/>
    </row>
    <row r="263" spans="1:68" ht="14.25" customHeight="1" x14ac:dyDescent="0.25">
      <c r="A263" s="334" t="s">
        <v>145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8"/>
      <c r="AB263" s="308"/>
      <c r="AC263" s="308"/>
    </row>
    <row r="264" spans="1:68" ht="37.5" customHeight="1" x14ac:dyDescent="0.25">
      <c r="A264" s="54" t="s">
        <v>397</v>
      </c>
      <c r="B264" s="54" t="s">
        <v>398</v>
      </c>
      <c r="C264" s="31">
        <v>4301135552</v>
      </c>
      <c r="D264" s="319">
        <v>4640242181431</v>
      </c>
      <c r="E264" s="320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5" t="s">
        <v>399</v>
      </c>
      <c r="Q264" s="317"/>
      <c r="R264" s="317"/>
      <c r="S264" s="317"/>
      <c r="T264" s="318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4301135504</v>
      </c>
      <c r="D265" s="319">
        <v>4640242181554</v>
      </c>
      <c r="E265" s="320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0" t="s">
        <v>403</v>
      </c>
      <c r="Q265" s="317"/>
      <c r="R265" s="317"/>
      <c r="S265" s="317"/>
      <c r="T265" s="318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9">
        <v>4640242181561</v>
      </c>
      <c r="E266" s="320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7" t="s">
        <v>407</v>
      </c>
      <c r="Q266" s="317"/>
      <c r="R266" s="317"/>
      <c r="S266" s="317"/>
      <c r="T266" s="318"/>
      <c r="U266" s="34"/>
      <c r="V266" s="34"/>
      <c r="W266" s="35" t="s">
        <v>70</v>
      </c>
      <c r="X266" s="312">
        <v>56</v>
      </c>
      <c r="Y266" s="313">
        <f t="shared" si="24"/>
        <v>56</v>
      </c>
      <c r="Z266" s="36">
        <f>IFERROR(IF(X266="","",X266*0.00936),"")</f>
        <v>0.52415999999999996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217.952</v>
      </c>
      <c r="BN266" s="67">
        <f t="shared" si="26"/>
        <v>217.952</v>
      </c>
      <c r="BO266" s="67">
        <f t="shared" si="27"/>
        <v>0.44444444444444442</v>
      </c>
      <c r="BP266" s="67">
        <f t="shared" si="28"/>
        <v>0.44444444444444442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9" t="s">
        <v>411</v>
      </c>
      <c r="Q267" s="317"/>
      <c r="R267" s="317"/>
      <c r="S267" s="317"/>
      <c r="T267" s="318"/>
      <c r="U267" s="34"/>
      <c r="V267" s="34"/>
      <c r="W267" s="35" t="s">
        <v>70</v>
      </c>
      <c r="X267" s="312">
        <v>24</v>
      </c>
      <c r="Y267" s="313">
        <f t="shared" si="24"/>
        <v>24</v>
      </c>
      <c r="Z267" s="36">
        <f>IFERROR(IF(X267="","",X267*0.0155),"")</f>
        <v>0.372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8" t="s">
        <v>414</v>
      </c>
      <c r="Q268" s="317"/>
      <c r="R268" s="317"/>
      <c r="S268" s="317"/>
      <c r="T268" s="318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9" t="s">
        <v>418</v>
      </c>
      <c r="Q269" s="317"/>
      <c r="R269" s="317"/>
      <c r="S269" s="317"/>
      <c r="T269" s="318"/>
      <c r="U269" s="34"/>
      <c r="V269" s="34"/>
      <c r="W269" s="35" t="s">
        <v>70</v>
      </c>
      <c r="X269" s="312">
        <v>14</v>
      </c>
      <c r="Y269" s="313">
        <f t="shared" si="24"/>
        <v>14</v>
      </c>
      <c r="Z269" s="36">
        <f t="shared" si="29"/>
        <v>0.13103999999999999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44.688000000000002</v>
      </c>
      <c r="BN269" s="67">
        <f t="shared" si="26"/>
        <v>44.688000000000002</v>
      </c>
      <c r="BO269" s="67">
        <f t="shared" si="27"/>
        <v>0.1111111111111111</v>
      </c>
      <c r="BP269" s="67">
        <f t="shared" si="28"/>
        <v>0.1111111111111111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2" t="s">
        <v>421</v>
      </c>
      <c r="Q270" s="317"/>
      <c r="R270" s="317"/>
      <c r="S270" s="317"/>
      <c r="T270" s="318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7"/>
      <c r="R272" s="317"/>
      <c r="S272" s="317"/>
      <c r="T272" s="318"/>
      <c r="U272" s="34"/>
      <c r="V272" s="34"/>
      <c r="W272" s="35" t="s">
        <v>70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59" t="s">
        <v>433</v>
      </c>
      <c r="Q274" s="317"/>
      <c r="R274" s="317"/>
      <c r="S274" s="317"/>
      <c r="T274" s="318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4" t="s">
        <v>436</v>
      </c>
      <c r="Q275" s="317"/>
      <c r="R275" s="317"/>
      <c r="S275" s="317"/>
      <c r="T275" s="318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80" t="s">
        <v>439</v>
      </c>
      <c r="Q276" s="317"/>
      <c r="R276" s="317"/>
      <c r="S276" s="317"/>
      <c r="T276" s="318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7"/>
      <c r="R277" s="317"/>
      <c r="S277" s="317"/>
      <c r="T277" s="318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85" t="s">
        <v>445</v>
      </c>
      <c r="Q278" s="317"/>
      <c r="R278" s="317"/>
      <c r="S278" s="317"/>
      <c r="T278" s="318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1" t="s">
        <v>448</v>
      </c>
      <c r="Q279" s="317"/>
      <c r="R279" s="317"/>
      <c r="S279" s="317"/>
      <c r="T279" s="318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7" t="s">
        <v>451</v>
      </c>
      <c r="Q280" s="317"/>
      <c r="R280" s="317"/>
      <c r="S280" s="317"/>
      <c r="T280" s="318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455</v>
      </c>
      <c r="Q281" s="317"/>
      <c r="R281" s="317"/>
      <c r="S281" s="317"/>
      <c r="T281" s="318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72" t="s">
        <v>459</v>
      </c>
      <c r="Q282" s="317"/>
      <c r="R282" s="317"/>
      <c r="S282" s="317"/>
      <c r="T282" s="318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7"/>
      <c r="R283" s="317"/>
      <c r="S283" s="317"/>
      <c r="T283" s="318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73</v>
      </c>
      <c r="Q284" s="326"/>
      <c r="R284" s="326"/>
      <c r="S284" s="326"/>
      <c r="T284" s="326"/>
      <c r="U284" s="326"/>
      <c r="V284" s="327"/>
      <c r="W284" s="37" t="s">
        <v>70</v>
      </c>
      <c r="X284" s="314">
        <f>IFERROR(SUM(X264:X283),"0")</f>
        <v>94</v>
      </c>
      <c r="Y284" s="314">
        <f>IFERROR(SUM(Y264:Y283),"0")</f>
        <v>94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1.0271999999999999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73</v>
      </c>
      <c r="Q285" s="326"/>
      <c r="R285" s="326"/>
      <c r="S285" s="326"/>
      <c r="T285" s="326"/>
      <c r="U285" s="326"/>
      <c r="V285" s="327"/>
      <c r="W285" s="37" t="s">
        <v>74</v>
      </c>
      <c r="X285" s="314">
        <f>IFERROR(SUMPRODUCT(X264:X283*H264:H283),"0")</f>
        <v>381.20000000000005</v>
      </c>
      <c r="Y285" s="314">
        <f>IFERROR(SUMPRODUCT(Y264:Y283*H264:H283),"0")</f>
        <v>381.20000000000005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2" t="s">
        <v>465</v>
      </c>
      <c r="Q286" s="401"/>
      <c r="R286" s="401"/>
      <c r="S286" s="401"/>
      <c r="T286" s="401"/>
      <c r="U286" s="401"/>
      <c r="V286" s="402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10720.4</v>
      </c>
      <c r="Y286" s="314">
        <f>IFERROR(Y24+Y33+Y40+Y45+Y61+Y67+Y72+Y78+Y88+Y95+Y107+Y113+Y119+Y126+Y131+Y137+Y142+Y148+Y156+Y161+Y169+Y173+Y178+Y184+Y191+Y201+Y209+Y214+Y220+Y226+Y233+Y239+Y247+Y251+Y256+Y262+Y285,"0")</f>
        <v>10720.4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2" t="s">
        <v>466</v>
      </c>
      <c r="Q287" s="401"/>
      <c r="R287" s="401"/>
      <c r="S287" s="401"/>
      <c r="T287" s="401"/>
      <c r="U287" s="401"/>
      <c r="V287" s="402"/>
      <c r="W287" s="37" t="s">
        <v>74</v>
      </c>
      <c r="X287" s="314">
        <f>IFERROR(SUM(BM22:BM283),"0")</f>
        <v>11432.359199999999</v>
      </c>
      <c r="Y287" s="314">
        <f>IFERROR(SUM(BN22:BN283),"0")</f>
        <v>11432.359199999999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2" t="s">
        <v>467</v>
      </c>
      <c r="Q288" s="401"/>
      <c r="R288" s="401"/>
      <c r="S288" s="401"/>
      <c r="T288" s="401"/>
      <c r="U288" s="401"/>
      <c r="V288" s="402"/>
      <c r="W288" s="37" t="s">
        <v>468</v>
      </c>
      <c r="X288" s="38">
        <f>ROUNDUP(SUM(BO22:BO283),0)</f>
        <v>23</v>
      </c>
      <c r="Y288" s="38">
        <f>ROUNDUP(SUM(BP22:BP283),0)</f>
        <v>23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2" t="s">
        <v>469</v>
      </c>
      <c r="Q289" s="401"/>
      <c r="R289" s="401"/>
      <c r="S289" s="401"/>
      <c r="T289" s="401"/>
      <c r="U289" s="401"/>
      <c r="V289" s="402"/>
      <c r="W289" s="37" t="s">
        <v>74</v>
      </c>
      <c r="X289" s="314">
        <f>GrossWeightTotal+PalletQtyTotal*25</f>
        <v>12007.359199999999</v>
      </c>
      <c r="Y289" s="314">
        <f>GrossWeightTotalR+PalletQtyTotalR*25</f>
        <v>12007.359199999999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2" t="s">
        <v>470</v>
      </c>
      <c r="Q290" s="401"/>
      <c r="R290" s="401"/>
      <c r="S290" s="401"/>
      <c r="T290" s="401"/>
      <c r="U290" s="401"/>
      <c r="V290" s="402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2122</v>
      </c>
      <c r="Y290" s="314">
        <f>IFERROR(Y23+Y32+Y39+Y44+Y60+Y66+Y71+Y77+Y87+Y94+Y106+Y112+Y118+Y125+Y130+Y136+Y141+Y147+Y155+Y160+Y168+Y172+Y177+Y183+Y190+Y200+Y208+Y213+Y219+Y225+Y232+Y238+Y246+Y250+Y255+Y261+Y284,"0")</f>
        <v>2122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2" t="s">
        <v>471</v>
      </c>
      <c r="Q291" s="401"/>
      <c r="R291" s="401"/>
      <c r="S291" s="401"/>
      <c r="T291" s="401"/>
      <c r="U291" s="401"/>
      <c r="V291" s="402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28.86928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31" t="s">
        <v>75</v>
      </c>
      <c r="D293" s="477"/>
      <c r="E293" s="477"/>
      <c r="F293" s="477"/>
      <c r="G293" s="477"/>
      <c r="H293" s="477"/>
      <c r="I293" s="477"/>
      <c r="J293" s="477"/>
      <c r="K293" s="477"/>
      <c r="L293" s="477"/>
      <c r="M293" s="477"/>
      <c r="N293" s="477"/>
      <c r="O293" s="477"/>
      <c r="P293" s="477"/>
      <c r="Q293" s="477"/>
      <c r="R293" s="477"/>
      <c r="S293" s="369"/>
      <c r="T293" s="331" t="s">
        <v>242</v>
      </c>
      <c r="U293" s="369"/>
      <c r="V293" s="331" t="s">
        <v>270</v>
      </c>
      <c r="W293" s="369"/>
      <c r="X293" s="331" t="s">
        <v>293</v>
      </c>
      <c r="Y293" s="477"/>
      <c r="Z293" s="477"/>
      <c r="AA293" s="477"/>
      <c r="AB293" s="477"/>
      <c r="AC293" s="369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74" t="s">
        <v>474</v>
      </c>
      <c r="B294" s="331" t="s">
        <v>63</v>
      </c>
      <c r="C294" s="331" t="s">
        <v>76</v>
      </c>
      <c r="D294" s="331" t="s">
        <v>93</v>
      </c>
      <c r="E294" s="331" t="s">
        <v>103</v>
      </c>
      <c r="F294" s="331" t="s">
        <v>109</v>
      </c>
      <c r="G294" s="331" t="s">
        <v>137</v>
      </c>
      <c r="H294" s="331" t="s">
        <v>144</v>
      </c>
      <c r="I294" s="331" t="s">
        <v>149</v>
      </c>
      <c r="J294" s="331" t="s">
        <v>157</v>
      </c>
      <c r="K294" s="331" t="s">
        <v>175</v>
      </c>
      <c r="L294" s="331" t="s">
        <v>185</v>
      </c>
      <c r="M294" s="331" t="s">
        <v>204</v>
      </c>
      <c r="N294" s="310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5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10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84</v>
      </c>
      <c r="D296" s="46">
        <f>IFERROR(X36*H36,"0")+IFERROR(X37*H37,"0")+IFERROR(X38*H38,"0")</f>
        <v>360</v>
      </c>
      <c r="E296" s="46">
        <f>IFERROR(X43*H43,"0")</f>
        <v>0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345.6</v>
      </c>
      <c r="G296" s="46">
        <f>IFERROR(X64*H64,"0")+IFERROR(X65*H65,"0")</f>
        <v>2100</v>
      </c>
      <c r="H296" s="46">
        <f>IFERROR(X70*H70,"0")</f>
        <v>100.8</v>
      </c>
      <c r="I296" s="46">
        <f>IFERROR(X75*H75,"0")+IFERROR(X76*H76,"0")</f>
        <v>151.20000000000002</v>
      </c>
      <c r="J296" s="46">
        <f>IFERROR(X81*H81,"0")+IFERROR(X82*H82,"0")+IFERROR(X83*H83,"0")+IFERROR(X84*H84,"0")+IFERROR(X85*H85,"0")+IFERROR(X86*H86,"0")</f>
        <v>453.6</v>
      </c>
      <c r="K296" s="46">
        <f>IFERROR(X91*H91,"0")+IFERROR(X92*H92,"0")+IFERROR(X93*H93,"0")</f>
        <v>0</v>
      </c>
      <c r="L296" s="46">
        <f>IFERROR(X98*H98,"0")+IFERROR(X99*H99,"0")+IFERROR(X100*H100,"0")+IFERROR(X101*H101,"0")+IFERROR(X102*H102,"0")+IFERROR(X103*H103,"0")+IFERROR(X104*H104,"0")+IFERROR(X105*H105,"0")</f>
        <v>2659.2000000000003</v>
      </c>
      <c r="M296" s="46">
        <f>IFERROR(X110*H110,"0")+IFERROR(X111*H111,"0")</f>
        <v>378</v>
      </c>
      <c r="N296" s="310"/>
      <c r="O296" s="46">
        <f>IFERROR(X116*H116,"0")+IFERROR(X117*H117,"0")</f>
        <v>0</v>
      </c>
      <c r="P296" s="46">
        <f>IFERROR(X122*H122,"0")+IFERROR(X123*H123,"0")+IFERROR(X124*H124,"0")</f>
        <v>84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780</v>
      </c>
      <c r="V296" s="46">
        <f>IFERROR(X165*H165,"0")+IFERROR(X166*H166,"0")+IFERROR(X167*H167,"0")+IFERROR(X171*H171,"0")</f>
        <v>294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67.199999999999989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604.79999999999995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720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1538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7636.7999999999993</v>
      </c>
      <c r="B299" s="60">
        <f>SUMPRODUCT(--(BB:BB="ПГП"),--(W:W="кор"),H:H,Y:Y)+SUMPRODUCT(--(BB:BB="ПГП"),--(W:W="кг"),Y:Y)</f>
        <v>3083.5999999999995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285:V285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21:Z221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S294:S295"/>
    <mergeCell ref="A168:O169"/>
    <mergeCell ref="M17:M18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V293:W293"/>
    <mergeCell ref="A236:Z236"/>
    <mergeCell ref="P253:T253"/>
    <mergeCell ref="A223:Z223"/>
    <mergeCell ref="W294:W295"/>
    <mergeCell ref="D279:E279"/>
    <mergeCell ref="D265:E265"/>
    <mergeCell ref="X293:AC293"/>
    <mergeCell ref="H5:M5"/>
    <mergeCell ref="A27:Z27"/>
    <mergeCell ref="P98:T98"/>
    <mergeCell ref="D212:E212"/>
    <mergeCell ref="D146:E146"/>
    <mergeCell ref="D6:M6"/>
    <mergeCell ref="P95:V95"/>
    <mergeCell ref="D83:E83"/>
    <mergeCell ref="P93:T93"/>
    <mergeCell ref="D207:E207"/>
    <mergeCell ref="D85:E85"/>
    <mergeCell ref="G17:G18"/>
    <mergeCell ref="P184:V184"/>
    <mergeCell ref="A143:Z143"/>
    <mergeCell ref="D159:E159"/>
    <mergeCell ref="P188:T188"/>
    <mergeCell ref="P148:V148"/>
    <mergeCell ref="P59:T59"/>
    <mergeCell ref="D154:E154"/>
    <mergeCell ref="P111:T111"/>
    <mergeCell ref="P48:T48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D58:E58"/>
    <mergeCell ref="D231:E231"/>
    <mergeCell ref="P39:V39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3:M13"/>
    <mergeCell ref="A69:Z69"/>
    <mergeCell ref="D254:E254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D294:D295"/>
    <mergeCell ref="F294:F295"/>
    <mergeCell ref="A203:Z203"/>
    <mergeCell ref="P245:T245"/>
    <mergeCell ref="D188:E188"/>
    <mergeCell ref="P126:V126"/>
    <mergeCell ref="P224:T224"/>
    <mergeCell ref="P260:T260"/>
    <mergeCell ref="A141:O142"/>
    <mergeCell ref="P225:V225"/>
    <mergeCell ref="P153:T153"/>
    <mergeCell ref="A138:Z13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50:V250"/>
    <mergeCell ref="P286:V286"/>
    <mergeCell ref="A14:M14"/>
    <mergeCell ref="D280:E280"/>
    <mergeCell ref="A160:O161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E294:E295"/>
    <mergeCell ref="D52:E52"/>
    <mergeCell ref="A162:Z162"/>
    <mergeCell ref="P15:T16"/>
    <mergeCell ref="D116:E116"/>
    <mergeCell ref="D91:E91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A42:Z42"/>
    <mergeCell ref="P288:V288"/>
    <mergeCell ref="P43:T43"/>
    <mergeCell ref="P136:V136"/>
    <mergeCell ref="A109:Z109"/>
    <mergeCell ref="A180:Z180"/>
    <mergeCell ref="A240:Z240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Q9:R9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P178:V178"/>
    <mergeCell ref="A120:Z120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  <mergeCell ref="P230:T230"/>
    <mergeCell ref="P130:V130"/>
    <mergeCell ref="P190:V190"/>
    <mergeCell ref="D1:F1"/>
    <mergeCell ref="A242:Z242"/>
    <mergeCell ref="A234:Z23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H1:Q1"/>
    <mergeCell ref="A74:Z74"/>
    <mergeCell ref="P246:V246"/>
    <mergeCell ref="D259:E259"/>
    <mergeCell ref="P40:V40"/>
    <mergeCell ref="A66:O67"/>
    <mergeCell ref="A163:Z163"/>
    <mergeCell ref="D28:E28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G294:G295"/>
    <mergeCell ref="I294:I295"/>
    <mergeCell ref="P86:T86"/>
    <mergeCell ref="A80:Z80"/>
    <mergeCell ref="D134:E134"/>
    <mergeCell ref="D205:E205"/>
    <mergeCell ref="P249:T249"/>
    <mergeCell ref="A87:O88"/>
    <mergeCell ref="R1:T1"/>
    <mergeCell ref="P28:T28"/>
    <mergeCell ref="P165:T165"/>
    <mergeCell ref="D98:E98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P88:V88"/>
    <mergeCell ref="D70:E70"/>
    <mergeCell ref="A215:Z215"/>
    <mergeCell ref="D129:E129"/>
    <mergeCell ref="A46:Z46"/>
    <mergeCell ref="P166:T166"/>
    <mergeCell ref="A89:Z89"/>
    <mergeCell ref="D274:E274"/>
    <mergeCell ref="D245:E245"/>
    <mergeCell ref="P116:T116"/>
    <mergeCell ref="D122:E122"/>
    <mergeCell ref="D224:E224"/>
    <mergeCell ref="P103:T103"/>
    <mergeCell ref="A26:Z26"/>
    <mergeCell ref="P268:T2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2024-10-18T10:08:12Z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