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9D3901E-F28C-45C0-9D26-628AC49E6D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Z576" i="1" s="1"/>
  <c r="Y572" i="1"/>
  <c r="Y577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Z540" i="1" s="1"/>
  <c r="Y538" i="1"/>
  <c r="Y541" i="1" s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Y479" i="1" s="1"/>
  <c r="P477" i="1"/>
  <c r="X474" i="1"/>
  <c r="X473" i="1"/>
  <c r="BO472" i="1"/>
  <c r="BM472" i="1"/>
  <c r="Y472" i="1"/>
  <c r="Y473" i="1" s="1"/>
  <c r="P472" i="1"/>
  <c r="X470" i="1"/>
  <c r="X469" i="1"/>
  <c r="BO468" i="1"/>
  <c r="BM468" i="1"/>
  <c r="Y468" i="1"/>
  <c r="BP468" i="1" s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BP456" i="1" s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X442" i="1"/>
  <c r="Y441" i="1"/>
  <c r="X441" i="1"/>
  <c r="BP440" i="1"/>
  <c r="BO440" i="1"/>
  <c r="BN440" i="1"/>
  <c r="BM440" i="1"/>
  <c r="Z440" i="1"/>
  <c r="Z441" i="1" s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2" i="1"/>
  <c r="X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Y424" i="1" s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X408" i="1"/>
  <c r="X407" i="1"/>
  <c r="BO406" i="1"/>
  <c r="BM406" i="1"/>
  <c r="Y406" i="1"/>
  <c r="P406" i="1"/>
  <c r="BO405" i="1"/>
  <c r="BM405" i="1"/>
  <c r="Y405" i="1"/>
  <c r="Y408" i="1" s="1"/>
  <c r="P405" i="1"/>
  <c r="X403" i="1"/>
  <c r="X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BP395" i="1" s="1"/>
  <c r="P395" i="1"/>
  <c r="BO394" i="1"/>
  <c r="BM394" i="1"/>
  <c r="Y394" i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Y365" i="1" s="1"/>
  <c r="P361" i="1"/>
  <c r="X359" i="1"/>
  <c r="X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BP333" i="1" s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P321" i="1"/>
  <c r="X318" i="1"/>
  <c r="X317" i="1"/>
  <c r="BO316" i="1"/>
  <c r="BM316" i="1"/>
  <c r="Y316" i="1"/>
  <c r="BP316" i="1" s="1"/>
  <c r="P316" i="1"/>
  <c r="BO315" i="1"/>
  <c r="BM315" i="1"/>
  <c r="Y315" i="1"/>
  <c r="Y318" i="1" s="1"/>
  <c r="P315" i="1"/>
  <c r="X313" i="1"/>
  <c r="X312" i="1"/>
  <c r="BO311" i="1"/>
  <c r="BM311" i="1"/>
  <c r="Y311" i="1"/>
  <c r="T613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613" i="1" s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BO275" i="1"/>
  <c r="BM275" i="1"/>
  <c r="Y275" i="1"/>
  <c r="O613" i="1" s="1"/>
  <c r="P275" i="1"/>
  <c r="X272" i="1"/>
  <c r="X271" i="1"/>
  <c r="BO270" i="1"/>
  <c r="BM270" i="1"/>
  <c r="Y270" i="1"/>
  <c r="Y271" i="1" s="1"/>
  <c r="X268" i="1"/>
  <c r="X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P239" i="1"/>
  <c r="X237" i="1"/>
  <c r="X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Y222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Y212" i="1" s="1"/>
  <c r="P209" i="1"/>
  <c r="X207" i="1"/>
  <c r="X206" i="1"/>
  <c r="BO205" i="1"/>
  <c r="BM205" i="1"/>
  <c r="Y205" i="1"/>
  <c r="BP205" i="1" s="1"/>
  <c r="P205" i="1"/>
  <c r="BO204" i="1"/>
  <c r="BM204" i="1"/>
  <c r="Y204" i="1"/>
  <c r="BP204" i="1" s="1"/>
  <c r="P204" i="1"/>
  <c r="X201" i="1"/>
  <c r="X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X163" i="1"/>
  <c r="X162" i="1"/>
  <c r="BO161" i="1"/>
  <c r="BM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Y95" i="1" s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1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1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174" i="1" l="1"/>
  <c r="BN174" i="1"/>
  <c r="Z174" i="1"/>
  <c r="BP216" i="1"/>
  <c r="BN216" i="1"/>
  <c r="Z216" i="1"/>
  <c r="BP240" i="1"/>
  <c r="BN240" i="1"/>
  <c r="Z240" i="1"/>
  <c r="BP264" i="1"/>
  <c r="BN264" i="1"/>
  <c r="Z264" i="1"/>
  <c r="BP321" i="1"/>
  <c r="BN321" i="1"/>
  <c r="Z321" i="1"/>
  <c r="BP335" i="1"/>
  <c r="BN335" i="1"/>
  <c r="Z335" i="1"/>
  <c r="BP354" i="1"/>
  <c r="BN354" i="1"/>
  <c r="Z354" i="1"/>
  <c r="Y369" i="1"/>
  <c r="BP368" i="1"/>
  <c r="BN368" i="1"/>
  <c r="Z368" i="1"/>
  <c r="Z369" i="1" s="1"/>
  <c r="BP372" i="1"/>
  <c r="BN372" i="1"/>
  <c r="Z372" i="1"/>
  <c r="BP400" i="1"/>
  <c r="BN400" i="1"/>
  <c r="Z400" i="1"/>
  <c r="BP428" i="1"/>
  <c r="BN428" i="1"/>
  <c r="Z428" i="1"/>
  <c r="BP463" i="1"/>
  <c r="BN463" i="1"/>
  <c r="Z463" i="1"/>
  <c r="BP524" i="1"/>
  <c r="BN524" i="1"/>
  <c r="Z524" i="1"/>
  <c r="X603" i="1"/>
  <c r="Z27" i="1"/>
  <c r="BN27" i="1"/>
  <c r="Z51" i="1"/>
  <c r="BN51" i="1"/>
  <c r="Z66" i="1"/>
  <c r="BN66" i="1"/>
  <c r="Z67" i="1"/>
  <c r="BN67" i="1"/>
  <c r="Z82" i="1"/>
  <c r="BN82" i="1"/>
  <c r="Z93" i="1"/>
  <c r="BN93" i="1"/>
  <c r="Z106" i="1"/>
  <c r="BN106" i="1"/>
  <c r="Y116" i="1"/>
  <c r="Z119" i="1"/>
  <c r="BN119" i="1"/>
  <c r="Z135" i="1"/>
  <c r="BN135" i="1"/>
  <c r="Z136" i="1"/>
  <c r="BN136" i="1"/>
  <c r="BP140" i="1"/>
  <c r="BN140" i="1"/>
  <c r="BP161" i="1"/>
  <c r="BN161" i="1"/>
  <c r="Z161" i="1"/>
  <c r="BP199" i="1"/>
  <c r="BN199" i="1"/>
  <c r="Z199" i="1"/>
  <c r="Y236" i="1"/>
  <c r="BP228" i="1"/>
  <c r="BN228" i="1"/>
  <c r="Z228" i="1"/>
  <c r="BP251" i="1"/>
  <c r="BN251" i="1"/>
  <c r="Z251" i="1"/>
  <c r="BP291" i="1"/>
  <c r="BN291" i="1"/>
  <c r="Z291" i="1"/>
  <c r="BP322" i="1"/>
  <c r="BN322" i="1"/>
  <c r="Z322" i="1"/>
  <c r="BP349" i="1"/>
  <c r="BN349" i="1"/>
  <c r="Z349" i="1"/>
  <c r="BP355" i="1"/>
  <c r="BN355" i="1"/>
  <c r="Z355" i="1"/>
  <c r="BP386" i="1"/>
  <c r="BN386" i="1"/>
  <c r="Z386" i="1"/>
  <c r="X613" i="1"/>
  <c r="BP414" i="1"/>
  <c r="BN414" i="1"/>
  <c r="Z414" i="1"/>
  <c r="BP448" i="1"/>
  <c r="BN448" i="1"/>
  <c r="Z448" i="1"/>
  <c r="BP510" i="1"/>
  <c r="BN510" i="1"/>
  <c r="Z510" i="1"/>
  <c r="BP534" i="1"/>
  <c r="BN534" i="1"/>
  <c r="Z534" i="1"/>
  <c r="I613" i="1"/>
  <c r="Y201" i="1"/>
  <c r="R613" i="1"/>
  <c r="Y345" i="1"/>
  <c r="BP384" i="1"/>
  <c r="BN384" i="1"/>
  <c r="Z384" i="1"/>
  <c r="Y396" i="1"/>
  <c r="BP394" i="1"/>
  <c r="BN394" i="1"/>
  <c r="Z394" i="1"/>
  <c r="BP412" i="1"/>
  <c r="BN412" i="1"/>
  <c r="Z412" i="1"/>
  <c r="Y432" i="1"/>
  <c r="BP426" i="1"/>
  <c r="BN426" i="1"/>
  <c r="Z426" i="1"/>
  <c r="BP446" i="1"/>
  <c r="BN446" i="1"/>
  <c r="Z446" i="1"/>
  <c r="BP454" i="1"/>
  <c r="BN454" i="1"/>
  <c r="Z454" i="1"/>
  <c r="BP461" i="1"/>
  <c r="BN461" i="1"/>
  <c r="Z461" i="1"/>
  <c r="BP483" i="1"/>
  <c r="BN483" i="1"/>
  <c r="Z483" i="1"/>
  <c r="BP508" i="1"/>
  <c r="BN508" i="1"/>
  <c r="Z508" i="1"/>
  <c r="BP518" i="1"/>
  <c r="BN518" i="1"/>
  <c r="Z518" i="1"/>
  <c r="Y536" i="1"/>
  <c r="BP532" i="1"/>
  <c r="BN532" i="1"/>
  <c r="Z532" i="1"/>
  <c r="BP588" i="1"/>
  <c r="BN588" i="1"/>
  <c r="Z588" i="1"/>
  <c r="Y598" i="1"/>
  <c r="Y597" i="1"/>
  <c r="BP596" i="1"/>
  <c r="BN596" i="1"/>
  <c r="Z596" i="1"/>
  <c r="Z597" i="1" s="1"/>
  <c r="Z22" i="1"/>
  <c r="Z23" i="1" s="1"/>
  <c r="BN22" i="1"/>
  <c r="BP22" i="1"/>
  <c r="Y35" i="1"/>
  <c r="Z29" i="1"/>
  <c r="BN29" i="1"/>
  <c r="Z49" i="1"/>
  <c r="BN49" i="1"/>
  <c r="Z53" i="1"/>
  <c r="BN53" i="1"/>
  <c r="Y59" i="1"/>
  <c r="Z64" i="1"/>
  <c r="BN64" i="1"/>
  <c r="Z69" i="1"/>
  <c r="BN69" i="1"/>
  <c r="Y78" i="1"/>
  <c r="Z80" i="1"/>
  <c r="BN80" i="1"/>
  <c r="BP80" i="1"/>
  <c r="Z84" i="1"/>
  <c r="BN84" i="1"/>
  <c r="Z89" i="1"/>
  <c r="BN89" i="1"/>
  <c r="BP89" i="1"/>
  <c r="Z90" i="1"/>
  <c r="BN90" i="1"/>
  <c r="Z91" i="1"/>
  <c r="BN91" i="1"/>
  <c r="Z97" i="1"/>
  <c r="BN97" i="1"/>
  <c r="BP97" i="1"/>
  <c r="Z104" i="1"/>
  <c r="BN104" i="1"/>
  <c r="Z110" i="1"/>
  <c r="BN110" i="1"/>
  <c r="BP110" i="1"/>
  <c r="Z114" i="1"/>
  <c r="BN114" i="1"/>
  <c r="Z121" i="1"/>
  <c r="BN121" i="1"/>
  <c r="Z127" i="1"/>
  <c r="BN127" i="1"/>
  <c r="BP127" i="1"/>
  <c r="Z128" i="1"/>
  <c r="BN128" i="1"/>
  <c r="Z129" i="1"/>
  <c r="BN129" i="1"/>
  <c r="Y142" i="1"/>
  <c r="Z138" i="1"/>
  <c r="BN138" i="1"/>
  <c r="Z144" i="1"/>
  <c r="BN144" i="1"/>
  <c r="BP144" i="1"/>
  <c r="G613" i="1"/>
  <c r="Z155" i="1"/>
  <c r="BN155" i="1"/>
  <c r="BP155" i="1"/>
  <c r="Z166" i="1"/>
  <c r="BN166" i="1"/>
  <c r="Z172" i="1"/>
  <c r="BN172" i="1"/>
  <c r="BP172" i="1"/>
  <c r="Z176" i="1"/>
  <c r="BN176" i="1"/>
  <c r="Y184" i="1"/>
  <c r="Z182" i="1"/>
  <c r="BN182" i="1"/>
  <c r="Z193" i="1"/>
  <c r="BN193" i="1"/>
  <c r="Z197" i="1"/>
  <c r="BN197" i="1"/>
  <c r="Z204" i="1"/>
  <c r="BN204" i="1"/>
  <c r="Z214" i="1"/>
  <c r="BN214" i="1"/>
  <c r="BP214" i="1"/>
  <c r="Z218" i="1"/>
  <c r="BN218" i="1"/>
  <c r="Z226" i="1"/>
  <c r="BN226" i="1"/>
  <c r="Z230" i="1"/>
  <c r="BN230" i="1"/>
  <c r="Z234" i="1"/>
  <c r="BN234" i="1"/>
  <c r="Y244" i="1"/>
  <c r="Z242" i="1"/>
  <c r="BN242" i="1"/>
  <c r="Y256" i="1"/>
  <c r="Z249" i="1"/>
  <c r="BN249" i="1"/>
  <c r="Z253" i="1"/>
  <c r="BN253" i="1"/>
  <c r="M613" i="1"/>
  <c r="Z262" i="1"/>
  <c r="BN262" i="1"/>
  <c r="Z266" i="1"/>
  <c r="BN266" i="1"/>
  <c r="Z279" i="1"/>
  <c r="BN279" i="1"/>
  <c r="Q613" i="1"/>
  <c r="Z298" i="1"/>
  <c r="BN298" i="1"/>
  <c r="Z316" i="1"/>
  <c r="BN316" i="1"/>
  <c r="Z324" i="1"/>
  <c r="BN324" i="1"/>
  <c r="Z333" i="1"/>
  <c r="BN333" i="1"/>
  <c r="Z339" i="1"/>
  <c r="BN339" i="1"/>
  <c r="BP339" i="1"/>
  <c r="Z343" i="1"/>
  <c r="BN343" i="1"/>
  <c r="Y352" i="1"/>
  <c r="Y359" i="1"/>
  <c r="Z357" i="1"/>
  <c r="BN357" i="1"/>
  <c r="Y358" i="1"/>
  <c r="Z361" i="1"/>
  <c r="BN361" i="1"/>
  <c r="BP361" i="1"/>
  <c r="Y364" i="1"/>
  <c r="BP374" i="1"/>
  <c r="BN374" i="1"/>
  <c r="Z374" i="1"/>
  <c r="BP380" i="1"/>
  <c r="BN380" i="1"/>
  <c r="Z380" i="1"/>
  <c r="BP388" i="1"/>
  <c r="BN388" i="1"/>
  <c r="Z388" i="1"/>
  <c r="BP406" i="1"/>
  <c r="BN406" i="1"/>
  <c r="Z406" i="1"/>
  <c r="BP416" i="1"/>
  <c r="BN416" i="1"/>
  <c r="Z416" i="1"/>
  <c r="BP430" i="1"/>
  <c r="BN430" i="1"/>
  <c r="Z430" i="1"/>
  <c r="BP450" i="1"/>
  <c r="BN450" i="1"/>
  <c r="Z450" i="1"/>
  <c r="BP457" i="1"/>
  <c r="BN457" i="1"/>
  <c r="Z457" i="1"/>
  <c r="Y469" i="1"/>
  <c r="BP467" i="1"/>
  <c r="BN467" i="1"/>
  <c r="Z467" i="1"/>
  <c r="BP484" i="1"/>
  <c r="BN484" i="1"/>
  <c r="Z484" i="1"/>
  <c r="BP512" i="1"/>
  <c r="BN512" i="1"/>
  <c r="Z512" i="1"/>
  <c r="BP526" i="1"/>
  <c r="BN526" i="1"/>
  <c r="Z526" i="1"/>
  <c r="Y535" i="1"/>
  <c r="AE613" i="1"/>
  <c r="Y589" i="1"/>
  <c r="BP587" i="1"/>
  <c r="BN587" i="1"/>
  <c r="Z587" i="1"/>
  <c r="Z589" i="1" s="1"/>
  <c r="V613" i="1"/>
  <c r="Y376" i="1"/>
  <c r="Y375" i="1"/>
  <c r="Y402" i="1"/>
  <c r="Y465" i="1"/>
  <c r="F9" i="1"/>
  <c r="J9" i="1"/>
  <c r="F10" i="1"/>
  <c r="Y36" i="1"/>
  <c r="Y40" i="1"/>
  <c r="Y44" i="1"/>
  <c r="Y54" i="1"/>
  <c r="Y60" i="1"/>
  <c r="Y70" i="1"/>
  <c r="Y77" i="1"/>
  <c r="Y87" i="1"/>
  <c r="Y94" i="1"/>
  <c r="Y100" i="1"/>
  <c r="Y107" i="1"/>
  <c r="Y115" i="1"/>
  <c r="Y124" i="1"/>
  <c r="Y132" i="1"/>
  <c r="Y141" i="1"/>
  <c r="Y147" i="1"/>
  <c r="Y152" i="1"/>
  <c r="Y158" i="1"/>
  <c r="Y162" i="1"/>
  <c r="Y169" i="1"/>
  <c r="Y177" i="1"/>
  <c r="Y183" i="1"/>
  <c r="Y190" i="1"/>
  <c r="Y200" i="1"/>
  <c r="Y207" i="1"/>
  <c r="Y211" i="1"/>
  <c r="Y223" i="1"/>
  <c r="Y237" i="1"/>
  <c r="Y243" i="1"/>
  <c r="Y267" i="1"/>
  <c r="Y272" i="1"/>
  <c r="Y282" i="1"/>
  <c r="Y287" i="1"/>
  <c r="Y294" i="1"/>
  <c r="Y303" i="1"/>
  <c r="Y308" i="1"/>
  <c r="Y313" i="1"/>
  <c r="Y317" i="1"/>
  <c r="BP334" i="1"/>
  <c r="BN334" i="1"/>
  <c r="Z334" i="1"/>
  <c r="BP342" i="1"/>
  <c r="BN342" i="1"/>
  <c r="Z342" i="1"/>
  <c r="BP350" i="1"/>
  <c r="BN350" i="1"/>
  <c r="Z350" i="1"/>
  <c r="BP356" i="1"/>
  <c r="BN356" i="1"/>
  <c r="Z356" i="1"/>
  <c r="Z358" i="1" s="1"/>
  <c r="BP373" i="1"/>
  <c r="BN373" i="1"/>
  <c r="Z373" i="1"/>
  <c r="BP383" i="1"/>
  <c r="BN383" i="1"/>
  <c r="Z383" i="1"/>
  <c r="BP387" i="1"/>
  <c r="BN387" i="1"/>
  <c r="Z387" i="1"/>
  <c r="H9" i="1"/>
  <c r="B613" i="1"/>
  <c r="X604" i="1"/>
  <c r="X605" i="1"/>
  <c r="X607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4" i="1"/>
  <c r="BN74" i="1"/>
  <c r="Z75" i="1"/>
  <c r="BN75" i="1"/>
  <c r="Z81" i="1"/>
  <c r="BN81" i="1"/>
  <c r="Z83" i="1"/>
  <c r="BN83" i="1"/>
  <c r="Z85" i="1"/>
  <c r="BN85" i="1"/>
  <c r="Z92" i="1"/>
  <c r="BN92" i="1"/>
  <c r="Z98" i="1"/>
  <c r="BN98" i="1"/>
  <c r="E613" i="1"/>
  <c r="Z105" i="1"/>
  <c r="BN105" i="1"/>
  <c r="Y108" i="1"/>
  <c r="Z111" i="1"/>
  <c r="BN111" i="1"/>
  <c r="Z113" i="1"/>
  <c r="BN113" i="1"/>
  <c r="F613" i="1"/>
  <c r="Z120" i="1"/>
  <c r="BN120" i="1"/>
  <c r="Z122" i="1"/>
  <c r="BN122" i="1"/>
  <c r="Y125" i="1"/>
  <c r="Z130" i="1"/>
  <c r="BN130" i="1"/>
  <c r="Z134" i="1"/>
  <c r="BN134" i="1"/>
  <c r="BP134" i="1"/>
  <c r="Z137" i="1"/>
  <c r="BN137" i="1"/>
  <c r="Z139" i="1"/>
  <c r="BN139" i="1"/>
  <c r="Z145" i="1"/>
  <c r="Z146" i="1" s="1"/>
  <c r="BN145" i="1"/>
  <c r="Z150" i="1"/>
  <c r="Z152" i="1" s="1"/>
  <c r="BN150" i="1"/>
  <c r="BP150" i="1"/>
  <c r="Y153" i="1"/>
  <c r="Z156" i="1"/>
  <c r="Z157" i="1" s="1"/>
  <c r="BN156" i="1"/>
  <c r="Z160" i="1"/>
  <c r="Z162" i="1" s="1"/>
  <c r="BN160" i="1"/>
  <c r="BP160" i="1"/>
  <c r="H613" i="1"/>
  <c r="Z167" i="1"/>
  <c r="BN167" i="1"/>
  <c r="Y170" i="1"/>
  <c r="Z173" i="1"/>
  <c r="BN173" i="1"/>
  <c r="Z175" i="1"/>
  <c r="BN175" i="1"/>
  <c r="Z181" i="1"/>
  <c r="Z183" i="1" s="1"/>
  <c r="BN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J613" i="1"/>
  <c r="Z205" i="1"/>
  <c r="Z206" i="1" s="1"/>
  <c r="BN205" i="1"/>
  <c r="Y206" i="1"/>
  <c r="Z209" i="1"/>
  <c r="Z211" i="1" s="1"/>
  <c r="BN209" i="1"/>
  <c r="BP209" i="1"/>
  <c r="Z215" i="1"/>
  <c r="BN215" i="1"/>
  <c r="Z217" i="1"/>
  <c r="BN217" i="1"/>
  <c r="Z219" i="1"/>
  <c r="BN219" i="1"/>
  <c r="Z221" i="1"/>
  <c r="BN221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Z239" i="1"/>
  <c r="BN239" i="1"/>
  <c r="BP239" i="1"/>
  <c r="Z241" i="1"/>
  <c r="BN241" i="1"/>
  <c r="K613" i="1"/>
  <c r="Z248" i="1"/>
  <c r="BN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Y268" i="1"/>
  <c r="Z270" i="1"/>
  <c r="Z271" i="1" s="1"/>
  <c r="BN270" i="1"/>
  <c r="BP270" i="1"/>
  <c r="Z275" i="1"/>
  <c r="BN275" i="1"/>
  <c r="BP275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2" i="1"/>
  <c r="Z306" i="1"/>
  <c r="Z307" i="1" s="1"/>
  <c r="BN306" i="1"/>
  <c r="BP306" i="1"/>
  <c r="Y307" i="1"/>
  <c r="Z311" i="1"/>
  <c r="Z312" i="1" s="1"/>
  <c r="BN311" i="1"/>
  <c r="BP311" i="1"/>
  <c r="Y312" i="1"/>
  <c r="Z315" i="1"/>
  <c r="Z317" i="1" s="1"/>
  <c r="BN315" i="1"/>
  <c r="BP315" i="1"/>
  <c r="U613" i="1"/>
  <c r="Y329" i="1"/>
  <c r="Z323" i="1"/>
  <c r="BN323" i="1"/>
  <c r="Z325" i="1"/>
  <c r="BN325" i="1"/>
  <c r="Z327" i="1"/>
  <c r="BN327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BP362" i="1"/>
  <c r="BN362" i="1"/>
  <c r="Z362" i="1"/>
  <c r="BP381" i="1"/>
  <c r="BN381" i="1"/>
  <c r="Z381" i="1"/>
  <c r="Y391" i="1"/>
  <c r="BP385" i="1"/>
  <c r="BN385" i="1"/>
  <c r="Z385" i="1"/>
  <c r="BP389" i="1"/>
  <c r="BN389" i="1"/>
  <c r="Z389" i="1"/>
  <c r="Y397" i="1"/>
  <c r="Y403" i="1"/>
  <c r="Y407" i="1"/>
  <c r="Y419" i="1"/>
  <c r="Y423" i="1"/>
  <c r="Y431" i="1"/>
  <c r="Y464" i="1"/>
  <c r="Y470" i="1"/>
  <c r="Y474" i="1"/>
  <c r="BP482" i="1"/>
  <c r="BN482" i="1"/>
  <c r="Z482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BP527" i="1"/>
  <c r="BN527" i="1"/>
  <c r="Z527" i="1"/>
  <c r="Y552" i="1"/>
  <c r="BP545" i="1"/>
  <c r="BN545" i="1"/>
  <c r="Z545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Z613" i="1"/>
  <c r="Y370" i="1"/>
  <c r="W613" i="1"/>
  <c r="Y392" i="1"/>
  <c r="Z395" i="1"/>
  <c r="Z396" i="1" s="1"/>
  <c r="BN395" i="1"/>
  <c r="Z399" i="1"/>
  <c r="BN399" i="1"/>
  <c r="BP399" i="1"/>
  <c r="Z401" i="1"/>
  <c r="BN401" i="1"/>
  <c r="Z405" i="1"/>
  <c r="Z407" i="1" s="1"/>
  <c r="BN405" i="1"/>
  <c r="BP405" i="1"/>
  <c r="Z411" i="1"/>
  <c r="BN411" i="1"/>
  <c r="BP411" i="1"/>
  <c r="Z413" i="1"/>
  <c r="BN413" i="1"/>
  <c r="Z415" i="1"/>
  <c r="BN415" i="1"/>
  <c r="Z417" i="1"/>
  <c r="BN417" i="1"/>
  <c r="Y418" i="1"/>
  <c r="Z421" i="1"/>
  <c r="Z423" i="1" s="1"/>
  <c r="BN421" i="1"/>
  <c r="BP421" i="1"/>
  <c r="Z427" i="1"/>
  <c r="BN427" i="1"/>
  <c r="Z429" i="1"/>
  <c r="BN429" i="1"/>
  <c r="Y613" i="1"/>
  <c r="Y442" i="1"/>
  <c r="Z445" i="1"/>
  <c r="BN445" i="1"/>
  <c r="Z447" i="1"/>
  <c r="BN447" i="1"/>
  <c r="Z449" i="1"/>
  <c r="BN449" i="1"/>
  <c r="Z451" i="1"/>
  <c r="BN451" i="1"/>
  <c r="Z453" i="1"/>
  <c r="BN453" i="1"/>
  <c r="Z455" i="1"/>
  <c r="BN455" i="1"/>
  <c r="Z456" i="1"/>
  <c r="BN456" i="1"/>
  <c r="Z458" i="1"/>
  <c r="BN458" i="1"/>
  <c r="Z460" i="1"/>
  <c r="BN460" i="1"/>
  <c r="Z462" i="1"/>
  <c r="BN462" i="1"/>
  <c r="Z468" i="1"/>
  <c r="Z469" i="1" s="1"/>
  <c r="BN468" i="1"/>
  <c r="Z472" i="1"/>
  <c r="Z473" i="1" s="1"/>
  <c r="BN472" i="1"/>
  <c r="BP472" i="1"/>
  <c r="Z477" i="1"/>
  <c r="Z478" i="1" s="1"/>
  <c r="BN477" i="1"/>
  <c r="BP477" i="1"/>
  <c r="Y478" i="1"/>
  <c r="Y486" i="1"/>
  <c r="BP485" i="1"/>
  <c r="BN485" i="1"/>
  <c r="Z485" i="1"/>
  <c r="Y487" i="1"/>
  <c r="Y490" i="1"/>
  <c r="BP489" i="1"/>
  <c r="BN489" i="1"/>
  <c r="Z489" i="1"/>
  <c r="Z490" i="1" s="1"/>
  <c r="Y491" i="1"/>
  <c r="AA613" i="1"/>
  <c r="Y497" i="1"/>
  <c r="BP494" i="1"/>
  <c r="BN494" i="1"/>
  <c r="Z494" i="1"/>
  <c r="Z497" i="1" s="1"/>
  <c r="BP509" i="1"/>
  <c r="BN509" i="1"/>
  <c r="Z509" i="1"/>
  <c r="BP513" i="1"/>
  <c r="BN513" i="1"/>
  <c r="Z513" i="1"/>
  <c r="Y520" i="1"/>
  <c r="BP525" i="1"/>
  <c r="BN525" i="1"/>
  <c r="Z525" i="1"/>
  <c r="Y529" i="1"/>
  <c r="BP533" i="1"/>
  <c r="BN533" i="1"/>
  <c r="Z533" i="1"/>
  <c r="BP546" i="1"/>
  <c r="BN546" i="1"/>
  <c r="Z546" i="1"/>
  <c r="AD613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364" i="1" l="1"/>
  <c r="Z131" i="1"/>
  <c r="Z100" i="1"/>
  <c r="Z94" i="1"/>
  <c r="Z375" i="1"/>
  <c r="Z535" i="1"/>
  <c r="Z464" i="1"/>
  <c r="Z431" i="1"/>
  <c r="Z486" i="1"/>
  <c r="Z329" i="1"/>
  <c r="Z222" i="1"/>
  <c r="Z177" i="1"/>
  <c r="Z115" i="1"/>
  <c r="Z86" i="1"/>
  <c r="Z77" i="1"/>
  <c r="Y604" i="1"/>
  <c r="Z418" i="1"/>
  <c r="Z402" i="1"/>
  <c r="Z391" i="1"/>
  <c r="Z351" i="1"/>
  <c r="Z345" i="1"/>
  <c r="Z336" i="1"/>
  <c r="Z302" i="1"/>
  <c r="Z293" i="1"/>
  <c r="Z281" i="1"/>
  <c r="Z255" i="1"/>
  <c r="Z243" i="1"/>
  <c r="Z169" i="1"/>
  <c r="Z124" i="1"/>
  <c r="Z107" i="1"/>
  <c r="Y605" i="1"/>
  <c r="Z35" i="1"/>
  <c r="Y607" i="1"/>
  <c r="Y606" i="1"/>
  <c r="Z529" i="1"/>
  <c r="Z515" i="1"/>
  <c r="X606" i="1"/>
  <c r="Z583" i="1"/>
  <c r="Z569" i="1"/>
  <c r="Z552" i="1"/>
  <c r="Z267" i="1"/>
  <c r="Z236" i="1"/>
  <c r="Z200" i="1"/>
  <c r="Z141" i="1"/>
  <c r="Z70" i="1"/>
  <c r="Z54" i="1"/>
  <c r="Z608" i="1" s="1"/>
  <c r="Y603" i="1"/>
</calcChain>
</file>

<file path=xl/sharedStrings.xml><?xml version="1.0" encoding="utf-8"?>
<sst xmlns="http://schemas.openxmlformats.org/spreadsheetml/2006/main" count="2818" uniqueCount="1004">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</sst>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4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45584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Суббота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55">
        <v>0.41666666666666669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20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21</v>
      </c>
      <c r="Q10" s="905"/>
      <c r="R10" s="906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5"/>
      <c r="R11" s="846"/>
      <c r="U11" s="24" t="s">
        <v>26</v>
      </c>
      <c r="V11" s="1014" t="s">
        <v>27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34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35</v>
      </c>
      <c r="B17" s="752" t="s">
        <v>36</v>
      </c>
      <c r="C17" s="864" t="s">
        <v>37</v>
      </c>
      <c r="D17" s="752" t="s">
        <v>38</v>
      </c>
      <c r="E17" s="823"/>
      <c r="F17" s="752" t="s">
        <v>39</v>
      </c>
      <c r="G17" s="752" t="s">
        <v>40</v>
      </c>
      <c r="H17" s="752" t="s">
        <v>41</v>
      </c>
      <c r="I17" s="752" t="s">
        <v>42</v>
      </c>
      <c r="J17" s="752" t="s">
        <v>43</v>
      </c>
      <c r="K17" s="752" t="s">
        <v>44</v>
      </c>
      <c r="L17" s="752" t="s">
        <v>45</v>
      </c>
      <c r="M17" s="752" t="s">
        <v>46</v>
      </c>
      <c r="N17" s="752" t="s">
        <v>47</v>
      </c>
      <c r="O17" s="752" t="s">
        <v>48</v>
      </c>
      <c r="P17" s="752" t="s">
        <v>49</v>
      </c>
      <c r="Q17" s="822"/>
      <c r="R17" s="822"/>
      <c r="S17" s="822"/>
      <c r="T17" s="823"/>
      <c r="U17" s="1098" t="s">
        <v>50</v>
      </c>
      <c r="V17" s="794"/>
      <c r="W17" s="752" t="s">
        <v>51</v>
      </c>
      <c r="X17" s="752" t="s">
        <v>52</v>
      </c>
      <c r="Y17" s="1095" t="s">
        <v>53</v>
      </c>
      <c r="Z17" s="978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50"/>
      <c r="AF17" s="1051"/>
      <c r="AG17" s="66"/>
      <c r="BD17" s="65" t="s">
        <v>59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62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62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63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70</v>
      </c>
      <c r="Q23" s="715"/>
      <c r="R23" s="715"/>
      <c r="S23" s="715"/>
      <c r="T23" s="715"/>
      <c r="U23" s="715"/>
      <c r="V23" s="716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70</v>
      </c>
      <c r="Q24" s="715"/>
      <c r="R24" s="715"/>
      <c r="S24" s="715"/>
      <c r="T24" s="715"/>
      <c r="U24" s="715"/>
      <c r="V24" s="716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72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9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5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70</v>
      </c>
      <c r="Q35" s="715"/>
      <c r="R35" s="715"/>
      <c r="S35" s="715"/>
      <c r="T35" s="715"/>
      <c r="U35" s="715"/>
      <c r="V35" s="716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70</v>
      </c>
      <c r="Q36" s="715"/>
      <c r="R36" s="715"/>
      <c r="S36" s="715"/>
      <c r="T36" s="715"/>
      <c r="U36" s="715"/>
      <c r="V36" s="716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102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70</v>
      </c>
      <c r="Q39" s="715"/>
      <c r="R39" s="715"/>
      <c r="S39" s="715"/>
      <c r="T39" s="715"/>
      <c r="U39" s="715"/>
      <c r="V39" s="716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70</v>
      </c>
      <c r="Q40" s="715"/>
      <c r="R40" s="715"/>
      <c r="S40" s="715"/>
      <c r="T40" s="715"/>
      <c r="U40" s="715"/>
      <c r="V40" s="716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108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70</v>
      </c>
      <c r="Q43" s="715"/>
      <c r="R43" s="715"/>
      <c r="S43" s="715"/>
      <c r="T43" s="715"/>
      <c r="U43" s="715"/>
      <c r="V43" s="716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70</v>
      </c>
      <c r="Q44" s="715"/>
      <c r="R44" s="715"/>
      <c r="S44" s="715"/>
      <c r="T44" s="715"/>
      <c r="U44" s="715"/>
      <c r="V44" s="716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111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112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113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64</v>
      </c>
      <c r="Y48" s="702">
        <f t="shared" ref="Y48:Y53" si="6">IFERROR(IF(X48="",0,CEILING((X48/$H48),1)*$H48),"")</f>
        <v>64.800000000000011</v>
      </c>
      <c r="Z48" s="36">
        <f>IFERROR(IF(Y48=0,"",ROUNDUP(Y48/H48,0)*0.02175),"")</f>
        <v>0.1305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66.844444444444434</v>
      </c>
      <c r="BN48" s="64">
        <f t="shared" ref="BN48:BN53" si="8">IFERROR(Y48*I48/H48,"0")</f>
        <v>67.680000000000007</v>
      </c>
      <c r="BO48" s="64">
        <f t="shared" ref="BO48:BO53" si="9">IFERROR(1/J48*(X48/H48),"0")</f>
        <v>0.10582010582010581</v>
      </c>
      <c r="BP48" s="64">
        <f t="shared" ref="BP48:BP53" si="10">IFERROR(1/J48*(Y48/H48),"0")</f>
        <v>0.10714285714285715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70</v>
      </c>
      <c r="Q54" s="715"/>
      <c r="R54" s="715"/>
      <c r="S54" s="715"/>
      <c r="T54" s="715"/>
      <c r="U54" s="715"/>
      <c r="V54" s="716"/>
      <c r="W54" s="37" t="s">
        <v>71</v>
      </c>
      <c r="X54" s="703">
        <f>IFERROR(X48/H48,"0")+IFERROR(X49/H49,"0")+IFERROR(X50/H50,"0")+IFERROR(X51/H51,"0")+IFERROR(X52/H52,"0")+IFERROR(X53/H53,"0")</f>
        <v>5.9259259259259256</v>
      </c>
      <c r="Y54" s="703">
        <f>IFERROR(Y48/H48,"0")+IFERROR(Y49/H49,"0")+IFERROR(Y50/H50,"0")+IFERROR(Y51/H51,"0")+IFERROR(Y52/H52,"0")+IFERROR(Y53/H53,"0")</f>
        <v>6.0000000000000009</v>
      </c>
      <c r="Z54" s="703">
        <f>IFERROR(IF(Z48="",0,Z48),"0")+IFERROR(IF(Z49="",0,Z49),"0")+IFERROR(IF(Z50="",0,Z50),"0")+IFERROR(IF(Z51="",0,Z51),"0")+IFERROR(IF(Z52="",0,Z52),"0")+IFERROR(IF(Z53="",0,Z53),"0")</f>
        <v>0.1305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70</v>
      </c>
      <c r="Q55" s="715"/>
      <c r="R55" s="715"/>
      <c r="S55" s="715"/>
      <c r="T55" s="715"/>
      <c r="U55" s="715"/>
      <c r="V55" s="716"/>
      <c r="W55" s="37" t="s">
        <v>68</v>
      </c>
      <c r="X55" s="703">
        <f>IFERROR(SUM(X48:X53),"0")</f>
        <v>64</v>
      </c>
      <c r="Y55" s="703">
        <f>IFERROR(SUM(Y48:Y53),"0")</f>
        <v>64.800000000000011</v>
      </c>
      <c r="Z55" s="37"/>
      <c r="AA55" s="704"/>
      <c r="AB55" s="704"/>
      <c r="AC55" s="704"/>
    </row>
    <row r="56" spans="1:68" ht="14.25" customHeight="1" x14ac:dyDescent="0.25">
      <c r="A56" s="749" t="s">
        <v>72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70</v>
      </c>
      <c r="Q59" s="715"/>
      <c r="R59" s="715"/>
      <c r="S59" s="715"/>
      <c r="T59" s="715"/>
      <c r="U59" s="715"/>
      <c r="V59" s="716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70</v>
      </c>
      <c r="Q60" s="715"/>
      <c r="R60" s="715"/>
      <c r="S60" s="715"/>
      <c r="T60" s="715"/>
      <c r="U60" s="715"/>
      <c r="V60" s="716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138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113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7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70</v>
      </c>
      <c r="Q70" s="715"/>
      <c r="R70" s="715"/>
      <c r="S70" s="715"/>
      <c r="T70" s="715"/>
      <c r="U70" s="715"/>
      <c r="V70" s="716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70</v>
      </c>
      <c r="Q71" s="715"/>
      <c r="R71" s="715"/>
      <c r="S71" s="715"/>
      <c r="T71" s="715"/>
      <c r="U71" s="715"/>
      <c r="V71" s="716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customHeight="1" x14ac:dyDescent="0.25">
      <c r="A72" s="749" t="s">
        <v>161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80</v>
      </c>
      <c r="Y73" s="702">
        <f>IFERROR(IF(X73="",0,CEILING((X73/$H73),1)*$H73),"")</f>
        <v>86.4</v>
      </c>
      <c r="Z73" s="36">
        <f>IFERROR(IF(Y73=0,"",ROUNDUP(Y73/H73,0)*0.02175),"")</f>
        <v>0.17399999999999999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83.555555555555543</v>
      </c>
      <c r="BN73" s="64">
        <f>IFERROR(Y73*I73/H73,"0")</f>
        <v>90.24</v>
      </c>
      <c r="BO73" s="64">
        <f>IFERROR(1/J73*(X73/H73),"0")</f>
        <v>0.13227513227513224</v>
      </c>
      <c r="BP73" s="64">
        <f>IFERROR(1/J73*(Y73/H73),"0")</f>
        <v>0.14285714285714285</v>
      </c>
    </row>
    <row r="74" spans="1:68" ht="27" customHeight="1" x14ac:dyDescent="0.25">
      <c r="A74" s="54" t="s">
        <v>165</v>
      </c>
      <c r="B74" s="54" t="s">
        <v>166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168</v>
      </c>
      <c r="B75" s="54" t="s">
        <v>169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61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70</v>
      </c>
      <c r="Q77" s="715"/>
      <c r="R77" s="715"/>
      <c r="S77" s="715"/>
      <c r="T77" s="715"/>
      <c r="U77" s="715"/>
      <c r="V77" s="716"/>
      <c r="W77" s="37" t="s">
        <v>71</v>
      </c>
      <c r="X77" s="703">
        <f>IFERROR(X73/H73,"0")+IFERROR(X74/H74,"0")+IFERROR(X75/H75,"0")+IFERROR(X76/H76,"0")</f>
        <v>7.4074074074074066</v>
      </c>
      <c r="Y77" s="703">
        <f>IFERROR(Y73/H73,"0")+IFERROR(Y74/H74,"0")+IFERROR(Y75/H75,"0")+IFERROR(Y76/H76,"0")</f>
        <v>8</v>
      </c>
      <c r="Z77" s="703">
        <f>IFERROR(IF(Z73="",0,Z73),"0")+IFERROR(IF(Z74="",0,Z74),"0")+IFERROR(IF(Z75="",0,Z75),"0")+IFERROR(IF(Z76="",0,Z76),"0")</f>
        <v>0.17399999999999999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70</v>
      </c>
      <c r="Q78" s="715"/>
      <c r="R78" s="715"/>
      <c r="S78" s="715"/>
      <c r="T78" s="715"/>
      <c r="U78" s="715"/>
      <c r="V78" s="716"/>
      <c r="W78" s="37" t="s">
        <v>68</v>
      </c>
      <c r="X78" s="703">
        <f>IFERROR(SUM(X73:X76),"0")</f>
        <v>80</v>
      </c>
      <c r="Y78" s="703">
        <f>IFERROR(SUM(Y73:Y76),"0")</f>
        <v>86.4</v>
      </c>
      <c r="Z78" s="37"/>
      <c r="AA78" s="704"/>
      <c r="AB78" s="704"/>
      <c r="AC78" s="704"/>
    </row>
    <row r="79" spans="1:68" ht="14.25" customHeight="1" x14ac:dyDescent="0.25">
      <c r="A79" s="749" t="s">
        <v>63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173</v>
      </c>
      <c r="B80" s="54" t="s">
        <v>174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179</v>
      </c>
      <c r="B82" s="54" t="s">
        <v>180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70</v>
      </c>
      <c r="Q86" s="715"/>
      <c r="R86" s="715"/>
      <c r="S86" s="715"/>
      <c r="T86" s="715"/>
      <c r="U86" s="715"/>
      <c r="V86" s="716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70</v>
      </c>
      <c r="Q87" s="715"/>
      <c r="R87" s="715"/>
      <c r="S87" s="715"/>
      <c r="T87" s="715"/>
      <c r="U87" s="715"/>
      <c r="V87" s="716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customHeight="1" x14ac:dyDescent="0.25">
      <c r="A88" s="749" t="s">
        <v>72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188</v>
      </c>
      <c r="B89" s="54" t="s">
        <v>189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16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43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196</v>
      </c>
      <c r="B91" s="54" t="s">
        <v>197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54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70</v>
      </c>
      <c r="Q94" s="715"/>
      <c r="R94" s="715"/>
      <c r="S94" s="715"/>
      <c r="T94" s="715"/>
      <c r="U94" s="715"/>
      <c r="V94" s="716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70</v>
      </c>
      <c r="Q95" s="715"/>
      <c r="R95" s="715"/>
      <c r="S95" s="715"/>
      <c r="T95" s="715"/>
      <c r="U95" s="715"/>
      <c r="V95" s="716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49" t="s">
        <v>204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205</v>
      </c>
      <c r="B97" s="54" t="s">
        <v>206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59</v>
      </c>
      <c r="Y98" s="702">
        <f>IFERROR(IF(X98="",0,CEILING((X98/$H98),1)*$H98),"")</f>
        <v>67.2</v>
      </c>
      <c r="Z98" s="36">
        <f>IFERROR(IF(Y98=0,"",ROUNDUP(Y98/H98,0)*0.02175),"")</f>
        <v>0.17399999999999999</v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62.961428571428563</v>
      </c>
      <c r="BN98" s="64">
        <f>IFERROR(Y98*I98/H98,"0")</f>
        <v>71.712000000000003</v>
      </c>
      <c r="BO98" s="64">
        <f>IFERROR(1/J98*(X98/H98),"0")</f>
        <v>0.1254251700680272</v>
      </c>
      <c r="BP98" s="64">
        <f>IFERROR(1/J98*(Y98/H98),"0")</f>
        <v>0.14285714285714285</v>
      </c>
    </row>
    <row r="99" spans="1:68" ht="27" customHeight="1" x14ac:dyDescent="0.25">
      <c r="A99" s="54" t="s">
        <v>209</v>
      </c>
      <c r="B99" s="54" t="s">
        <v>210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70</v>
      </c>
      <c r="Q100" s="715"/>
      <c r="R100" s="715"/>
      <c r="S100" s="715"/>
      <c r="T100" s="715"/>
      <c r="U100" s="715"/>
      <c r="V100" s="716"/>
      <c r="W100" s="37" t="s">
        <v>71</v>
      </c>
      <c r="X100" s="703">
        <f>IFERROR(X97/H97,"0")+IFERROR(X98/H98,"0")+IFERROR(X99/H99,"0")</f>
        <v>7.0238095238095237</v>
      </c>
      <c r="Y100" s="703">
        <f>IFERROR(Y97/H97,"0")+IFERROR(Y98/H98,"0")+IFERROR(Y99/H99,"0")</f>
        <v>8</v>
      </c>
      <c r="Z100" s="703">
        <f>IFERROR(IF(Z97="",0,Z97),"0")+IFERROR(IF(Z98="",0,Z98),"0")+IFERROR(IF(Z99="",0,Z99),"0")</f>
        <v>0.17399999999999999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70</v>
      </c>
      <c r="Q101" s="715"/>
      <c r="R101" s="715"/>
      <c r="S101" s="715"/>
      <c r="T101" s="715"/>
      <c r="U101" s="715"/>
      <c r="V101" s="716"/>
      <c r="W101" s="37" t="s">
        <v>68</v>
      </c>
      <c r="X101" s="703">
        <f>IFERROR(SUM(X97:X99),"0")</f>
        <v>59</v>
      </c>
      <c r="Y101" s="703">
        <f>IFERROR(SUM(Y97:Y99),"0")</f>
        <v>67.2</v>
      </c>
      <c r="Z101" s="37"/>
      <c r="AA101" s="704"/>
      <c r="AB101" s="704"/>
      <c r="AC101" s="704"/>
    </row>
    <row r="102" spans="1:68" ht="16.5" customHeight="1" x14ac:dyDescent="0.25">
      <c r="A102" s="731" t="s">
        <v>211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113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23</v>
      </c>
      <c r="Y104" s="702">
        <f>IFERROR(IF(X104="",0,CEILING((X104/$H104),1)*$H104),"")</f>
        <v>32.400000000000006</v>
      </c>
      <c r="Z104" s="36">
        <f>IFERROR(IF(Y104=0,"",ROUNDUP(Y104/H104,0)*0.02175),"")</f>
        <v>6.5250000000000002E-2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24.022222222222222</v>
      </c>
      <c r="BN104" s="64">
        <f>IFERROR(Y104*I104/H104,"0")</f>
        <v>33.840000000000003</v>
      </c>
      <c r="BO104" s="64">
        <f>IFERROR(1/J104*(X104/H104),"0")</f>
        <v>3.8029100529100524E-2</v>
      </c>
      <c r="BP104" s="64">
        <f>IFERROR(1/J104*(Y104/H104),"0")</f>
        <v>5.3571428571428575E-2</v>
      </c>
    </row>
    <row r="105" spans="1:68" ht="27" customHeight="1" x14ac:dyDescent="0.25">
      <c r="A105" s="54" t="s">
        <v>215</v>
      </c>
      <c r="B105" s="54" t="s">
        <v>216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70</v>
      </c>
      <c r="Q107" s="715"/>
      <c r="R107" s="715"/>
      <c r="S107" s="715"/>
      <c r="T107" s="715"/>
      <c r="U107" s="715"/>
      <c r="V107" s="716"/>
      <c r="W107" s="37" t="s">
        <v>71</v>
      </c>
      <c r="X107" s="703">
        <f>IFERROR(X104/H104,"0")+IFERROR(X105/H105,"0")+IFERROR(X106/H106,"0")</f>
        <v>2.1296296296296293</v>
      </c>
      <c r="Y107" s="703">
        <f>IFERROR(Y104/H104,"0")+IFERROR(Y105/H105,"0")+IFERROR(Y106/H106,"0")</f>
        <v>3.0000000000000004</v>
      </c>
      <c r="Z107" s="703">
        <f>IFERROR(IF(Z104="",0,Z104),"0")+IFERROR(IF(Z105="",0,Z105),"0")+IFERROR(IF(Z106="",0,Z106),"0")</f>
        <v>6.5250000000000002E-2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70</v>
      </c>
      <c r="Q108" s="715"/>
      <c r="R108" s="715"/>
      <c r="S108" s="715"/>
      <c r="T108" s="715"/>
      <c r="U108" s="715"/>
      <c r="V108" s="716"/>
      <c r="W108" s="37" t="s">
        <v>68</v>
      </c>
      <c r="X108" s="703">
        <f>IFERROR(SUM(X104:X106),"0")</f>
        <v>23</v>
      </c>
      <c r="Y108" s="703">
        <f>IFERROR(SUM(Y104:Y106),"0")</f>
        <v>32.400000000000006</v>
      </c>
      <c r="Z108" s="37"/>
      <c r="AA108" s="704"/>
      <c r="AB108" s="704"/>
      <c r="AC108" s="704"/>
    </row>
    <row r="109" spans="1:68" ht="14.25" customHeight="1" x14ac:dyDescent="0.25">
      <c r="A109" s="749" t="s">
        <v>72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220</v>
      </c>
      <c r="B110" s="54" t="s">
        <v>221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70</v>
      </c>
      <c r="Q115" s="715"/>
      <c r="R115" s="715"/>
      <c r="S115" s="715"/>
      <c r="T115" s="715"/>
      <c r="U115" s="715"/>
      <c r="V115" s="716"/>
      <c r="W115" s="37" t="s">
        <v>71</v>
      </c>
      <c r="X115" s="703">
        <f>IFERROR(X110/H110,"0")+IFERROR(X111/H111,"0")+IFERROR(X112/H112,"0")+IFERROR(X113/H113,"0")+IFERROR(X114/H114,"0")</f>
        <v>0</v>
      </c>
      <c r="Y115" s="703">
        <f>IFERROR(Y110/H110,"0")+IFERROR(Y111/H111,"0")+IFERROR(Y112/H112,"0")+IFERROR(Y113/H113,"0")+IFERROR(Y114/H114,"0")</f>
        <v>0</v>
      </c>
      <c r="Z115" s="703">
        <f>IFERROR(IF(Z110="",0,Z110),"0")+IFERROR(IF(Z111="",0,Z111),"0")+IFERROR(IF(Z112="",0,Z112),"0")+IFERROR(IF(Z113="",0,Z113),"0")+IFERROR(IF(Z114="",0,Z114),"0")</f>
        <v>0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70</v>
      </c>
      <c r="Q116" s="715"/>
      <c r="R116" s="715"/>
      <c r="S116" s="715"/>
      <c r="T116" s="715"/>
      <c r="U116" s="715"/>
      <c r="V116" s="716"/>
      <c r="W116" s="37" t="s">
        <v>68</v>
      </c>
      <c r="X116" s="703">
        <f>IFERROR(SUM(X110:X114),"0")</f>
        <v>0</v>
      </c>
      <c r="Y116" s="703">
        <f>IFERROR(SUM(Y110:Y114),"0")</f>
        <v>0</v>
      </c>
      <c r="Z116" s="37"/>
      <c r="AA116" s="704"/>
      <c r="AB116" s="704"/>
      <c r="AC116" s="704"/>
    </row>
    <row r="117" spans="1:68" ht="16.5" customHeight="1" x14ac:dyDescent="0.25">
      <c r="A117" s="731" t="s">
        <v>232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113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233</v>
      </c>
      <c r="B119" s="54" t="s">
        <v>234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33</v>
      </c>
      <c r="Y120" s="702">
        <f>IFERROR(IF(X120="",0,CEILING((X120/$H120),1)*$H120),"")</f>
        <v>33.599999999999994</v>
      </c>
      <c r="Z120" s="36">
        <f>IFERROR(IF(Y120=0,"",ROUNDUP(Y120/H120,0)*0.02175),"")</f>
        <v>6.5250000000000002E-2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34.414285714285718</v>
      </c>
      <c r="BN120" s="64">
        <f>IFERROR(Y120*I120/H120,"0")</f>
        <v>35.039999999999992</v>
      </c>
      <c r="BO120" s="64">
        <f>IFERROR(1/J120*(X120/H120),"0")</f>
        <v>5.2614795918367346E-2</v>
      </c>
      <c r="BP120" s="64">
        <f>IFERROR(1/J120*(Y120/H120),"0")</f>
        <v>5.3571428571428562E-2</v>
      </c>
    </row>
    <row r="121" spans="1:68" ht="27" customHeight="1" x14ac:dyDescent="0.25">
      <c r="A121" s="54" t="s">
        <v>238</v>
      </c>
      <c r="B121" s="54" t="s">
        <v>239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70</v>
      </c>
      <c r="Q124" s="715"/>
      <c r="R124" s="715"/>
      <c r="S124" s="715"/>
      <c r="T124" s="715"/>
      <c r="U124" s="715"/>
      <c r="V124" s="716"/>
      <c r="W124" s="37" t="s">
        <v>71</v>
      </c>
      <c r="X124" s="703">
        <f>IFERROR(X119/H119,"0")+IFERROR(X120/H120,"0")+IFERROR(X121/H121,"0")+IFERROR(X122/H122,"0")+IFERROR(X123/H123,"0")</f>
        <v>2.9464285714285716</v>
      </c>
      <c r="Y124" s="703">
        <f>IFERROR(Y119/H119,"0")+IFERROR(Y120/H120,"0")+IFERROR(Y121/H121,"0")+IFERROR(Y122/H122,"0")+IFERROR(Y123/H123,"0")</f>
        <v>2.9999999999999996</v>
      </c>
      <c r="Z124" s="703">
        <f>IFERROR(IF(Z119="",0,Z119),"0")+IFERROR(IF(Z120="",0,Z120),"0")+IFERROR(IF(Z121="",0,Z121),"0")+IFERROR(IF(Z122="",0,Z122),"0")+IFERROR(IF(Z123="",0,Z123),"0")</f>
        <v>6.5250000000000002E-2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70</v>
      </c>
      <c r="Q125" s="715"/>
      <c r="R125" s="715"/>
      <c r="S125" s="715"/>
      <c r="T125" s="715"/>
      <c r="U125" s="715"/>
      <c r="V125" s="716"/>
      <c r="W125" s="37" t="s">
        <v>68</v>
      </c>
      <c r="X125" s="703">
        <f>IFERROR(SUM(X119:X123),"0")</f>
        <v>33</v>
      </c>
      <c r="Y125" s="703">
        <f>IFERROR(SUM(Y119:Y123),"0")</f>
        <v>33.599999999999994</v>
      </c>
      <c r="Z125" s="37"/>
      <c r="AA125" s="704"/>
      <c r="AB125" s="704"/>
      <c r="AC125" s="704"/>
    </row>
    <row r="126" spans="1:68" ht="14.25" customHeight="1" x14ac:dyDescent="0.25">
      <c r="A126" s="749" t="s">
        <v>161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4301020235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49</v>
      </c>
      <c r="Y127" s="702">
        <f>IFERROR(IF(X127="",0,CEILING((X127/$H127),1)*$H127),"")</f>
        <v>54</v>
      </c>
      <c r="Z127" s="36">
        <f>IFERROR(IF(Y127=0,"",ROUNDUP(Y127/H127,0)*0.02175),"")</f>
        <v>0.10874999999999999</v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51.177777777777763</v>
      </c>
      <c r="BN127" s="64">
        <f>IFERROR(Y127*I127/H127,"0")</f>
        <v>56.4</v>
      </c>
      <c r="BO127" s="64">
        <f>IFERROR(1/J127*(X127/H127),"0")</f>
        <v>8.1018518518518504E-2</v>
      </c>
      <c r="BP127" s="64">
        <f>IFERROR(1/J127*(Y127/H127),"0")</f>
        <v>8.9285714285714274E-2</v>
      </c>
    </row>
    <row r="128" spans="1:68" ht="16.5" customHeight="1" x14ac:dyDescent="0.25">
      <c r="A128" s="54" t="s">
        <v>244</v>
      </c>
      <c r="B128" s="54" t="s">
        <v>247</v>
      </c>
      <c r="C128" s="31">
        <v>4301020345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49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253</v>
      </c>
      <c r="C130" s="31">
        <v>4301020258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70</v>
      </c>
      <c r="Q131" s="715"/>
      <c r="R131" s="715"/>
      <c r="S131" s="715"/>
      <c r="T131" s="715"/>
      <c r="U131" s="715"/>
      <c r="V131" s="716"/>
      <c r="W131" s="37" t="s">
        <v>71</v>
      </c>
      <c r="X131" s="703">
        <f>IFERROR(X127/H127,"0")+IFERROR(X128/H128,"0")+IFERROR(X129/H129,"0")+IFERROR(X130/H130,"0")</f>
        <v>4.5370370370370363</v>
      </c>
      <c r="Y131" s="703">
        <f>IFERROR(Y127/H127,"0")+IFERROR(Y128/H128,"0")+IFERROR(Y129/H129,"0")+IFERROR(Y130/H130,"0")</f>
        <v>5</v>
      </c>
      <c r="Z131" s="703">
        <f>IFERROR(IF(Z127="",0,Z127),"0")+IFERROR(IF(Z128="",0,Z128),"0")+IFERROR(IF(Z129="",0,Z129),"0")+IFERROR(IF(Z130="",0,Z130),"0")</f>
        <v>0.10874999999999999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70</v>
      </c>
      <c r="Q132" s="715"/>
      <c r="R132" s="715"/>
      <c r="S132" s="715"/>
      <c r="T132" s="715"/>
      <c r="U132" s="715"/>
      <c r="V132" s="716"/>
      <c r="W132" s="37" t="s">
        <v>68</v>
      </c>
      <c r="X132" s="703">
        <f>IFERROR(SUM(X127:X130),"0")</f>
        <v>49</v>
      </c>
      <c r="Y132" s="703">
        <f>IFERROR(SUM(Y127:Y130),"0")</f>
        <v>54</v>
      </c>
      <c r="Z132" s="37"/>
      <c r="AA132" s="704"/>
      <c r="AB132" s="704"/>
      <c r="AC132" s="704"/>
    </row>
    <row r="133" spans="1:68" ht="14.25" customHeight="1" x14ac:dyDescent="0.25">
      <c r="A133" s="749" t="s">
        <v>72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9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70</v>
      </c>
      <c r="Q141" s="715"/>
      <c r="R141" s="715"/>
      <c r="S141" s="715"/>
      <c r="T141" s="715"/>
      <c r="U141" s="715"/>
      <c r="V141" s="716"/>
      <c r="W141" s="37" t="s">
        <v>71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70</v>
      </c>
      <c r="Q142" s="715"/>
      <c r="R142" s="715"/>
      <c r="S142" s="715"/>
      <c r="T142" s="715"/>
      <c r="U142" s="715"/>
      <c r="V142" s="716"/>
      <c r="W142" s="37" t="s">
        <v>68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customHeight="1" x14ac:dyDescent="0.25">
      <c r="A143" s="749" t="s">
        <v>204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70</v>
      </c>
      <c r="Q146" s="715"/>
      <c r="R146" s="715"/>
      <c r="S146" s="715"/>
      <c r="T146" s="715"/>
      <c r="U146" s="715"/>
      <c r="V146" s="716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70</v>
      </c>
      <c r="Q147" s="715"/>
      <c r="R147" s="715"/>
      <c r="S147" s="715"/>
      <c r="T147" s="715"/>
      <c r="U147" s="715"/>
      <c r="V147" s="716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278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113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70</v>
      </c>
      <c r="Q152" s="715"/>
      <c r="R152" s="715"/>
      <c r="S152" s="715"/>
      <c r="T152" s="715"/>
      <c r="U152" s="715"/>
      <c r="V152" s="716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70</v>
      </c>
      <c r="Q153" s="715"/>
      <c r="R153" s="715"/>
      <c r="S153" s="715"/>
      <c r="T153" s="715"/>
      <c r="U153" s="715"/>
      <c r="V153" s="716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49" t="s">
        <v>63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70</v>
      </c>
      <c r="Q157" s="715"/>
      <c r="R157" s="715"/>
      <c r="S157" s="715"/>
      <c r="T157" s="715"/>
      <c r="U157" s="715"/>
      <c r="V157" s="716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70</v>
      </c>
      <c r="Q158" s="715"/>
      <c r="R158" s="715"/>
      <c r="S158" s="715"/>
      <c r="T158" s="715"/>
      <c r="U158" s="715"/>
      <c r="V158" s="716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49" t="s">
        <v>72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70</v>
      </c>
      <c r="Q162" s="715"/>
      <c r="R162" s="715"/>
      <c r="S162" s="715"/>
      <c r="T162" s="715"/>
      <c r="U162" s="715"/>
      <c r="V162" s="716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70</v>
      </c>
      <c r="Q163" s="715"/>
      <c r="R163" s="715"/>
      <c r="S163" s="715"/>
      <c r="T163" s="715"/>
      <c r="U163" s="715"/>
      <c r="V163" s="716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31" t="s">
        <v>111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113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70</v>
      </c>
      <c r="Q169" s="715"/>
      <c r="R169" s="715"/>
      <c r="S169" s="715"/>
      <c r="T169" s="715"/>
      <c r="U169" s="715"/>
      <c r="V169" s="716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70</v>
      </c>
      <c r="Q170" s="715"/>
      <c r="R170" s="715"/>
      <c r="S170" s="715"/>
      <c r="T170" s="715"/>
      <c r="U170" s="715"/>
      <c r="V170" s="716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63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70</v>
      </c>
      <c r="Q177" s="715"/>
      <c r="R177" s="715"/>
      <c r="S177" s="715"/>
      <c r="T177" s="715"/>
      <c r="U177" s="715"/>
      <c r="V177" s="716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70</v>
      </c>
      <c r="Q178" s="715"/>
      <c r="R178" s="715"/>
      <c r="S178" s="715"/>
      <c r="T178" s="715"/>
      <c r="U178" s="715"/>
      <c r="V178" s="716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72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38</v>
      </c>
      <c r="Y180" s="702">
        <f>IFERROR(IF(X180="",0,CEILING((X180/$H180),1)*$H180),"")</f>
        <v>42</v>
      </c>
      <c r="Z180" s="36">
        <f>IFERROR(IF(Y180=0,"",ROUNDUP(Y180/H180,0)*0.02175),"")</f>
        <v>0.10874999999999999</v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40.551428571428573</v>
      </c>
      <c r="BN180" s="64">
        <f>IFERROR(Y180*I180/H180,"0")</f>
        <v>44.82</v>
      </c>
      <c r="BO180" s="64">
        <f>IFERROR(1/J180*(X180/H180),"0")</f>
        <v>8.0782312925170061E-2</v>
      </c>
      <c r="BP180" s="64">
        <f>IFERROR(1/J180*(Y180/H180),"0")</f>
        <v>8.9285714285714274E-2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70</v>
      </c>
      <c r="Q183" s="715"/>
      <c r="R183" s="715"/>
      <c r="S183" s="715"/>
      <c r="T183" s="715"/>
      <c r="U183" s="715"/>
      <c r="V183" s="716"/>
      <c r="W183" s="37" t="s">
        <v>71</v>
      </c>
      <c r="X183" s="703">
        <f>IFERROR(X180/H180,"0")+IFERROR(X181/H181,"0")+IFERROR(X182/H182,"0")</f>
        <v>4.5238095238095237</v>
      </c>
      <c r="Y183" s="703">
        <f>IFERROR(Y180/H180,"0")+IFERROR(Y181/H181,"0")+IFERROR(Y182/H182,"0")</f>
        <v>5</v>
      </c>
      <c r="Z183" s="703">
        <f>IFERROR(IF(Z180="",0,Z180),"0")+IFERROR(IF(Z181="",0,Z181),"0")+IFERROR(IF(Z182="",0,Z182),"0")</f>
        <v>0.10874999999999999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70</v>
      </c>
      <c r="Q184" s="715"/>
      <c r="R184" s="715"/>
      <c r="S184" s="715"/>
      <c r="T184" s="715"/>
      <c r="U184" s="715"/>
      <c r="V184" s="716"/>
      <c r="W184" s="37" t="s">
        <v>68</v>
      </c>
      <c r="X184" s="703">
        <f>IFERROR(SUM(X180:X182),"0")</f>
        <v>38</v>
      </c>
      <c r="Y184" s="703">
        <f>IFERROR(SUM(Y180:Y182),"0")</f>
        <v>42</v>
      </c>
      <c r="Z184" s="37"/>
      <c r="AA184" s="704"/>
      <c r="AB184" s="704"/>
      <c r="AC184" s="704"/>
    </row>
    <row r="185" spans="1:68" ht="27.75" customHeight="1" x14ac:dyDescent="0.2">
      <c r="A185" s="754" t="s">
        <v>320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321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161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0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70</v>
      </c>
      <c r="Q189" s="715"/>
      <c r="R189" s="715"/>
      <c r="S189" s="715"/>
      <c r="T189" s="715"/>
      <c r="U189" s="715"/>
      <c r="V189" s="716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70</v>
      </c>
      <c r="Q190" s="715"/>
      <c r="R190" s="715"/>
      <c r="S190" s="715"/>
      <c r="T190" s="715"/>
      <c r="U190" s="715"/>
      <c r="V190" s="716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63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30</v>
      </c>
      <c r="Y192" s="702">
        <f t="shared" ref="Y192:Y199" si="26">IFERROR(IF(X192="",0,CEILING((X192/$H192),1)*$H192),"")</f>
        <v>33.6</v>
      </c>
      <c r="Z192" s="36">
        <f>IFERROR(IF(Y192=0,"",ROUNDUP(Y192/H192,0)*0.00753),"")</f>
        <v>6.0240000000000002E-2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31.857142857142858</v>
      </c>
      <c r="BN192" s="64">
        <f t="shared" ref="BN192:BN199" si="28">IFERROR(Y192*I192/H192,"0")</f>
        <v>35.68</v>
      </c>
      <c r="BO192" s="64">
        <f t="shared" ref="BO192:BO199" si="29">IFERROR(1/J192*(X192/H192),"0")</f>
        <v>4.5787545787545784E-2</v>
      </c>
      <c r="BP192" s="64">
        <f t="shared" ref="BP192:BP199" si="30">IFERROR(1/J192*(Y192/H192),"0")</f>
        <v>5.128205128205128E-2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70</v>
      </c>
      <c r="Q200" s="715"/>
      <c r="R200" s="715"/>
      <c r="S200" s="715"/>
      <c r="T200" s="715"/>
      <c r="U200" s="715"/>
      <c r="V200" s="716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7.1428571428571423</v>
      </c>
      <c r="Y200" s="703">
        <f>IFERROR(Y192/H192,"0")+IFERROR(Y193/H193,"0")+IFERROR(Y194/H194,"0")+IFERROR(Y195/H195,"0")+IFERROR(Y196/H196,"0")+IFERROR(Y197/H197,"0")+IFERROR(Y198/H198,"0")+IFERROR(Y199/H199,"0")</f>
        <v>8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6.0240000000000002E-2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70</v>
      </c>
      <c r="Q201" s="715"/>
      <c r="R201" s="715"/>
      <c r="S201" s="715"/>
      <c r="T201" s="715"/>
      <c r="U201" s="715"/>
      <c r="V201" s="716"/>
      <c r="W201" s="37" t="s">
        <v>68</v>
      </c>
      <c r="X201" s="703">
        <f>IFERROR(SUM(X192:X199),"0")</f>
        <v>30</v>
      </c>
      <c r="Y201" s="703">
        <f>IFERROR(SUM(Y192:Y199),"0")</f>
        <v>33.6</v>
      </c>
      <c r="Z201" s="37"/>
      <c r="AA201" s="704"/>
      <c r="AB201" s="704"/>
      <c r="AC201" s="704"/>
    </row>
    <row r="202" spans="1:68" ht="16.5" customHeight="1" x14ac:dyDescent="0.25">
      <c r="A202" s="731" t="s">
        <v>346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113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70</v>
      </c>
      <c r="Q206" s="715"/>
      <c r="R206" s="715"/>
      <c r="S206" s="715"/>
      <c r="T206" s="715"/>
      <c r="U206" s="715"/>
      <c r="V206" s="716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70</v>
      </c>
      <c r="Q207" s="715"/>
      <c r="R207" s="715"/>
      <c r="S207" s="715"/>
      <c r="T207" s="715"/>
      <c r="U207" s="715"/>
      <c r="V207" s="716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161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70</v>
      </c>
      <c r="Q211" s="715"/>
      <c r="R211" s="715"/>
      <c r="S211" s="715"/>
      <c r="T211" s="715"/>
      <c r="U211" s="715"/>
      <c r="V211" s="716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70</v>
      </c>
      <c r="Q212" s="715"/>
      <c r="R212" s="715"/>
      <c r="S212" s="715"/>
      <c r="T212" s="715"/>
      <c r="U212" s="715"/>
      <c r="V212" s="716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63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41</v>
      </c>
      <c r="Y214" s="702">
        <f t="shared" ref="Y214:Y221" si="31">IFERROR(IF(X214="",0,CEILING((X214/$H214),1)*$H214),"")</f>
        <v>43.2</v>
      </c>
      <c r="Z214" s="36">
        <f>IFERROR(IF(Y214=0,"",ROUNDUP(Y214/H214,0)*0.00902),"")</f>
        <v>7.2160000000000002E-2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42.594444444444449</v>
      </c>
      <c r="BN214" s="64">
        <f t="shared" ref="BN214:BN221" si="33">IFERROR(Y214*I214/H214,"0")</f>
        <v>44.88</v>
      </c>
      <c r="BO214" s="64">
        <f t="shared" ref="BO214:BO221" si="34">IFERROR(1/J214*(X214/H214),"0")</f>
        <v>5.7519640852974181E-2</v>
      </c>
      <c r="BP214" s="64">
        <f t="shared" ref="BP214:BP221" si="35">IFERROR(1/J214*(Y214/H214),"0")</f>
        <v>6.0606060606060608E-2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82</v>
      </c>
      <c r="Y215" s="702">
        <f t="shared" si="31"/>
        <v>86.4</v>
      </c>
      <c r="Z215" s="36">
        <f>IFERROR(IF(Y215=0,"",ROUNDUP(Y215/H215,0)*0.00902),"")</f>
        <v>0.14432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85.188888888888897</v>
      </c>
      <c r="BN215" s="64">
        <f t="shared" si="33"/>
        <v>89.76</v>
      </c>
      <c r="BO215" s="64">
        <f t="shared" si="34"/>
        <v>0.11503928170594836</v>
      </c>
      <c r="BP215" s="64">
        <f t="shared" si="35"/>
        <v>0.12121212121212122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70</v>
      </c>
      <c r="Q222" s="715"/>
      <c r="R222" s="715"/>
      <c r="S222" s="715"/>
      <c r="T222" s="715"/>
      <c r="U222" s="715"/>
      <c r="V222" s="716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22.777777777777775</v>
      </c>
      <c r="Y222" s="703">
        <f>IFERROR(Y214/H214,"0")+IFERROR(Y215/H215,"0")+IFERROR(Y216/H216,"0")+IFERROR(Y217/H217,"0")+IFERROR(Y218/H218,"0")+IFERROR(Y219/H219,"0")+IFERROR(Y220/H220,"0")+IFERROR(Y221/H221,"0")</f>
        <v>24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0.21648000000000001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70</v>
      </c>
      <c r="Q223" s="715"/>
      <c r="R223" s="715"/>
      <c r="S223" s="715"/>
      <c r="T223" s="715"/>
      <c r="U223" s="715"/>
      <c r="V223" s="716"/>
      <c r="W223" s="37" t="s">
        <v>68</v>
      </c>
      <c r="X223" s="703">
        <f>IFERROR(SUM(X214:X221),"0")</f>
        <v>123</v>
      </c>
      <c r="Y223" s="703">
        <f>IFERROR(SUM(Y214:Y221),"0")</f>
        <v>129.60000000000002</v>
      </c>
      <c r="Z223" s="37"/>
      <c r="AA223" s="704"/>
      <c r="AB223" s="704"/>
      <c r="AC223" s="704"/>
    </row>
    <row r="224" spans="1:68" ht="14.25" customHeight="1" x14ac:dyDescent="0.25">
      <c r="A224" s="749" t="s">
        <v>72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103</v>
      </c>
      <c r="Y226" s="702">
        <f t="shared" si="36"/>
        <v>109.2</v>
      </c>
      <c r="Z226" s="36">
        <f>IFERROR(IF(Y226=0,"",ROUNDUP(Y226/H226,0)*0.02175),"")</f>
        <v>0.30449999999999999</v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110.44769230769232</v>
      </c>
      <c r="BN226" s="64">
        <f t="shared" si="38"/>
        <v>117.09600000000002</v>
      </c>
      <c r="BO226" s="64">
        <f t="shared" si="39"/>
        <v>0.2358058608058608</v>
      </c>
      <c r="BP226" s="64">
        <f t="shared" si="40"/>
        <v>0.25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52</v>
      </c>
      <c r="Y229" s="702">
        <f t="shared" si="36"/>
        <v>52.8</v>
      </c>
      <c r="Z229" s="36">
        <f t="shared" ref="Z229:Z235" si="41">IFERROR(IF(Y229=0,"",ROUNDUP(Y229/H229,0)*0.00753),"")</f>
        <v>0.16566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58.283333333333331</v>
      </c>
      <c r="BN229" s="64">
        <f t="shared" si="38"/>
        <v>59.179999999999993</v>
      </c>
      <c r="BO229" s="64">
        <f t="shared" si="39"/>
        <v>0.1388888888888889</v>
      </c>
      <c r="BP229" s="64">
        <f t="shared" si="40"/>
        <v>0.14102564102564102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217</v>
      </c>
      <c r="Y231" s="702">
        <f t="shared" si="36"/>
        <v>218.4</v>
      </c>
      <c r="Z231" s="36">
        <f t="shared" si="41"/>
        <v>0.68523000000000001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241.59333333333336</v>
      </c>
      <c r="BN231" s="64">
        <f t="shared" si="38"/>
        <v>243.15200000000004</v>
      </c>
      <c r="BO231" s="64">
        <f t="shared" si="39"/>
        <v>0.57959401709401714</v>
      </c>
      <c r="BP231" s="64">
        <f t="shared" si="40"/>
        <v>0.58333333333333326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46</v>
      </c>
      <c r="Y234" s="702">
        <f t="shared" si="36"/>
        <v>48</v>
      </c>
      <c r="Z234" s="36">
        <f t="shared" si="41"/>
        <v>0.15060000000000001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51.213333333333338</v>
      </c>
      <c r="BN234" s="64">
        <f t="shared" si="38"/>
        <v>53.440000000000005</v>
      </c>
      <c r="BO234" s="64">
        <f t="shared" si="39"/>
        <v>0.12286324786324787</v>
      </c>
      <c r="BP234" s="64">
        <f t="shared" si="40"/>
        <v>0.12820512820512819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212</v>
      </c>
      <c r="Y235" s="702">
        <f t="shared" si="36"/>
        <v>213.6</v>
      </c>
      <c r="Z235" s="36">
        <f t="shared" si="41"/>
        <v>0.67017000000000004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236.55666666666667</v>
      </c>
      <c r="BN235" s="64">
        <f t="shared" si="38"/>
        <v>238.34200000000001</v>
      </c>
      <c r="BO235" s="64">
        <f t="shared" si="39"/>
        <v>0.56623931623931623</v>
      </c>
      <c r="BP235" s="64">
        <f t="shared" si="40"/>
        <v>0.57051282051282048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70</v>
      </c>
      <c r="Q236" s="715"/>
      <c r="R236" s="715"/>
      <c r="S236" s="715"/>
      <c r="T236" s="715"/>
      <c r="U236" s="715"/>
      <c r="V236" s="716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232.78846153846155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236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1.9761600000000001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70</v>
      </c>
      <c r="Q237" s="715"/>
      <c r="R237" s="715"/>
      <c r="S237" s="715"/>
      <c r="T237" s="715"/>
      <c r="U237" s="715"/>
      <c r="V237" s="716"/>
      <c r="W237" s="37" t="s">
        <v>68</v>
      </c>
      <c r="X237" s="703">
        <f>IFERROR(SUM(X225:X235),"0")</f>
        <v>630</v>
      </c>
      <c r="Y237" s="703">
        <f>IFERROR(SUM(Y225:Y235),"0")</f>
        <v>642</v>
      </c>
      <c r="Z237" s="37"/>
      <c r="AA237" s="704"/>
      <c r="AB237" s="704"/>
      <c r="AC237" s="704"/>
    </row>
    <row r="238" spans="1:68" ht="14.25" customHeight="1" x14ac:dyDescent="0.25">
      <c r="A238" s="749" t="s">
        <v>204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23</v>
      </c>
      <c r="Y241" s="702">
        <f>IFERROR(IF(X241="",0,CEILING((X241/$H241),1)*$H241),"")</f>
        <v>24</v>
      </c>
      <c r="Z241" s="36">
        <f>IFERROR(IF(Y241=0,"",ROUNDUP(Y241/H241,0)*0.00753),"")</f>
        <v>7.5300000000000006E-2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25.606666666666669</v>
      </c>
      <c r="BN241" s="64">
        <f>IFERROR(Y241*I241/H241,"0")</f>
        <v>26.720000000000002</v>
      </c>
      <c r="BO241" s="64">
        <f>IFERROR(1/J241*(X241/H241),"0")</f>
        <v>6.1431623931623935E-2</v>
      </c>
      <c r="BP241" s="64">
        <f>IFERROR(1/J241*(Y241/H241),"0")</f>
        <v>6.4102564102564097E-2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21</v>
      </c>
      <c r="Y242" s="702">
        <f>IFERROR(IF(X242="",0,CEILING((X242/$H242),1)*$H242),"")</f>
        <v>21.599999999999998</v>
      </c>
      <c r="Z242" s="36">
        <f>IFERROR(IF(Y242=0,"",ROUNDUP(Y242/H242,0)*0.00753),"")</f>
        <v>6.7769999999999997E-2</v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23.380000000000003</v>
      </c>
      <c r="BN242" s="64">
        <f>IFERROR(Y242*I242/H242,"0")</f>
        <v>24.047999999999998</v>
      </c>
      <c r="BO242" s="64">
        <f>IFERROR(1/J242*(X242/H242),"0")</f>
        <v>5.6089743589743585E-2</v>
      </c>
      <c r="BP242" s="64">
        <f>IFERROR(1/J242*(Y242/H242),"0")</f>
        <v>5.7692307692307689E-2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70</v>
      </c>
      <c r="Q243" s="715"/>
      <c r="R243" s="715"/>
      <c r="S243" s="715"/>
      <c r="T243" s="715"/>
      <c r="U243" s="715"/>
      <c r="V243" s="716"/>
      <c r="W243" s="37" t="s">
        <v>71</v>
      </c>
      <c r="X243" s="703">
        <f>IFERROR(X239/H239,"0")+IFERROR(X240/H240,"0")+IFERROR(X241/H241,"0")+IFERROR(X242/H242,"0")</f>
        <v>18.333333333333336</v>
      </c>
      <c r="Y243" s="703">
        <f>IFERROR(Y239/H239,"0")+IFERROR(Y240/H240,"0")+IFERROR(Y241/H241,"0")+IFERROR(Y242/H242,"0")</f>
        <v>19</v>
      </c>
      <c r="Z243" s="703">
        <f>IFERROR(IF(Z239="",0,Z239),"0")+IFERROR(IF(Z240="",0,Z240),"0")+IFERROR(IF(Z241="",0,Z241),"0")+IFERROR(IF(Z242="",0,Z242),"0")</f>
        <v>0.14307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70</v>
      </c>
      <c r="Q244" s="715"/>
      <c r="R244" s="715"/>
      <c r="S244" s="715"/>
      <c r="T244" s="715"/>
      <c r="U244" s="715"/>
      <c r="V244" s="716"/>
      <c r="W244" s="37" t="s">
        <v>68</v>
      </c>
      <c r="X244" s="703">
        <f>IFERROR(SUM(X239:X242),"0")</f>
        <v>44</v>
      </c>
      <c r="Y244" s="703">
        <f>IFERROR(SUM(Y239:Y242),"0")</f>
        <v>45.599999999999994</v>
      </c>
      <c r="Z244" s="37"/>
      <c r="AA244" s="704"/>
      <c r="AB244" s="704"/>
      <c r="AC244" s="704"/>
    </row>
    <row r="245" spans="1:68" ht="16.5" customHeight="1" x14ac:dyDescent="0.25">
      <c r="A245" s="731" t="s">
        <v>417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113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418</v>
      </c>
      <c r="B247" s="54" t="s">
        <v>419</v>
      </c>
      <c r="C247" s="31">
        <v>4301011945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418</v>
      </c>
      <c r="B248" s="54" t="s">
        <v>421</v>
      </c>
      <c r="C248" s="31">
        <v>4301011717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IFERROR(IF(Y248=0,"",ROUNDUP(Y248/H248,0)*0.02175),"")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4301011944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426</v>
      </c>
      <c r="B251" s="54" t="s">
        <v>428</v>
      </c>
      <c r="C251" s="31">
        <v>4301011733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7</v>
      </c>
      <c r="Y254" s="702">
        <f t="shared" si="42"/>
        <v>8</v>
      </c>
      <c r="Z254" s="36">
        <f>IFERROR(IF(Y254=0,"",ROUNDUP(Y254/H254,0)*0.00902),"")</f>
        <v>1.804E-2</v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7.3674999999999997</v>
      </c>
      <c r="BN254" s="64">
        <f t="shared" si="44"/>
        <v>8.42</v>
      </c>
      <c r="BO254" s="64">
        <f t="shared" si="45"/>
        <v>1.3257575757575758E-2</v>
      </c>
      <c r="BP254" s="64">
        <f t="shared" si="46"/>
        <v>1.5151515151515152E-2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70</v>
      </c>
      <c r="Q255" s="715"/>
      <c r="R255" s="715"/>
      <c r="S255" s="715"/>
      <c r="T255" s="715"/>
      <c r="U255" s="715"/>
      <c r="V255" s="716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1.75</v>
      </c>
      <c r="Y255" s="703">
        <f>IFERROR(Y247/H247,"0")+IFERROR(Y248/H248,"0")+IFERROR(Y249/H249,"0")+IFERROR(Y250/H250,"0")+IFERROR(Y251/H251,"0")+IFERROR(Y252/H252,"0")+IFERROR(Y253/H253,"0")+IFERROR(Y254/H254,"0")</f>
        <v>2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1.804E-2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70</v>
      </c>
      <c r="Q256" s="715"/>
      <c r="R256" s="715"/>
      <c r="S256" s="715"/>
      <c r="T256" s="715"/>
      <c r="U256" s="715"/>
      <c r="V256" s="716"/>
      <c r="W256" s="37" t="s">
        <v>68</v>
      </c>
      <c r="X256" s="703">
        <f>IFERROR(SUM(X247:X254),"0")</f>
        <v>7</v>
      </c>
      <c r="Y256" s="703">
        <f>IFERROR(SUM(Y247:Y254),"0")</f>
        <v>8</v>
      </c>
      <c r="Z256" s="37"/>
      <c r="AA256" s="704"/>
      <c r="AB256" s="704"/>
      <c r="AC256" s="704"/>
    </row>
    <row r="257" spans="1:68" ht="16.5" customHeight="1" x14ac:dyDescent="0.25">
      <c r="A257" s="731" t="s">
        <v>437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113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4301011942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438</v>
      </c>
      <c r="B260" s="54" t="s">
        <v>441</v>
      </c>
      <c r="C260" s="31">
        <v>4301011826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IFERROR(IF(Y260=0,"",ROUNDUP(Y260/H260,0)*0.02175),"")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443</v>
      </c>
      <c r="B261" s="54" t="s">
        <v>444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5</v>
      </c>
      <c r="Y263" s="702">
        <f t="shared" si="47"/>
        <v>8</v>
      </c>
      <c r="Z263" s="36">
        <f>IFERROR(IF(Y263=0,"",ROUNDUP(Y263/H263,0)*0.00902),"")</f>
        <v>1.804E-2</v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5.2625000000000002</v>
      </c>
      <c r="BN263" s="64">
        <f t="shared" si="49"/>
        <v>8.42</v>
      </c>
      <c r="BO263" s="64">
        <f t="shared" si="50"/>
        <v>9.46969696969697E-3</v>
      </c>
      <c r="BP263" s="64">
        <f t="shared" si="51"/>
        <v>1.5151515151515152E-2</v>
      </c>
    </row>
    <row r="264" spans="1:68" ht="27" customHeight="1" x14ac:dyDescent="0.25">
      <c r="A264" s="54" t="s">
        <v>451</v>
      </c>
      <c r="B264" s="54" t="s">
        <v>452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70</v>
      </c>
      <c r="Q267" s="715"/>
      <c r="R267" s="715"/>
      <c r="S267" s="715"/>
      <c r="T267" s="715"/>
      <c r="U267" s="715"/>
      <c r="V267" s="716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1.25</v>
      </c>
      <c r="Y267" s="703">
        <f>IFERROR(Y259/H259,"0")+IFERROR(Y260/H260,"0")+IFERROR(Y261/H261,"0")+IFERROR(Y262/H262,"0")+IFERROR(Y263/H263,"0")+IFERROR(Y264/H264,"0")+IFERROR(Y265/H265,"0")+IFERROR(Y266/H266,"0")</f>
        <v>2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1.804E-2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70</v>
      </c>
      <c r="Q268" s="715"/>
      <c r="R268" s="715"/>
      <c r="S268" s="715"/>
      <c r="T268" s="715"/>
      <c r="U268" s="715"/>
      <c r="V268" s="716"/>
      <c r="W268" s="37" t="s">
        <v>68</v>
      </c>
      <c r="X268" s="703">
        <f>IFERROR(SUM(X259:X266),"0")</f>
        <v>5</v>
      </c>
      <c r="Y268" s="703">
        <f>IFERROR(SUM(Y259:Y266),"0")</f>
        <v>8</v>
      </c>
      <c r="Z268" s="37"/>
      <c r="AA268" s="704"/>
      <c r="AB268" s="704"/>
      <c r="AC268" s="704"/>
    </row>
    <row r="269" spans="1:68" ht="14.25" customHeight="1" x14ac:dyDescent="0.25">
      <c r="A269" s="749" t="s">
        <v>161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458</v>
      </c>
      <c r="B270" s="54" t="s">
        <v>459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27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70</v>
      </c>
      <c r="Q271" s="715"/>
      <c r="R271" s="715"/>
      <c r="S271" s="715"/>
      <c r="T271" s="715"/>
      <c r="U271" s="715"/>
      <c r="V271" s="716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70</v>
      </c>
      <c r="Q272" s="715"/>
      <c r="R272" s="715"/>
      <c r="S272" s="715"/>
      <c r="T272" s="715"/>
      <c r="U272" s="715"/>
      <c r="V272" s="716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463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113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464</v>
      </c>
      <c r="B275" s="54" t="s">
        <v>465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467</v>
      </c>
      <c r="B276" s="54" t="s">
        <v>468</v>
      </c>
      <c r="C276" s="31">
        <v>4301011910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24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467</v>
      </c>
      <c r="B277" s="54" t="s">
        <v>471</v>
      </c>
      <c r="C277" s="31">
        <v>4301011850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IFERROR(IF(Y277=0,"",ROUNDUP(Y277/H277,0)*0.02175),"")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473</v>
      </c>
      <c r="B278" s="54" t="s">
        <v>474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70</v>
      </c>
      <c r="Q281" s="715"/>
      <c r="R281" s="715"/>
      <c r="S281" s="715"/>
      <c r="T281" s="715"/>
      <c r="U281" s="715"/>
      <c r="V281" s="716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70</v>
      </c>
      <c r="Q282" s="715"/>
      <c r="R282" s="715"/>
      <c r="S282" s="715"/>
      <c r="T282" s="715"/>
      <c r="U282" s="715"/>
      <c r="V282" s="716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480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113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481</v>
      </c>
      <c r="B285" s="54" t="s">
        <v>482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70</v>
      </c>
      <c r="Q286" s="715"/>
      <c r="R286" s="715"/>
      <c r="S286" s="715"/>
      <c r="T286" s="715"/>
      <c r="U286" s="715"/>
      <c r="V286" s="716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70</v>
      </c>
      <c r="Q287" s="715"/>
      <c r="R287" s="715"/>
      <c r="S287" s="715"/>
      <c r="T287" s="715"/>
      <c r="U287" s="715"/>
      <c r="V287" s="716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483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113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484</v>
      </c>
      <c r="B290" s="54" t="s">
        <v>485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486</v>
      </c>
      <c r="B291" s="54" t="s">
        <v>487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70</v>
      </c>
      <c r="Q293" s="715"/>
      <c r="R293" s="715"/>
      <c r="S293" s="715"/>
      <c r="T293" s="715"/>
      <c r="U293" s="715"/>
      <c r="V293" s="716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70</v>
      </c>
      <c r="Q294" s="715"/>
      <c r="R294" s="715"/>
      <c r="S294" s="715"/>
      <c r="T294" s="715"/>
      <c r="U294" s="715"/>
      <c r="V294" s="716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492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72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493</v>
      </c>
      <c r="B297" s="54" t="s">
        <v>494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496</v>
      </c>
      <c r="B298" s="54" t="s">
        <v>497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5</v>
      </c>
      <c r="Y300" s="702">
        <f>IFERROR(IF(X300="",0,CEILING((X300/$H300),1)*$H300),"")</f>
        <v>7.1999999999999993</v>
      </c>
      <c r="Z300" s="36">
        <f>IFERROR(IF(Y300=0,"",ROUNDUP(Y300/H300,0)*0.00753),"")</f>
        <v>2.2589999999999999E-2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5.416666666666667</v>
      </c>
      <c r="BN300" s="64">
        <f>IFERROR(Y300*I300/H300,"0")</f>
        <v>7.8</v>
      </c>
      <c r="BO300" s="64">
        <f>IFERROR(1/J300*(X300/H300),"0")</f>
        <v>1.3354700854700856E-2</v>
      </c>
      <c r="BP300" s="64">
        <f>IFERROR(1/J300*(Y300/H300),"0")</f>
        <v>1.9230769230769232E-2</v>
      </c>
    </row>
    <row r="301" spans="1:68" ht="27" customHeight="1" x14ac:dyDescent="0.25">
      <c r="A301" s="54" t="s">
        <v>503</v>
      </c>
      <c r="B301" s="54" t="s">
        <v>504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70</v>
      </c>
      <c r="Q302" s="715"/>
      <c r="R302" s="715"/>
      <c r="S302" s="715"/>
      <c r="T302" s="715"/>
      <c r="U302" s="715"/>
      <c r="V302" s="716"/>
      <c r="W302" s="37" t="s">
        <v>71</v>
      </c>
      <c r="X302" s="703">
        <f>IFERROR(X297/H297,"0")+IFERROR(X298/H298,"0")+IFERROR(X299/H299,"0")+IFERROR(X300/H300,"0")+IFERROR(X301/H301,"0")</f>
        <v>2.0833333333333335</v>
      </c>
      <c r="Y302" s="703">
        <f>IFERROR(Y297/H297,"0")+IFERROR(Y298/H298,"0")+IFERROR(Y299/H299,"0")+IFERROR(Y300/H300,"0")+IFERROR(Y301/H301,"0")</f>
        <v>3</v>
      </c>
      <c r="Z302" s="703">
        <f>IFERROR(IF(Z297="",0,Z297),"0")+IFERROR(IF(Z298="",0,Z298),"0")+IFERROR(IF(Z299="",0,Z299),"0")+IFERROR(IF(Z300="",0,Z300),"0")+IFERROR(IF(Z301="",0,Z301),"0")</f>
        <v>2.2589999999999999E-2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70</v>
      </c>
      <c r="Q303" s="715"/>
      <c r="R303" s="715"/>
      <c r="S303" s="715"/>
      <c r="T303" s="715"/>
      <c r="U303" s="715"/>
      <c r="V303" s="716"/>
      <c r="W303" s="37" t="s">
        <v>68</v>
      </c>
      <c r="X303" s="703">
        <f>IFERROR(SUM(X297:X301),"0")</f>
        <v>5</v>
      </c>
      <c r="Y303" s="703">
        <f>IFERROR(SUM(Y297:Y301),"0")</f>
        <v>7.1999999999999993</v>
      </c>
      <c r="Z303" s="37"/>
      <c r="AA303" s="704"/>
      <c r="AB303" s="704"/>
      <c r="AC303" s="704"/>
    </row>
    <row r="304" spans="1:68" ht="16.5" customHeight="1" x14ac:dyDescent="0.25">
      <c r="A304" s="731" t="s">
        <v>506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72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507</v>
      </c>
      <c r="B306" s="54" t="s">
        <v>508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70</v>
      </c>
      <c r="Q307" s="715"/>
      <c r="R307" s="715"/>
      <c r="S307" s="715"/>
      <c r="T307" s="715"/>
      <c r="U307" s="715"/>
      <c r="V307" s="716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70</v>
      </c>
      <c r="Q308" s="715"/>
      <c r="R308" s="715"/>
      <c r="S308" s="715"/>
      <c r="T308" s="715"/>
      <c r="U308" s="715"/>
      <c r="V308" s="716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510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113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511</v>
      </c>
      <c r="B311" s="54" t="s">
        <v>512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70</v>
      </c>
      <c r="Q312" s="715"/>
      <c r="R312" s="715"/>
      <c r="S312" s="715"/>
      <c r="T312" s="715"/>
      <c r="U312" s="715"/>
      <c r="V312" s="716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70</v>
      </c>
      <c r="Q313" s="715"/>
      <c r="R313" s="715"/>
      <c r="S313" s="715"/>
      <c r="T313" s="715"/>
      <c r="U313" s="715"/>
      <c r="V313" s="716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63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516</v>
      </c>
      <c r="B316" s="54" t="s">
        <v>517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70</v>
      </c>
      <c r="Q317" s="715"/>
      <c r="R317" s="715"/>
      <c r="S317" s="715"/>
      <c r="T317" s="715"/>
      <c r="U317" s="715"/>
      <c r="V317" s="716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70</v>
      </c>
      <c r="Q318" s="715"/>
      <c r="R318" s="715"/>
      <c r="S318" s="715"/>
      <c r="T318" s="715"/>
      <c r="U318" s="715"/>
      <c r="V318" s="716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customHeight="1" x14ac:dyDescent="0.25">
      <c r="A319" s="731" t="s">
        <v>518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113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522</v>
      </c>
      <c r="B322" s="54" t="s">
        <v>523</v>
      </c>
      <c r="C322" s="31">
        <v>4301011911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3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526</v>
      </c>
      <c r="C323" s="31">
        <v>4301012016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10</v>
      </c>
      <c r="Y323" s="702">
        <f t="shared" si="57"/>
        <v>10.8</v>
      </c>
      <c r="Z323" s="36">
        <f>IFERROR(IF(Y323=0,"",ROUNDUP(Y323/H323,0)*0.02175),"")</f>
        <v>2.1749999999999999E-2</v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10.444444444444443</v>
      </c>
      <c r="BN323" s="64">
        <f t="shared" si="59"/>
        <v>11.28</v>
      </c>
      <c r="BO323" s="64">
        <f t="shared" si="60"/>
        <v>1.653439153439153E-2</v>
      </c>
      <c r="BP323" s="64">
        <f t="shared" si="61"/>
        <v>1.7857142857142856E-2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10</v>
      </c>
      <c r="Y324" s="702">
        <f t="shared" si="57"/>
        <v>10.8</v>
      </c>
      <c r="Z324" s="36">
        <f>IFERROR(IF(Y324=0,"",ROUNDUP(Y324/H324,0)*0.02175),"")</f>
        <v>2.1749999999999999E-2</v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10.444444444444443</v>
      </c>
      <c r="BN324" s="64">
        <f t="shared" si="59"/>
        <v>11.28</v>
      </c>
      <c r="BO324" s="64">
        <f t="shared" si="60"/>
        <v>1.653439153439153E-2</v>
      </c>
      <c r="BP324" s="64">
        <f t="shared" si="61"/>
        <v>1.7857142857142856E-2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533</v>
      </c>
      <c r="B326" s="54" t="s">
        <v>534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536</v>
      </c>
      <c r="B327" s="54" t="s">
        <v>537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70</v>
      </c>
      <c r="Q329" s="715"/>
      <c r="R329" s="715"/>
      <c r="S329" s="715"/>
      <c r="T329" s="715"/>
      <c r="U329" s="715"/>
      <c r="V329" s="716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1.8518518518518516</v>
      </c>
      <c r="Y329" s="703">
        <f>IFERROR(Y321/H321,"0")+IFERROR(Y322/H322,"0")+IFERROR(Y323/H323,"0")+IFERROR(Y324/H324,"0")+IFERROR(Y325/H325,"0")+IFERROR(Y326/H326,"0")+IFERROR(Y327/H327,"0")+IFERROR(Y328/H328,"0")</f>
        <v>2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4.3499999999999997E-2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70</v>
      </c>
      <c r="Q330" s="715"/>
      <c r="R330" s="715"/>
      <c r="S330" s="715"/>
      <c r="T330" s="715"/>
      <c r="U330" s="715"/>
      <c r="V330" s="716"/>
      <c r="W330" s="37" t="s">
        <v>68</v>
      </c>
      <c r="X330" s="703">
        <f>IFERROR(SUM(X321:X328),"0")</f>
        <v>20</v>
      </c>
      <c r="Y330" s="703">
        <f>IFERROR(SUM(Y321:Y328),"0")</f>
        <v>21.6</v>
      </c>
      <c r="Z330" s="37"/>
      <c r="AA330" s="704"/>
      <c r="AB330" s="704"/>
      <c r="AC330" s="704"/>
    </row>
    <row r="331" spans="1:68" ht="14.25" customHeight="1" x14ac:dyDescent="0.25">
      <c r="A331" s="749" t="s">
        <v>63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544</v>
      </c>
      <c r="B333" s="54" t="s">
        <v>545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547</v>
      </c>
      <c r="B334" s="54" t="s">
        <v>548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70</v>
      </c>
      <c r="Q336" s="715"/>
      <c r="R336" s="715"/>
      <c r="S336" s="715"/>
      <c r="T336" s="715"/>
      <c r="U336" s="715"/>
      <c r="V336" s="716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70</v>
      </c>
      <c r="Q337" s="715"/>
      <c r="R337" s="715"/>
      <c r="S337" s="715"/>
      <c r="T337" s="715"/>
      <c r="U337" s="715"/>
      <c r="V337" s="716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customHeight="1" x14ac:dyDescent="0.25">
      <c r="A338" s="749" t="s">
        <v>72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552</v>
      </c>
      <c r="B339" s="54" t="s">
        <v>553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555</v>
      </c>
      <c r="B340" s="54" t="s">
        <v>556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558</v>
      </c>
      <c r="B341" s="54" t="s">
        <v>559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561</v>
      </c>
      <c r="B342" s="54" t="s">
        <v>562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564</v>
      </c>
      <c r="B343" s="54" t="s">
        <v>565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567</v>
      </c>
      <c r="B344" s="54" t="s">
        <v>568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70</v>
      </c>
      <c r="Q345" s="715"/>
      <c r="R345" s="715"/>
      <c r="S345" s="715"/>
      <c r="T345" s="715"/>
      <c r="U345" s="715"/>
      <c r="V345" s="716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70</v>
      </c>
      <c r="Q346" s="715"/>
      <c r="R346" s="715"/>
      <c r="S346" s="715"/>
      <c r="T346" s="715"/>
      <c r="U346" s="715"/>
      <c r="V346" s="716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204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199</v>
      </c>
      <c r="Y348" s="702">
        <f>IFERROR(IF(X348="",0,CEILING((X348/$H348),1)*$H348),"")</f>
        <v>201.60000000000002</v>
      </c>
      <c r="Z348" s="36">
        <f>IFERROR(IF(Y348=0,"",ROUNDUP(Y348/H348,0)*0.02175),"")</f>
        <v>0.52200000000000002</v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212.36142857142858</v>
      </c>
      <c r="BN348" s="64">
        <f>IFERROR(Y348*I348/H348,"0")</f>
        <v>215.13600000000002</v>
      </c>
      <c r="BO348" s="64">
        <f>IFERROR(1/J348*(X348/H348),"0")</f>
        <v>0.42304421768707479</v>
      </c>
      <c r="BP348" s="64">
        <f>IFERROR(1/J348*(Y348/H348),"0")</f>
        <v>0.42857142857142855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105</v>
      </c>
      <c r="Y349" s="702">
        <f>IFERROR(IF(X349="",0,CEILING((X349/$H349),1)*$H349),"")</f>
        <v>109.2</v>
      </c>
      <c r="Z349" s="36">
        <f>IFERROR(IF(Y349=0,"",ROUNDUP(Y349/H349,0)*0.02175),"")</f>
        <v>0.30449999999999999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112.5923076923077</v>
      </c>
      <c r="BN349" s="64">
        <f>IFERROR(Y349*I349/H349,"0")</f>
        <v>117.09600000000002</v>
      </c>
      <c r="BO349" s="64">
        <f>IFERROR(1/J349*(X349/H349),"0")</f>
        <v>0.24038461538461536</v>
      </c>
      <c r="BP349" s="64">
        <f>IFERROR(1/J349*(Y349/H349),"0")</f>
        <v>0.25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70</v>
      </c>
      <c r="Q351" s="715"/>
      <c r="R351" s="715"/>
      <c r="S351" s="715"/>
      <c r="T351" s="715"/>
      <c r="U351" s="715"/>
      <c r="V351" s="716"/>
      <c r="W351" s="37" t="s">
        <v>71</v>
      </c>
      <c r="X351" s="703">
        <f>IFERROR(X348/H348,"0")+IFERROR(X349/H349,"0")+IFERROR(X350/H350,"0")</f>
        <v>37.15201465201465</v>
      </c>
      <c r="Y351" s="703">
        <f>IFERROR(Y348/H348,"0")+IFERROR(Y349/H349,"0")+IFERROR(Y350/H350,"0")</f>
        <v>38</v>
      </c>
      <c r="Z351" s="703">
        <f>IFERROR(IF(Z348="",0,Z348),"0")+IFERROR(IF(Z349="",0,Z349),"0")+IFERROR(IF(Z350="",0,Z350),"0")</f>
        <v>0.82650000000000001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70</v>
      </c>
      <c r="Q352" s="715"/>
      <c r="R352" s="715"/>
      <c r="S352" s="715"/>
      <c r="T352" s="715"/>
      <c r="U352" s="715"/>
      <c r="V352" s="716"/>
      <c r="W352" s="37" t="s">
        <v>68</v>
      </c>
      <c r="X352" s="703">
        <f>IFERROR(SUM(X348:X350),"0")</f>
        <v>304</v>
      </c>
      <c r="Y352" s="703">
        <f>IFERROR(SUM(Y348:Y350),"0")</f>
        <v>310.8</v>
      </c>
      <c r="Z352" s="37"/>
      <c r="AA352" s="704"/>
      <c r="AB352" s="704"/>
      <c r="AC352" s="704"/>
    </row>
    <row r="353" spans="1:68" ht="14.25" customHeight="1" x14ac:dyDescent="0.25">
      <c r="A353" s="749" t="s">
        <v>102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579</v>
      </c>
      <c r="B354" s="54" t="s">
        <v>580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8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83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70</v>
      </c>
      <c r="Q358" s="715"/>
      <c r="R358" s="715"/>
      <c r="S358" s="715"/>
      <c r="T358" s="715"/>
      <c r="U358" s="715"/>
      <c r="V358" s="716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70</v>
      </c>
      <c r="Q359" s="715"/>
      <c r="R359" s="715"/>
      <c r="S359" s="715"/>
      <c r="T359" s="715"/>
      <c r="U359" s="715"/>
      <c r="V359" s="716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customHeight="1" x14ac:dyDescent="0.25">
      <c r="A360" s="749" t="s">
        <v>591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592</v>
      </c>
      <c r="B361" s="54" t="s">
        <v>593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597</v>
      </c>
      <c r="B362" s="54" t="s">
        <v>598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70</v>
      </c>
      <c r="Q364" s="715"/>
      <c r="R364" s="715"/>
      <c r="S364" s="715"/>
      <c r="T364" s="715"/>
      <c r="U364" s="715"/>
      <c r="V364" s="716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70</v>
      </c>
      <c r="Q365" s="715"/>
      <c r="R365" s="715"/>
      <c r="S365" s="715"/>
      <c r="T365" s="715"/>
      <c r="U365" s="715"/>
      <c r="V365" s="716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601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63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70</v>
      </c>
      <c r="Q369" s="715"/>
      <c r="R369" s="715"/>
      <c r="S369" s="715"/>
      <c r="T369" s="715"/>
      <c r="U369" s="715"/>
      <c r="V369" s="716"/>
      <c r="W369" s="37" t="s">
        <v>71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70</v>
      </c>
      <c r="Q370" s="715"/>
      <c r="R370" s="715"/>
      <c r="S370" s="715"/>
      <c r="T370" s="715"/>
      <c r="U370" s="715"/>
      <c r="V370" s="716"/>
      <c r="W370" s="37" t="s">
        <v>68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customHeight="1" x14ac:dyDescent="0.25">
      <c r="A371" s="749" t="s">
        <v>72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605</v>
      </c>
      <c r="B372" s="54" t="s">
        <v>606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70</v>
      </c>
      <c r="Q375" s="715"/>
      <c r="R375" s="715"/>
      <c r="S375" s="715"/>
      <c r="T375" s="715"/>
      <c r="U375" s="715"/>
      <c r="V375" s="716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70</v>
      </c>
      <c r="Q376" s="715"/>
      <c r="R376" s="715"/>
      <c r="S376" s="715"/>
      <c r="T376" s="715"/>
      <c r="U376" s="715"/>
      <c r="V376" s="716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customHeight="1" x14ac:dyDescent="0.2">
      <c r="A377" s="754" t="s">
        <v>614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615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113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404</v>
      </c>
      <c r="Y380" s="702">
        <f t="shared" ref="Y380:Y390" si="67">IFERROR(IF(X380="",0,CEILING((X380/$H380),1)*$H380),"")</f>
        <v>405</v>
      </c>
      <c r="Z380" s="36">
        <f>IFERROR(IF(Y380=0,"",ROUNDUP(Y380/H380,0)*0.02175),"")</f>
        <v>0.58724999999999994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416.928</v>
      </c>
      <c r="BN380" s="64">
        <f t="shared" ref="BN380:BN390" si="69">IFERROR(Y380*I380/H380,"0")</f>
        <v>417.96000000000004</v>
      </c>
      <c r="BO380" s="64">
        <f t="shared" ref="BO380:BO390" si="70">IFERROR(1/J380*(X380/H380),"0")</f>
        <v>0.56111111111111112</v>
      </c>
      <c r="BP380" s="64">
        <f t="shared" ref="BP380:BP390" si="71">IFERROR(1/J380*(Y380/H380),"0")</f>
        <v>0.5625</v>
      </c>
    </row>
    <row r="381" spans="1:68" ht="27" customHeight="1" x14ac:dyDescent="0.25">
      <c r="A381" s="54" t="s">
        <v>616</v>
      </c>
      <c r="B381" s="54" t="s">
        <v>619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621</v>
      </c>
      <c r="B383" s="54" t="s">
        <v>624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625</v>
      </c>
      <c r="B384" s="54" t="s">
        <v>626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628</v>
      </c>
      <c r="B385" s="54" t="s">
        <v>629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164</v>
      </c>
      <c r="Y386" s="702">
        <f t="shared" si="67"/>
        <v>165</v>
      </c>
      <c r="Z386" s="36">
        <f>IFERROR(IF(Y386=0,"",ROUNDUP(Y386/H386,0)*0.02175),"")</f>
        <v>0.23924999999999999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169.24800000000002</v>
      </c>
      <c r="BN386" s="64">
        <f t="shared" si="69"/>
        <v>170.28000000000003</v>
      </c>
      <c r="BO386" s="64">
        <f t="shared" si="70"/>
        <v>0.22777777777777777</v>
      </c>
      <c r="BP386" s="64">
        <f t="shared" si="71"/>
        <v>0.22916666666666666</v>
      </c>
    </row>
    <row r="387" spans="1:68" ht="27" customHeight="1" x14ac:dyDescent="0.25">
      <c r="A387" s="54" t="s">
        <v>632</v>
      </c>
      <c r="B387" s="54" t="s">
        <v>633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637</v>
      </c>
      <c r="B389" s="54" t="s">
        <v>638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70</v>
      </c>
      <c r="Q391" s="715"/>
      <c r="R391" s="715"/>
      <c r="S391" s="715"/>
      <c r="T391" s="715"/>
      <c r="U391" s="715"/>
      <c r="V391" s="716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37.866666666666667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38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0.8264999999999999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70</v>
      </c>
      <c r="Q392" s="715"/>
      <c r="R392" s="715"/>
      <c r="S392" s="715"/>
      <c r="T392" s="715"/>
      <c r="U392" s="715"/>
      <c r="V392" s="716"/>
      <c r="W392" s="37" t="s">
        <v>68</v>
      </c>
      <c r="X392" s="703">
        <f>IFERROR(SUM(X380:X390),"0")</f>
        <v>568</v>
      </c>
      <c r="Y392" s="703">
        <f>IFERROR(SUM(Y380:Y390),"0")</f>
        <v>570</v>
      </c>
      <c r="Z392" s="37"/>
      <c r="AA392" s="704"/>
      <c r="AB392" s="704"/>
      <c r="AC392" s="704"/>
    </row>
    <row r="393" spans="1:68" ht="14.25" customHeight="1" x14ac:dyDescent="0.25">
      <c r="A393" s="749" t="s">
        <v>161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180</v>
      </c>
      <c r="Y394" s="702">
        <f>IFERROR(IF(X394="",0,CEILING((X394/$H394),1)*$H394),"")</f>
        <v>180</v>
      </c>
      <c r="Z394" s="36">
        <f>IFERROR(IF(Y394=0,"",ROUNDUP(Y394/H394,0)*0.02175),"")</f>
        <v>0.26100000000000001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185.76000000000002</v>
      </c>
      <c r="BN394" s="64">
        <f>IFERROR(Y394*I394/H394,"0")</f>
        <v>185.76000000000002</v>
      </c>
      <c r="BO394" s="64">
        <f>IFERROR(1/J394*(X394/H394),"0")</f>
        <v>0.25</v>
      </c>
      <c r="BP394" s="64">
        <f>IFERROR(1/J394*(Y394/H394),"0")</f>
        <v>0.25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70</v>
      </c>
      <c r="Q396" s="715"/>
      <c r="R396" s="715"/>
      <c r="S396" s="715"/>
      <c r="T396" s="715"/>
      <c r="U396" s="715"/>
      <c r="V396" s="716"/>
      <c r="W396" s="37" t="s">
        <v>71</v>
      </c>
      <c r="X396" s="703">
        <f>IFERROR(X394/H394,"0")+IFERROR(X395/H395,"0")</f>
        <v>12</v>
      </c>
      <c r="Y396" s="703">
        <f>IFERROR(Y394/H394,"0")+IFERROR(Y395/H395,"0")</f>
        <v>12</v>
      </c>
      <c r="Z396" s="703">
        <f>IFERROR(IF(Z394="",0,Z394),"0")+IFERROR(IF(Z395="",0,Z395),"0")</f>
        <v>0.26100000000000001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70</v>
      </c>
      <c r="Q397" s="715"/>
      <c r="R397" s="715"/>
      <c r="S397" s="715"/>
      <c r="T397" s="715"/>
      <c r="U397" s="715"/>
      <c r="V397" s="716"/>
      <c r="W397" s="37" t="s">
        <v>68</v>
      </c>
      <c r="X397" s="703">
        <f>IFERROR(SUM(X394:X395),"0")</f>
        <v>180</v>
      </c>
      <c r="Y397" s="703">
        <f>IFERROR(SUM(Y394:Y395),"0")</f>
        <v>180</v>
      </c>
      <c r="Z397" s="37"/>
      <c r="AA397" s="704"/>
      <c r="AB397" s="704"/>
      <c r="AC397" s="704"/>
    </row>
    <row r="398" spans="1:68" ht="14.25" customHeight="1" x14ac:dyDescent="0.25">
      <c r="A398" s="749" t="s">
        <v>72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647</v>
      </c>
      <c r="B399" s="54" t="s">
        <v>648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650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70</v>
      </c>
      <c r="Q402" s="715"/>
      <c r="R402" s="715"/>
      <c r="S402" s="715"/>
      <c r="T402" s="715"/>
      <c r="U402" s="715"/>
      <c r="V402" s="716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70</v>
      </c>
      <c r="Q403" s="715"/>
      <c r="R403" s="715"/>
      <c r="S403" s="715"/>
      <c r="T403" s="715"/>
      <c r="U403" s="715"/>
      <c r="V403" s="716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customHeight="1" x14ac:dyDescent="0.25">
      <c r="A404" s="749" t="s">
        <v>204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45</v>
      </c>
      <c r="Y405" s="702">
        <f>IFERROR(IF(X405="",0,CEILING((X405/$H405),1)*$H405),"")</f>
        <v>46.8</v>
      </c>
      <c r="Z405" s="36">
        <f>IFERROR(IF(Y405=0,"",ROUNDUP(Y405/H405,0)*0.02175),"")</f>
        <v>0.1305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48.253846153846162</v>
      </c>
      <c r="BN405" s="64">
        <f>IFERROR(Y405*I405/H405,"0")</f>
        <v>50.184000000000005</v>
      </c>
      <c r="BO405" s="64">
        <f>IFERROR(1/J405*(X405/H405),"0")</f>
        <v>0.10302197802197802</v>
      </c>
      <c r="BP405" s="64">
        <f>IFERROR(1/J405*(Y405/H405),"0")</f>
        <v>0.10714285714285714</v>
      </c>
    </row>
    <row r="406" spans="1:68" ht="37.5" customHeight="1" x14ac:dyDescent="0.25">
      <c r="A406" s="54" t="s">
        <v>655</v>
      </c>
      <c r="B406" s="54" t="s">
        <v>658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70</v>
      </c>
      <c r="Q407" s="715"/>
      <c r="R407" s="715"/>
      <c r="S407" s="715"/>
      <c r="T407" s="715"/>
      <c r="U407" s="715"/>
      <c r="V407" s="716"/>
      <c r="W407" s="37" t="s">
        <v>71</v>
      </c>
      <c r="X407" s="703">
        <f>IFERROR(X405/H405,"0")+IFERROR(X406/H406,"0")</f>
        <v>5.7692307692307692</v>
      </c>
      <c r="Y407" s="703">
        <f>IFERROR(Y405/H405,"0")+IFERROR(Y406/H406,"0")</f>
        <v>6</v>
      </c>
      <c r="Z407" s="703">
        <f>IFERROR(IF(Z405="",0,Z405),"0")+IFERROR(IF(Z406="",0,Z406),"0")</f>
        <v>0.1305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70</v>
      </c>
      <c r="Q408" s="715"/>
      <c r="R408" s="715"/>
      <c r="S408" s="715"/>
      <c r="T408" s="715"/>
      <c r="U408" s="715"/>
      <c r="V408" s="716"/>
      <c r="W408" s="37" t="s">
        <v>68</v>
      </c>
      <c r="X408" s="703">
        <f>IFERROR(SUM(X405:X406),"0")</f>
        <v>45</v>
      </c>
      <c r="Y408" s="703">
        <f>IFERROR(SUM(Y405:Y406),"0")</f>
        <v>46.8</v>
      </c>
      <c r="Z408" s="37"/>
      <c r="AA408" s="704"/>
      <c r="AB408" s="704"/>
      <c r="AC408" s="704"/>
    </row>
    <row r="409" spans="1:68" ht="16.5" customHeight="1" x14ac:dyDescent="0.25">
      <c r="A409" s="731" t="s">
        <v>660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113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661</v>
      </c>
      <c r="B411" s="54" t="s">
        <v>662</v>
      </c>
      <c r="C411" s="31">
        <v>4301011873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56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661</v>
      </c>
      <c r="B412" s="54" t="s">
        <v>665</v>
      </c>
      <c r="C412" s="31">
        <v>4301011483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669</v>
      </c>
      <c r="B414" s="54" t="s">
        <v>670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672</v>
      </c>
      <c r="B415" s="54" t="s">
        <v>673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customHeight="1" x14ac:dyDescent="0.25">
      <c r="A417" s="54" t="s">
        <v>677</v>
      </c>
      <c r="B417" s="54" t="s">
        <v>678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70</v>
      </c>
      <c r="Q418" s="715"/>
      <c r="R418" s="715"/>
      <c r="S418" s="715"/>
      <c r="T418" s="715"/>
      <c r="U418" s="715"/>
      <c r="V418" s="716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70</v>
      </c>
      <c r="Q419" s="715"/>
      <c r="R419" s="715"/>
      <c r="S419" s="715"/>
      <c r="T419" s="715"/>
      <c r="U419" s="715"/>
      <c r="V419" s="716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customHeight="1" x14ac:dyDescent="0.25">
      <c r="A420" s="749" t="s">
        <v>63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682</v>
      </c>
      <c r="B422" s="54" t="s">
        <v>683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70</v>
      </c>
      <c r="Q423" s="715"/>
      <c r="R423" s="715"/>
      <c r="S423" s="715"/>
      <c r="T423" s="715"/>
      <c r="U423" s="715"/>
      <c r="V423" s="716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70</v>
      </c>
      <c r="Q424" s="715"/>
      <c r="R424" s="715"/>
      <c r="S424" s="715"/>
      <c r="T424" s="715"/>
      <c r="U424" s="715"/>
      <c r="V424" s="716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72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15</v>
      </c>
      <c r="Y426" s="702">
        <f>IFERROR(IF(X426="",0,CEILING((X426/$H426),1)*$H426),"")</f>
        <v>15.6</v>
      </c>
      <c r="Z426" s="36">
        <f>IFERROR(IF(Y426=0,"",ROUNDUP(Y426/H426,0)*0.02175),"")</f>
        <v>4.3499999999999997E-2</v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16.084615384615386</v>
      </c>
      <c r="BN426" s="64">
        <f>IFERROR(Y426*I426/H426,"0")</f>
        <v>16.728000000000002</v>
      </c>
      <c r="BO426" s="64">
        <f>IFERROR(1/J426*(X426/H426),"0")</f>
        <v>3.4340659340659337E-2</v>
      </c>
      <c r="BP426" s="64">
        <f>IFERROR(1/J426*(Y426/H426),"0")</f>
        <v>3.5714285714285712E-2</v>
      </c>
    </row>
    <row r="427" spans="1:68" ht="27" customHeight="1" x14ac:dyDescent="0.25">
      <c r="A427" s="54" t="s">
        <v>687</v>
      </c>
      <c r="B427" s="54" t="s">
        <v>688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690</v>
      </c>
      <c r="B429" s="54" t="s">
        <v>693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694</v>
      </c>
      <c r="B430" s="54" t="s">
        <v>695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70</v>
      </c>
      <c r="Q431" s="715"/>
      <c r="R431" s="715"/>
      <c r="S431" s="715"/>
      <c r="T431" s="715"/>
      <c r="U431" s="715"/>
      <c r="V431" s="716"/>
      <c r="W431" s="37" t="s">
        <v>71</v>
      </c>
      <c r="X431" s="703">
        <f>IFERROR(X426/H426,"0")+IFERROR(X427/H427,"0")+IFERROR(X428/H428,"0")+IFERROR(X429/H429,"0")+IFERROR(X430/H430,"0")</f>
        <v>1.9230769230769231</v>
      </c>
      <c r="Y431" s="703">
        <f>IFERROR(Y426/H426,"0")+IFERROR(Y427/H427,"0")+IFERROR(Y428/H428,"0")+IFERROR(Y429/H429,"0")+IFERROR(Y430/H430,"0")</f>
        <v>2</v>
      </c>
      <c r="Z431" s="703">
        <f>IFERROR(IF(Z426="",0,Z426),"0")+IFERROR(IF(Z427="",0,Z427),"0")+IFERROR(IF(Z428="",0,Z428),"0")+IFERROR(IF(Z429="",0,Z429),"0")+IFERROR(IF(Z430="",0,Z430),"0")</f>
        <v>4.3499999999999997E-2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70</v>
      </c>
      <c r="Q432" s="715"/>
      <c r="R432" s="715"/>
      <c r="S432" s="715"/>
      <c r="T432" s="715"/>
      <c r="U432" s="715"/>
      <c r="V432" s="716"/>
      <c r="W432" s="37" t="s">
        <v>68</v>
      </c>
      <c r="X432" s="703">
        <f>IFERROR(SUM(X426:X430),"0")</f>
        <v>15</v>
      </c>
      <c r="Y432" s="703">
        <f>IFERROR(SUM(Y426:Y430),"0")</f>
        <v>15.6</v>
      </c>
      <c r="Z432" s="37"/>
      <c r="AA432" s="704"/>
      <c r="AB432" s="704"/>
      <c r="AC432" s="704"/>
    </row>
    <row r="433" spans="1:68" ht="14.25" customHeight="1" x14ac:dyDescent="0.25">
      <c r="A433" s="749" t="s">
        <v>204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696</v>
      </c>
      <c r="B434" s="54" t="s">
        <v>697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70</v>
      </c>
      <c r="Q435" s="715"/>
      <c r="R435" s="715"/>
      <c r="S435" s="715"/>
      <c r="T435" s="715"/>
      <c r="U435" s="715"/>
      <c r="V435" s="716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70</v>
      </c>
      <c r="Q436" s="715"/>
      <c r="R436" s="715"/>
      <c r="S436" s="715"/>
      <c r="T436" s="715"/>
      <c r="U436" s="715"/>
      <c r="V436" s="716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699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700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113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701</v>
      </c>
      <c r="B440" s="54" t="s">
        <v>702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70</v>
      </c>
      <c r="Q441" s="715"/>
      <c r="R441" s="715"/>
      <c r="S441" s="715"/>
      <c r="T441" s="715"/>
      <c r="U441" s="715"/>
      <c r="V441" s="716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70</v>
      </c>
      <c r="Q442" s="715"/>
      <c r="R442" s="715"/>
      <c r="S442" s="715"/>
      <c r="T442" s="715"/>
      <c r="U442" s="715"/>
      <c r="V442" s="716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63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704</v>
      </c>
      <c r="B444" s="54" t="s">
        <v>705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708</v>
      </c>
      <c r="B446" s="54" t="s">
        <v>709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12</v>
      </c>
      <c r="Y447" s="702">
        <f t="shared" si="78"/>
        <v>12.600000000000001</v>
      </c>
      <c r="Z447" s="36">
        <f>IFERROR(IF(Y447=0,"",ROUNDUP(Y447/H447,0)*0.00753),"")</f>
        <v>2.2589999999999999E-2</v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12.657142857142857</v>
      </c>
      <c r="BN447" s="64">
        <f t="shared" si="80"/>
        <v>13.290000000000001</v>
      </c>
      <c r="BO447" s="64">
        <f t="shared" si="81"/>
        <v>1.8315018315018316E-2</v>
      </c>
      <c r="BP447" s="64">
        <f t="shared" si="82"/>
        <v>1.9230769230769232E-2</v>
      </c>
    </row>
    <row r="448" spans="1:68" ht="27" customHeight="1" x14ac:dyDescent="0.25">
      <c r="A448" s="54" t="s">
        <v>711</v>
      </c>
      <c r="B448" s="54" t="s">
        <v>714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716</v>
      </c>
      <c r="C449" s="31">
        <v>4301031335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715</v>
      </c>
      <c r="B450" s="54" t="s">
        <v>717</v>
      </c>
      <c r="C450" s="31">
        <v>4301031257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customHeight="1" x14ac:dyDescent="0.25">
      <c r="A452" s="54" t="s">
        <v>719</v>
      </c>
      <c r="B452" s="54" t="s">
        <v>721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722</v>
      </c>
      <c r="B453" s="54" t="s">
        <v>723</v>
      </c>
      <c r="C453" s="31">
        <v>4301031336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722</v>
      </c>
      <c r="B454" s="54" t="s">
        <v>725</v>
      </c>
      <c r="C454" s="31">
        <v>4301031254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customHeight="1" x14ac:dyDescent="0.25">
      <c r="A456" s="54" t="s">
        <v>727</v>
      </c>
      <c r="B456" s="54" t="s">
        <v>729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39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731</v>
      </c>
      <c r="B457" s="54" t="s">
        <v>732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734</v>
      </c>
      <c r="B458" s="54" t="s">
        <v>735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738</v>
      </c>
      <c r="B460" s="54" t="s">
        <v>739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4301031338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740</v>
      </c>
      <c r="B462" s="54" t="s">
        <v>742</v>
      </c>
      <c r="C462" s="31">
        <v>4301031255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70</v>
      </c>
      <c r="Q464" s="715"/>
      <c r="R464" s="715"/>
      <c r="S464" s="715"/>
      <c r="T464" s="715"/>
      <c r="U464" s="715"/>
      <c r="V464" s="716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2.8571428571428572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3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2.2589999999999999E-2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70</v>
      </c>
      <c r="Q465" s="715"/>
      <c r="R465" s="715"/>
      <c r="S465" s="715"/>
      <c r="T465" s="715"/>
      <c r="U465" s="715"/>
      <c r="V465" s="716"/>
      <c r="W465" s="37" t="s">
        <v>68</v>
      </c>
      <c r="X465" s="703">
        <f>IFERROR(SUM(X444:X463),"0")</f>
        <v>12</v>
      </c>
      <c r="Y465" s="703">
        <f>IFERROR(SUM(Y444:Y463),"0")</f>
        <v>12.600000000000001</v>
      </c>
      <c r="Z465" s="37"/>
      <c r="AA465" s="704"/>
      <c r="AB465" s="704"/>
      <c r="AC465" s="704"/>
    </row>
    <row r="466" spans="1:68" ht="14.25" customHeight="1" x14ac:dyDescent="0.25">
      <c r="A466" s="749" t="s">
        <v>72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747</v>
      </c>
      <c r="B467" s="54" t="s">
        <v>748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750</v>
      </c>
      <c r="B468" s="54" t="s">
        <v>751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70</v>
      </c>
      <c r="Q469" s="715"/>
      <c r="R469" s="715"/>
      <c r="S469" s="715"/>
      <c r="T469" s="715"/>
      <c r="U469" s="715"/>
      <c r="V469" s="716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70</v>
      </c>
      <c r="Q470" s="715"/>
      <c r="R470" s="715"/>
      <c r="S470" s="715"/>
      <c r="T470" s="715"/>
      <c r="U470" s="715"/>
      <c r="V470" s="716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102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1</v>
      </c>
      <c r="Y472" s="702">
        <f>IFERROR(IF(X472="",0,CEILING((X472/$H472),1)*$H472),"")</f>
        <v>1.2</v>
      </c>
      <c r="Z472" s="36">
        <f>IFERROR(IF(Y472=0,"",ROUNDUP(Y472/H472,0)*0.00627),"")</f>
        <v>6.2700000000000004E-3</v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1.5</v>
      </c>
      <c r="BN472" s="64">
        <f>IFERROR(Y472*I472/H472,"0")</f>
        <v>1.8000000000000003</v>
      </c>
      <c r="BO472" s="64">
        <f>IFERROR(1/J472*(X472/H472),"0")</f>
        <v>4.1666666666666666E-3</v>
      </c>
      <c r="BP472" s="64">
        <f>IFERROR(1/J472*(Y472/H472),"0")</f>
        <v>5.0000000000000001E-3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70</v>
      </c>
      <c r="Q473" s="715"/>
      <c r="R473" s="715"/>
      <c r="S473" s="715"/>
      <c r="T473" s="715"/>
      <c r="U473" s="715"/>
      <c r="V473" s="716"/>
      <c r="W473" s="37" t="s">
        <v>71</v>
      </c>
      <c r="X473" s="703">
        <f>IFERROR(X472/H472,"0")</f>
        <v>0.83333333333333337</v>
      </c>
      <c r="Y473" s="703">
        <f>IFERROR(Y472/H472,"0")</f>
        <v>1</v>
      </c>
      <c r="Z473" s="703">
        <f>IFERROR(IF(Z472="",0,Z472),"0")</f>
        <v>6.2700000000000004E-3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70</v>
      </c>
      <c r="Q474" s="715"/>
      <c r="R474" s="715"/>
      <c r="S474" s="715"/>
      <c r="T474" s="715"/>
      <c r="U474" s="715"/>
      <c r="V474" s="716"/>
      <c r="W474" s="37" t="s">
        <v>68</v>
      </c>
      <c r="X474" s="703">
        <f>IFERROR(SUM(X472:X472),"0")</f>
        <v>1</v>
      </c>
      <c r="Y474" s="703">
        <f>IFERROR(SUM(Y472:Y472),"0")</f>
        <v>1.2</v>
      </c>
      <c r="Z474" s="37"/>
      <c r="AA474" s="704"/>
      <c r="AB474" s="704"/>
      <c r="AC474" s="704"/>
    </row>
    <row r="475" spans="1:68" ht="16.5" customHeight="1" x14ac:dyDescent="0.25">
      <c r="A475" s="731" t="s">
        <v>758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161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759</v>
      </c>
      <c r="B477" s="54" t="s">
        <v>760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70</v>
      </c>
      <c r="Q478" s="715"/>
      <c r="R478" s="715"/>
      <c r="S478" s="715"/>
      <c r="T478" s="715"/>
      <c r="U478" s="715"/>
      <c r="V478" s="716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70</v>
      </c>
      <c r="Q479" s="715"/>
      <c r="R479" s="715"/>
      <c r="S479" s="715"/>
      <c r="T479" s="715"/>
      <c r="U479" s="715"/>
      <c r="V479" s="716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63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768</v>
      </c>
      <c r="B483" s="54" t="s">
        <v>769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77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771</v>
      </c>
      <c r="B485" s="54" t="s">
        <v>774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70</v>
      </c>
      <c r="Q486" s="715"/>
      <c r="R486" s="715"/>
      <c r="S486" s="715"/>
      <c r="T486" s="715"/>
      <c r="U486" s="715"/>
      <c r="V486" s="716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70</v>
      </c>
      <c r="Q487" s="715"/>
      <c r="R487" s="715"/>
      <c r="S487" s="715"/>
      <c r="T487" s="715"/>
      <c r="U487" s="715"/>
      <c r="V487" s="716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customHeight="1" x14ac:dyDescent="0.25">
      <c r="A488" s="749" t="s">
        <v>102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70</v>
      </c>
      <c r="Q490" s="715"/>
      <c r="R490" s="715"/>
      <c r="S490" s="715"/>
      <c r="T490" s="715"/>
      <c r="U490" s="715"/>
      <c r="V490" s="716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70</v>
      </c>
      <c r="Q491" s="715"/>
      <c r="R491" s="715"/>
      <c r="S491" s="715"/>
      <c r="T491" s="715"/>
      <c r="U491" s="715"/>
      <c r="V491" s="716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778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63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70</v>
      </c>
      <c r="Q497" s="715"/>
      <c r="R497" s="715"/>
      <c r="S497" s="715"/>
      <c r="T497" s="715"/>
      <c r="U497" s="715"/>
      <c r="V497" s="716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70</v>
      </c>
      <c r="Q498" s="715"/>
      <c r="R498" s="715"/>
      <c r="S498" s="715"/>
      <c r="T498" s="715"/>
      <c r="U498" s="715"/>
      <c r="V498" s="716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customHeight="1" x14ac:dyDescent="0.25">
      <c r="A499" s="731" t="s">
        <v>787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63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788</v>
      </c>
      <c r="B501" s="54" t="s">
        <v>789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70</v>
      </c>
      <c r="Q502" s="715"/>
      <c r="R502" s="715"/>
      <c r="S502" s="715"/>
      <c r="T502" s="715"/>
      <c r="U502" s="715"/>
      <c r="V502" s="716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70</v>
      </c>
      <c r="Q503" s="715"/>
      <c r="R503" s="715"/>
      <c r="S503" s="715"/>
      <c r="T503" s="715"/>
      <c r="U503" s="715"/>
      <c r="V503" s="716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791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791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113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customHeight="1" x14ac:dyDescent="0.25">
      <c r="A509" s="54" t="s">
        <v>797</v>
      </c>
      <c r="B509" s="54" t="s">
        <v>798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customHeight="1" x14ac:dyDescent="0.25">
      <c r="A511" s="54" t="s">
        <v>803</v>
      </c>
      <c r="B511" s="54" t="s">
        <v>804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20</v>
      </c>
      <c r="Y512" s="702">
        <f t="shared" si="84"/>
        <v>21.12</v>
      </c>
      <c r="Z512" s="36">
        <f t="shared" si="85"/>
        <v>4.7840000000000001E-2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21.363636363636363</v>
      </c>
      <c r="BN512" s="64">
        <f t="shared" si="87"/>
        <v>22.56</v>
      </c>
      <c r="BO512" s="64">
        <f t="shared" si="88"/>
        <v>3.6421911421911424E-2</v>
      </c>
      <c r="BP512" s="64">
        <f t="shared" si="89"/>
        <v>3.8461538461538464E-2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70</v>
      </c>
      <c r="Q515" s="715"/>
      <c r="R515" s="715"/>
      <c r="S515" s="715"/>
      <c r="T515" s="715"/>
      <c r="U515" s="715"/>
      <c r="V515" s="716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3.7878787878787876</v>
      </c>
      <c r="Y515" s="703">
        <f>IFERROR(Y507/H507,"0")+IFERROR(Y508/H508,"0")+IFERROR(Y509/H509,"0")+IFERROR(Y510/H510,"0")+IFERROR(Y511/H511,"0")+IFERROR(Y512/H512,"0")+IFERROR(Y513/H513,"0")+IFERROR(Y514/H514,"0")</f>
        <v>4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4.7840000000000001E-2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70</v>
      </c>
      <c r="Q516" s="715"/>
      <c r="R516" s="715"/>
      <c r="S516" s="715"/>
      <c r="T516" s="715"/>
      <c r="U516" s="715"/>
      <c r="V516" s="716"/>
      <c r="W516" s="37" t="s">
        <v>68</v>
      </c>
      <c r="X516" s="703">
        <f>IFERROR(SUM(X507:X514),"0")</f>
        <v>20</v>
      </c>
      <c r="Y516" s="703">
        <f>IFERROR(SUM(Y507:Y514),"0")</f>
        <v>21.12</v>
      </c>
      <c r="Z516" s="37"/>
      <c r="AA516" s="704"/>
      <c r="AB516" s="704"/>
      <c r="AC516" s="704"/>
    </row>
    <row r="517" spans="1:68" ht="14.25" customHeight="1" x14ac:dyDescent="0.25">
      <c r="A517" s="749" t="s">
        <v>161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customHeight="1" x14ac:dyDescent="0.25">
      <c r="A519" s="54" t="s">
        <v>816</v>
      </c>
      <c r="B519" s="54" t="s">
        <v>817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70</v>
      </c>
      <c r="Q520" s="715"/>
      <c r="R520" s="715"/>
      <c r="S520" s="715"/>
      <c r="T520" s="715"/>
      <c r="U520" s="715"/>
      <c r="V520" s="716"/>
      <c r="W520" s="37" t="s">
        <v>71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70</v>
      </c>
      <c r="Q521" s="715"/>
      <c r="R521" s="715"/>
      <c r="S521" s="715"/>
      <c r="T521" s="715"/>
      <c r="U521" s="715"/>
      <c r="V521" s="716"/>
      <c r="W521" s="37" t="s">
        <v>68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customHeight="1" x14ac:dyDescent="0.25">
      <c r="A522" s="749" t="s">
        <v>63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101</v>
      </c>
      <c r="Y523" s="702">
        <f t="shared" ref="Y523:Y528" si="90">IFERROR(IF(X523="",0,CEILING((X523/$H523),1)*$H523),"")</f>
        <v>105.60000000000001</v>
      </c>
      <c r="Z523" s="36">
        <f>IFERROR(IF(Y523=0,"",ROUNDUP(Y523/H523,0)*0.01196),"")</f>
        <v>0.2392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107.88636363636363</v>
      </c>
      <c r="BN523" s="64">
        <f t="shared" ref="BN523:BN528" si="92">IFERROR(Y523*I523/H523,"0")</f>
        <v>112.80000000000001</v>
      </c>
      <c r="BO523" s="64">
        <f t="shared" ref="BO523:BO528" si="93">IFERROR(1/J523*(X523/H523),"0")</f>
        <v>0.1839306526806527</v>
      </c>
      <c r="BP523" s="64">
        <f t="shared" ref="BP523:BP528" si="94">IFERROR(1/J523*(Y523/H523),"0")</f>
        <v>0.19230769230769232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117</v>
      </c>
      <c r="Y524" s="702">
        <f t="shared" si="90"/>
        <v>121.44000000000001</v>
      </c>
      <c r="Z524" s="36">
        <f>IFERROR(IF(Y524=0,"",ROUNDUP(Y524/H524,0)*0.01196),"")</f>
        <v>0.27507999999999999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124.97727272727272</v>
      </c>
      <c r="BN524" s="64">
        <f t="shared" si="92"/>
        <v>129.72</v>
      </c>
      <c r="BO524" s="64">
        <f t="shared" si="93"/>
        <v>0.2130681818181818</v>
      </c>
      <c r="BP524" s="64">
        <f t="shared" si="94"/>
        <v>0.22115384615384617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70</v>
      </c>
      <c r="Q529" s="715"/>
      <c r="R529" s="715"/>
      <c r="S529" s="715"/>
      <c r="T529" s="715"/>
      <c r="U529" s="715"/>
      <c r="V529" s="716"/>
      <c r="W529" s="37" t="s">
        <v>71</v>
      </c>
      <c r="X529" s="703">
        <f>IFERROR(X523/H523,"0")+IFERROR(X524/H524,"0")+IFERROR(X525/H525,"0")+IFERROR(X526/H526,"0")+IFERROR(X527/H527,"0")+IFERROR(X528/H528,"0")</f>
        <v>41.287878787878782</v>
      </c>
      <c r="Y529" s="703">
        <f>IFERROR(Y523/H523,"0")+IFERROR(Y524/H524,"0")+IFERROR(Y525/H525,"0")+IFERROR(Y526/H526,"0")+IFERROR(Y527/H527,"0")+IFERROR(Y528/H528,"0")</f>
        <v>43</v>
      </c>
      <c r="Z529" s="703">
        <f>IFERROR(IF(Z523="",0,Z523),"0")+IFERROR(IF(Z524="",0,Z524),"0")+IFERROR(IF(Z525="",0,Z525),"0")+IFERROR(IF(Z526="",0,Z526),"0")+IFERROR(IF(Z527="",0,Z527),"0")+IFERROR(IF(Z528="",0,Z528),"0")</f>
        <v>0.51427999999999996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70</v>
      </c>
      <c r="Q530" s="715"/>
      <c r="R530" s="715"/>
      <c r="S530" s="715"/>
      <c r="T530" s="715"/>
      <c r="U530" s="715"/>
      <c r="V530" s="716"/>
      <c r="W530" s="37" t="s">
        <v>68</v>
      </c>
      <c r="X530" s="703">
        <f>IFERROR(SUM(X523:X528),"0")</f>
        <v>218</v>
      </c>
      <c r="Y530" s="703">
        <f>IFERROR(SUM(Y523:Y528),"0")</f>
        <v>227.04000000000002</v>
      </c>
      <c r="Z530" s="37"/>
      <c r="AA530" s="704"/>
      <c r="AB530" s="704"/>
      <c r="AC530" s="704"/>
    </row>
    <row r="531" spans="1:68" ht="14.25" customHeight="1" x14ac:dyDescent="0.25">
      <c r="A531" s="749" t="s">
        <v>72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834</v>
      </c>
      <c r="B532" s="54" t="s">
        <v>835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837</v>
      </c>
      <c r="B533" s="54" t="s">
        <v>838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70</v>
      </c>
      <c r="Q535" s="715"/>
      <c r="R535" s="715"/>
      <c r="S535" s="715"/>
      <c r="T535" s="715"/>
      <c r="U535" s="715"/>
      <c r="V535" s="716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70</v>
      </c>
      <c r="Q536" s="715"/>
      <c r="R536" s="715"/>
      <c r="S536" s="715"/>
      <c r="T536" s="715"/>
      <c r="U536" s="715"/>
      <c r="V536" s="716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204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843</v>
      </c>
      <c r="B538" s="54" t="s">
        <v>844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0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70</v>
      </c>
      <c r="Q540" s="715"/>
      <c r="R540" s="715"/>
      <c r="S540" s="715"/>
      <c r="T540" s="715"/>
      <c r="U540" s="715"/>
      <c r="V540" s="716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70</v>
      </c>
      <c r="Q541" s="715"/>
      <c r="R541" s="715"/>
      <c r="S541" s="715"/>
      <c r="T541" s="715"/>
      <c r="U541" s="715"/>
      <c r="V541" s="716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849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849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113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850</v>
      </c>
      <c r="B545" s="54" t="s">
        <v>851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7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6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25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0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866</v>
      </c>
      <c r="B549" s="54" t="s">
        <v>867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42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869</v>
      </c>
      <c r="B550" s="54" t="s">
        <v>870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4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1001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70</v>
      </c>
      <c r="Q552" s="715"/>
      <c r="R552" s="715"/>
      <c r="S552" s="715"/>
      <c r="T552" s="715"/>
      <c r="U552" s="715"/>
      <c r="V552" s="716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70</v>
      </c>
      <c r="Q553" s="715"/>
      <c r="R553" s="715"/>
      <c r="S553" s="715"/>
      <c r="T553" s="715"/>
      <c r="U553" s="715"/>
      <c r="V553" s="716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161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875</v>
      </c>
      <c r="B555" s="54" t="s">
        <v>876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05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878</v>
      </c>
      <c r="B556" s="54" t="s">
        <v>879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3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881</v>
      </c>
      <c r="B557" s="54" t="s">
        <v>882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10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15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70</v>
      </c>
      <c r="Q559" s="715"/>
      <c r="R559" s="715"/>
      <c r="S559" s="715"/>
      <c r="T559" s="715"/>
      <c r="U559" s="715"/>
      <c r="V559" s="716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70</v>
      </c>
      <c r="Q560" s="715"/>
      <c r="R560" s="715"/>
      <c r="S560" s="715"/>
      <c r="T560" s="715"/>
      <c r="U560" s="715"/>
      <c r="V560" s="716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63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888</v>
      </c>
      <c r="B562" s="54" t="s">
        <v>889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5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0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40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900</v>
      </c>
      <c r="B565" s="54" t="s">
        <v>901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86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904</v>
      </c>
      <c r="B566" s="54" t="s">
        <v>905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942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908</v>
      </c>
      <c r="B567" s="54" t="s">
        <v>909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2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911</v>
      </c>
      <c r="B568" s="54" t="s">
        <v>912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75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70</v>
      </c>
      <c r="Q569" s="715"/>
      <c r="R569" s="715"/>
      <c r="S569" s="715"/>
      <c r="T569" s="715"/>
      <c r="U569" s="715"/>
      <c r="V569" s="716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70</v>
      </c>
      <c r="Q570" s="715"/>
      <c r="R570" s="715"/>
      <c r="S570" s="715"/>
      <c r="T570" s="715"/>
      <c r="U570" s="715"/>
      <c r="V570" s="716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customHeight="1" x14ac:dyDescent="0.25">
      <c r="A571" s="749" t="s">
        <v>72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812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506</v>
      </c>
      <c r="Y572" s="702">
        <f>IFERROR(IF(X572="",0,CEILING((X572/$H572),1)*$H572),"")</f>
        <v>507</v>
      </c>
      <c r="Z572" s="36">
        <f>IFERROR(IF(Y572=0,"",ROUNDUP(Y572/H572,0)*0.02175),"")</f>
        <v>1.4137499999999998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542.58769230769235</v>
      </c>
      <c r="BN572" s="64">
        <f>IFERROR(Y572*I572/H572,"0")</f>
        <v>543.66000000000008</v>
      </c>
      <c r="BO572" s="64">
        <f>IFERROR(1/J572*(X572/H572),"0")</f>
        <v>1.1584249084249085</v>
      </c>
      <c r="BP572" s="64">
        <f>IFERROR(1/J572*(Y572/H572),"0")</f>
        <v>1.1607142857142856</v>
      </c>
    </row>
    <row r="573" spans="1:68" ht="27" customHeight="1" x14ac:dyDescent="0.25">
      <c r="A573" s="54" t="s">
        <v>918</v>
      </c>
      <c r="B573" s="54" t="s">
        <v>919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810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922</v>
      </c>
      <c r="B574" s="54" t="s">
        <v>923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2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925</v>
      </c>
      <c r="B575" s="54" t="s">
        <v>926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1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70</v>
      </c>
      <c r="Q576" s="715"/>
      <c r="R576" s="715"/>
      <c r="S576" s="715"/>
      <c r="T576" s="715"/>
      <c r="U576" s="715"/>
      <c r="V576" s="716"/>
      <c r="W576" s="37" t="s">
        <v>71</v>
      </c>
      <c r="X576" s="703">
        <f>IFERROR(X572/H572,"0")+IFERROR(X573/H573,"0")+IFERROR(X574/H574,"0")+IFERROR(X575/H575,"0")</f>
        <v>64.871794871794876</v>
      </c>
      <c r="Y576" s="703">
        <f>IFERROR(Y572/H572,"0")+IFERROR(Y573/H573,"0")+IFERROR(Y574/H574,"0")+IFERROR(Y575/H575,"0")</f>
        <v>65</v>
      </c>
      <c r="Z576" s="703">
        <f>IFERROR(IF(Z572="",0,Z572),"0")+IFERROR(IF(Z573="",0,Z573),"0")+IFERROR(IF(Z574="",0,Z574),"0")+IFERROR(IF(Z575="",0,Z575),"0")</f>
        <v>1.4137499999999998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70</v>
      </c>
      <c r="Q577" s="715"/>
      <c r="R577" s="715"/>
      <c r="S577" s="715"/>
      <c r="T577" s="715"/>
      <c r="U577" s="715"/>
      <c r="V577" s="716"/>
      <c r="W577" s="37" t="s">
        <v>68</v>
      </c>
      <c r="X577" s="703">
        <f>IFERROR(SUM(X572:X575),"0")</f>
        <v>506</v>
      </c>
      <c r="Y577" s="703">
        <f>IFERROR(SUM(Y572:Y575),"0")</f>
        <v>507</v>
      </c>
      <c r="Z577" s="37"/>
      <c r="AA577" s="704"/>
      <c r="AB577" s="704"/>
      <c r="AC577" s="704"/>
    </row>
    <row r="578" spans="1:68" ht="14.25" customHeight="1" x14ac:dyDescent="0.25">
      <c r="A578" s="749" t="s">
        <v>204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928</v>
      </c>
      <c r="B579" s="54" t="s">
        <v>929</v>
      </c>
      <c r="C579" s="31">
        <v>4301060408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928</v>
      </c>
      <c r="B580" s="54" t="s">
        <v>932</v>
      </c>
      <c r="C580" s="31">
        <v>4301060354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1004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934</v>
      </c>
      <c r="B581" s="54" t="s">
        <v>935</v>
      </c>
      <c r="C581" s="31">
        <v>4301060407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4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934</v>
      </c>
      <c r="B582" s="54" t="s">
        <v>938</v>
      </c>
      <c r="C582" s="31">
        <v>4301060355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07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70</v>
      </c>
      <c r="Q583" s="715"/>
      <c r="R583" s="715"/>
      <c r="S583" s="715"/>
      <c r="T583" s="715"/>
      <c r="U583" s="715"/>
      <c r="V583" s="716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70</v>
      </c>
      <c r="Q584" s="715"/>
      <c r="R584" s="715"/>
      <c r="S584" s="715"/>
      <c r="T584" s="715"/>
      <c r="U584" s="715"/>
      <c r="V584" s="716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940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113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941</v>
      </c>
      <c r="B587" s="54" t="s">
        <v>942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2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945</v>
      </c>
      <c r="B588" s="54" t="s">
        <v>946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35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70</v>
      </c>
      <c r="Q589" s="715"/>
      <c r="R589" s="715"/>
      <c r="S589" s="715"/>
      <c r="T589" s="715"/>
      <c r="U589" s="715"/>
      <c r="V589" s="716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70</v>
      </c>
      <c r="Q590" s="715"/>
      <c r="R590" s="715"/>
      <c r="S590" s="715"/>
      <c r="T590" s="715"/>
      <c r="U590" s="715"/>
      <c r="V590" s="716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161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949</v>
      </c>
      <c r="B592" s="54" t="s">
        <v>950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1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70</v>
      </c>
      <c r="Q593" s="715"/>
      <c r="R593" s="715"/>
      <c r="S593" s="715"/>
      <c r="T593" s="715"/>
      <c r="U593" s="715"/>
      <c r="V593" s="716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70</v>
      </c>
      <c r="Q594" s="715"/>
      <c r="R594" s="715"/>
      <c r="S594" s="715"/>
      <c r="T594" s="715"/>
      <c r="U594" s="715"/>
      <c r="V594" s="716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63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953</v>
      </c>
      <c r="B596" s="54" t="s">
        <v>954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933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70</v>
      </c>
      <c r="Q597" s="715"/>
      <c r="R597" s="715"/>
      <c r="S597" s="715"/>
      <c r="T597" s="715"/>
      <c r="U597" s="715"/>
      <c r="V597" s="716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70</v>
      </c>
      <c r="Q598" s="715"/>
      <c r="R598" s="715"/>
      <c r="S598" s="715"/>
      <c r="T598" s="715"/>
      <c r="U598" s="715"/>
      <c r="V598" s="716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72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957</v>
      </c>
      <c r="B600" s="54" t="s">
        <v>958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13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70</v>
      </c>
      <c r="Q601" s="715"/>
      <c r="R601" s="715"/>
      <c r="S601" s="715"/>
      <c r="T601" s="715"/>
      <c r="U601" s="715"/>
      <c r="V601" s="716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70</v>
      </c>
      <c r="Q602" s="715"/>
      <c r="R602" s="715"/>
      <c r="S602" s="715"/>
      <c r="T602" s="715"/>
      <c r="U602" s="715"/>
      <c r="V602" s="716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3079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3168.16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962</v>
      </c>
      <c r="Q604" s="793"/>
      <c r="R604" s="793"/>
      <c r="S604" s="793"/>
      <c r="T604" s="793"/>
      <c r="U604" s="793"/>
      <c r="V604" s="794"/>
      <c r="W604" s="37" t="s">
        <v>68</v>
      </c>
      <c r="X604" s="703">
        <f>IFERROR(SUM(BM22:BM600),"0")</f>
        <v>3281.3845059385058</v>
      </c>
      <c r="Y604" s="703">
        <f>IFERROR(SUM(BN22:BN600),"0")</f>
        <v>3376.2040000000006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963</v>
      </c>
      <c r="Q605" s="793"/>
      <c r="R605" s="793"/>
      <c r="S605" s="793"/>
      <c r="T605" s="793"/>
      <c r="U605" s="793"/>
      <c r="V605" s="794"/>
      <c r="W605" s="37" t="s">
        <v>964</v>
      </c>
      <c r="X605" s="38">
        <f>ROUNDUP(SUM(BO22:BO600),0)</f>
        <v>7</v>
      </c>
      <c r="Y605" s="38">
        <f>ROUNDUP(SUM(BP22:BP600),0)</f>
        <v>7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965</v>
      </c>
      <c r="Q606" s="793"/>
      <c r="R606" s="793"/>
      <c r="S606" s="793"/>
      <c r="T606" s="793"/>
      <c r="U606" s="793"/>
      <c r="V606" s="794"/>
      <c r="W606" s="37" t="s">
        <v>68</v>
      </c>
      <c r="X606" s="703">
        <f>GrossWeightTotal+PalletQtyTotal*25</f>
        <v>3456.3845059385058</v>
      </c>
      <c r="Y606" s="703">
        <f>GrossWeightTotalR+PalletQtyTotalR*25</f>
        <v>3551.2040000000006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966</v>
      </c>
      <c r="Q607" s="793"/>
      <c r="R607" s="793"/>
      <c r="S607" s="793"/>
      <c r="T607" s="793"/>
      <c r="U607" s="793"/>
      <c r="V607" s="794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530.82068024568025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546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967</v>
      </c>
      <c r="Q608" s="793"/>
      <c r="R608" s="793"/>
      <c r="S608" s="793"/>
      <c r="T608" s="793"/>
      <c r="U608" s="793"/>
      <c r="V608" s="794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7.417349999999999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4" t="s">
        <v>111</v>
      </c>
      <c r="D610" s="756"/>
      <c r="E610" s="756"/>
      <c r="F610" s="756"/>
      <c r="G610" s="756"/>
      <c r="H610" s="745"/>
      <c r="I610" s="744" t="s">
        <v>320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614</v>
      </c>
      <c r="X610" s="745"/>
      <c r="Y610" s="744" t="s">
        <v>699</v>
      </c>
      <c r="Z610" s="756"/>
      <c r="AA610" s="756"/>
      <c r="AB610" s="745"/>
      <c r="AC610" s="698" t="s">
        <v>791</v>
      </c>
      <c r="AD610" s="744" t="s">
        <v>849</v>
      </c>
      <c r="AE610" s="745"/>
      <c r="AF610" s="699"/>
    </row>
    <row r="611" spans="1:32" ht="14.25" customHeight="1" thickTop="1" x14ac:dyDescent="0.2">
      <c r="A611" s="924" t="s">
        <v>970</v>
      </c>
      <c r="B611" s="744" t="s">
        <v>62</v>
      </c>
      <c r="C611" s="744" t="s">
        <v>112</v>
      </c>
      <c r="D611" s="744" t="s">
        <v>138</v>
      </c>
      <c r="E611" s="744" t="s">
        <v>211</v>
      </c>
      <c r="F611" s="744" t="s">
        <v>232</v>
      </c>
      <c r="G611" s="744" t="s">
        <v>278</v>
      </c>
      <c r="H611" s="744" t="s">
        <v>111</v>
      </c>
      <c r="I611" s="744" t="s">
        <v>321</v>
      </c>
      <c r="J611" s="744" t="s">
        <v>346</v>
      </c>
      <c r="K611" s="744" t="s">
        <v>417</v>
      </c>
      <c r="L611" s="699"/>
      <c r="M611" s="744" t="s">
        <v>437</v>
      </c>
      <c r="N611" s="699"/>
      <c r="O611" s="744" t="s">
        <v>463</v>
      </c>
      <c r="P611" s="744" t="s">
        <v>480</v>
      </c>
      <c r="Q611" s="744" t="s">
        <v>483</v>
      </c>
      <c r="R611" s="744" t="s">
        <v>492</v>
      </c>
      <c r="S611" s="744" t="s">
        <v>506</v>
      </c>
      <c r="T611" s="744" t="s">
        <v>510</v>
      </c>
      <c r="U611" s="744" t="s">
        <v>518</v>
      </c>
      <c r="V611" s="744" t="s">
        <v>601</v>
      </c>
      <c r="W611" s="744" t="s">
        <v>615</v>
      </c>
      <c r="X611" s="744" t="s">
        <v>660</v>
      </c>
      <c r="Y611" s="744" t="s">
        <v>700</v>
      </c>
      <c r="Z611" s="744" t="s">
        <v>758</v>
      </c>
      <c r="AA611" s="744" t="s">
        <v>778</v>
      </c>
      <c r="AB611" s="744" t="s">
        <v>787</v>
      </c>
      <c r="AC611" s="744" t="s">
        <v>791</v>
      </c>
      <c r="AD611" s="744" t="s">
        <v>849</v>
      </c>
      <c r="AE611" s="744" t="s">
        <v>940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64.800000000000011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153.60000000000002</v>
      </c>
      <c r="E613" s="46">
        <f>IFERROR(Y104*1,"0")+IFERROR(Y105*1,"0")+IFERROR(Y106*1,"0")+IFERROR(Y110*1,"0")+IFERROR(Y111*1,"0")+IFERROR(Y112*1,"0")+IFERROR(Y113*1,"0")+IFERROR(Y114*1,"0")</f>
        <v>32.400000000000006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87.6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42</v>
      </c>
      <c r="I613" s="46">
        <f>IFERROR(Y188*1,"0")+IFERROR(Y192*1,"0")+IFERROR(Y193*1,"0")+IFERROR(Y194*1,"0")+IFERROR(Y195*1,"0")+IFERROR(Y196*1,"0")+IFERROR(Y197*1,"0")+IFERROR(Y198*1,"0")+IFERROR(Y199*1,"0")</f>
        <v>33.6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817.2</v>
      </c>
      <c r="K613" s="46">
        <f>IFERROR(Y247*1,"0")+IFERROR(Y248*1,"0")+IFERROR(Y249*1,"0")+IFERROR(Y250*1,"0")+IFERROR(Y251*1,"0")+IFERROR(Y252*1,"0")+IFERROR(Y253*1,"0")+IFERROR(Y254*1,"0")</f>
        <v>8</v>
      </c>
      <c r="L613" s="699"/>
      <c r="M613" s="46">
        <f>IFERROR(Y259*1,"0")+IFERROR(Y260*1,"0")+IFERROR(Y261*1,"0")+IFERROR(Y262*1,"0")+IFERROR(Y263*1,"0")+IFERROR(Y264*1,"0")+IFERROR(Y265*1,"0")+IFERROR(Y266*1,"0")+IFERROR(Y270*1,"0")</f>
        <v>8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7.1999999999999993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332.40000000000003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796.8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15.6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13.8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248.16000000000003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507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2024-10-18T07:40:54Z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