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118A6AF-F472-4765-A9C9-9F7659F9E8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заказа'!$X$284:$X$284</definedName>
    <definedName name="GrossWeightTotalR">'Бланк заказа'!$Y$284:$Y$284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заказа'!$X$285:$X$285</definedName>
    <definedName name="PalletQtyTotalR">'Бланк заказа'!$Y$285:$Y$285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18">'Бланк заказа'!$B$278:$B$278</definedName>
    <definedName name="ProductId119">'Бланк заказа'!$B$279:$B$279</definedName>
    <definedName name="ProductId12">'Бланк заказа'!$B$46:$B$46</definedName>
    <definedName name="ProductId120">'Бланк заказа'!$B$280:$B$280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заказа'!$B$183:$B$183</definedName>
    <definedName name="ProductId72">'Бланк заказа'!$B$184:$B$184</definedName>
    <definedName name="ProductId73">'Бланк заказа'!$B$185:$B$185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заказа'!$B$194:$B$194</definedName>
    <definedName name="ProductId79">'Бланк заказа'!$B$195:$B$195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заказа'!$B$202:$B$202</definedName>
    <definedName name="ProductId83">'Бланк заказа'!$B$203:$B$203</definedName>
    <definedName name="ProductId84">'Бланк заказа'!$B$208:$B$208</definedName>
    <definedName name="ProductId85">'Бланк заказа'!$B$213:$B$213</definedName>
    <definedName name="ProductId86">'Бланк заказа'!$B$214:$B$214</definedName>
    <definedName name="ProductId87">'Бланк заказа'!$B$220:$B$220</definedName>
    <definedName name="ProductId88">'Бланк заказа'!$B$226:$B$226</definedName>
    <definedName name="ProductId89">'Бланк заказа'!$B$227:$B$227</definedName>
    <definedName name="ProductId9">'Бланк заказа'!$B$43:$B$43</definedName>
    <definedName name="ProductId90">'Бланк заказа'!$B$233:$B$233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заказа'!$B$245:$B$245</definedName>
    <definedName name="ProductId95">'Бланк заказа'!$B$249:$B$249</definedName>
    <definedName name="ProductId96">'Бланк заказа'!$B$250:$B$250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18">'Бланк заказа'!$X$278:$X$278</definedName>
    <definedName name="SalesQty119">'Бланк заказа'!$X$279:$X$279</definedName>
    <definedName name="SalesQty12">'Бланк заказа'!$X$46:$X$46</definedName>
    <definedName name="SalesQty120">'Бланк заказа'!$X$280:$X$280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заказа'!$X$183:$X$183</definedName>
    <definedName name="SalesQty72">'Бланк заказа'!$X$184:$X$184</definedName>
    <definedName name="SalesQty73">'Бланк заказа'!$X$185:$X$185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заказа'!$X$194:$X$194</definedName>
    <definedName name="SalesQty79">'Бланк заказа'!$X$195:$X$195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заказа'!$X$202:$X$202</definedName>
    <definedName name="SalesQty83">'Бланк заказа'!$X$203:$X$203</definedName>
    <definedName name="SalesQty84">'Бланк заказа'!$X$208:$X$208</definedName>
    <definedName name="SalesQty85">'Бланк заказа'!$X$213:$X$213</definedName>
    <definedName name="SalesQty86">'Бланк заказа'!$X$214:$X$214</definedName>
    <definedName name="SalesQty87">'Бланк заказа'!$X$220:$X$220</definedName>
    <definedName name="SalesQty88">'Бланк заказа'!$X$226:$X$226</definedName>
    <definedName name="SalesQty89">'Бланк заказа'!$X$227:$X$227</definedName>
    <definedName name="SalesQty9">'Бланк заказа'!$X$43:$X$43</definedName>
    <definedName name="SalesQty90">'Бланк заказа'!$X$233:$X$233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заказа'!$X$245:$X$245</definedName>
    <definedName name="SalesQty95">'Бланк заказа'!$X$249:$X$249</definedName>
    <definedName name="SalesQty96">'Бланк заказа'!$X$250:$X$250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18">'Бланк заказа'!$Y$278:$Y$278</definedName>
    <definedName name="SalesRoundBox119">'Бланк заказа'!$Y$279:$Y$279</definedName>
    <definedName name="SalesRoundBox12">'Бланк заказа'!$Y$46:$Y$46</definedName>
    <definedName name="SalesRoundBox120">'Бланк заказа'!$Y$280:$Y$280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заказа'!$Y$183:$Y$183</definedName>
    <definedName name="SalesRoundBox72">'Бланк заказа'!$Y$184:$Y$184</definedName>
    <definedName name="SalesRoundBox73">'Бланк заказа'!$Y$185:$Y$185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заказа'!$Y$194:$Y$194</definedName>
    <definedName name="SalesRoundBox79">'Бланк заказа'!$Y$195:$Y$195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заказа'!$Y$202:$Y$202</definedName>
    <definedName name="SalesRoundBox83">'Бланк заказа'!$Y$203:$Y$203</definedName>
    <definedName name="SalesRoundBox84">'Бланк заказа'!$Y$208:$Y$208</definedName>
    <definedName name="SalesRoundBox85">'Бланк заказа'!$Y$213:$Y$213</definedName>
    <definedName name="SalesRoundBox86">'Бланк заказа'!$Y$214:$Y$214</definedName>
    <definedName name="SalesRoundBox87">'Бланк заказа'!$Y$220:$Y$220</definedName>
    <definedName name="SalesRoundBox88">'Бланк заказа'!$Y$226:$Y$226</definedName>
    <definedName name="SalesRoundBox89">'Бланк заказа'!$Y$227:$Y$227</definedName>
    <definedName name="SalesRoundBox9">'Бланк заказа'!$Y$43:$Y$43</definedName>
    <definedName name="SalesRoundBox90">'Бланк заказа'!$Y$233:$Y$233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заказа'!$Y$245:$Y$245</definedName>
    <definedName name="SalesRoundBox95">'Бланк заказа'!$Y$249:$Y$249</definedName>
    <definedName name="SalesRoundBox96">'Бланк заказа'!$Y$250:$Y$250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18">'Бланк заказа'!$W$278:$W$278</definedName>
    <definedName name="UnitOfMeasure119">'Бланк заказа'!$W$279:$W$279</definedName>
    <definedName name="UnitOfMeasure12">'Бланк заказа'!$W$46:$W$46</definedName>
    <definedName name="UnitOfMeasure120">'Бланк заказа'!$W$280:$W$280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заказа'!$W$183:$W$183</definedName>
    <definedName name="UnitOfMeasure72">'Бланк заказа'!$W$184:$W$184</definedName>
    <definedName name="UnitOfMeasure73">'Бланк заказа'!$W$185:$W$185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заказа'!$W$194:$W$194</definedName>
    <definedName name="UnitOfMeasure79">'Бланк заказа'!$W$195:$W$195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заказа'!$W$202:$W$202</definedName>
    <definedName name="UnitOfMeasure83">'Бланк заказа'!$W$203:$W$203</definedName>
    <definedName name="UnitOfMeasure84">'Бланк заказа'!$W$208:$W$208</definedName>
    <definedName name="UnitOfMeasure85">'Бланк заказа'!$W$213:$W$213</definedName>
    <definedName name="UnitOfMeasure86">'Бланк заказа'!$W$214:$W$214</definedName>
    <definedName name="UnitOfMeasure87">'Бланк заказа'!$W$220:$W$220</definedName>
    <definedName name="UnitOfMeasure88">'Бланк заказа'!$W$226:$W$226</definedName>
    <definedName name="UnitOfMeasure89">'Бланк заказа'!$W$227:$W$227</definedName>
    <definedName name="UnitOfMeasure9">'Бланк заказа'!$W$43:$W$43</definedName>
    <definedName name="UnitOfMeasure90">'Бланк заказа'!$W$233:$W$233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заказа'!$W$245:$W$245</definedName>
    <definedName name="UnitOfMeasure95">'Бланк заказа'!$W$249:$W$249</definedName>
    <definedName name="UnitOfMeasure96">'Бланк заказа'!$W$250:$W$250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3" i="1" l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Y282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BO254" i="1"/>
  <c r="BM254" i="1"/>
  <c r="Z254" i="1"/>
  <c r="Z257" i="1" s="1"/>
  <c r="Y254" i="1"/>
  <c r="X252" i="1"/>
  <c r="Y251" i="1"/>
  <c r="X251" i="1"/>
  <c r="BP250" i="1"/>
  <c r="BO250" i="1"/>
  <c r="BN250" i="1"/>
  <c r="BM250" i="1"/>
  <c r="Z250" i="1"/>
  <c r="Y250" i="1"/>
  <c r="BP249" i="1"/>
  <c r="BO249" i="1"/>
  <c r="BN249" i="1"/>
  <c r="BM249" i="1"/>
  <c r="Z249" i="1"/>
  <c r="Z251" i="1" s="1"/>
  <c r="Y249" i="1"/>
  <c r="Y252" i="1" s="1"/>
  <c r="X247" i="1"/>
  <c r="Z246" i="1"/>
  <c r="X246" i="1"/>
  <c r="BO245" i="1"/>
  <c r="BM245" i="1"/>
  <c r="Z245" i="1"/>
  <c r="Y245" i="1"/>
  <c r="X243" i="1"/>
  <c r="Y242" i="1"/>
  <c r="X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BP239" i="1"/>
  <c r="BO239" i="1"/>
  <c r="BN239" i="1"/>
  <c r="BM239" i="1"/>
  <c r="Z239" i="1"/>
  <c r="Z242" i="1" s="1"/>
  <c r="Y239" i="1"/>
  <c r="Y243" i="1" s="1"/>
  <c r="Y235" i="1"/>
  <c r="X235" i="1"/>
  <c r="Z234" i="1"/>
  <c r="X234" i="1"/>
  <c r="BO233" i="1"/>
  <c r="BM233" i="1"/>
  <c r="Z233" i="1"/>
  <c r="Y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Z228" i="1" s="1"/>
  <c r="Y226" i="1"/>
  <c r="P226" i="1"/>
  <c r="X222" i="1"/>
  <c r="Z221" i="1"/>
  <c r="X221" i="1"/>
  <c r="BO220" i="1"/>
  <c r="BM220" i="1"/>
  <c r="Z220" i="1"/>
  <c r="Y220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6" i="1" s="1"/>
  <c r="P163" i="1"/>
  <c r="X161" i="1"/>
  <c r="Z160" i="1"/>
  <c r="X160" i="1"/>
  <c r="BO159" i="1"/>
  <c r="BM159" i="1"/>
  <c r="Z159" i="1"/>
  <c r="Y159" i="1"/>
  <c r="BP159" i="1" s="1"/>
  <c r="BO158" i="1"/>
  <c r="BM158" i="1"/>
  <c r="Z158" i="1"/>
  <c r="Y158" i="1"/>
  <c r="BP158" i="1" s="1"/>
  <c r="BO157" i="1"/>
  <c r="BM157" i="1"/>
  <c r="Z157" i="1"/>
  <c r="Y157" i="1"/>
  <c r="BP157" i="1" s="1"/>
  <c r="BO156" i="1"/>
  <c r="BM156" i="1"/>
  <c r="Z156" i="1"/>
  <c r="Y156" i="1"/>
  <c r="Y160" i="1" s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Z152" i="1" s="1"/>
  <c r="Y150" i="1"/>
  <c r="Y153" i="1" s="1"/>
  <c r="X146" i="1"/>
  <c r="Z145" i="1"/>
  <c r="X145" i="1"/>
  <c r="BO144" i="1"/>
  <c r="BM144" i="1"/>
  <c r="Z144" i="1"/>
  <c r="Y144" i="1"/>
  <c r="Y145" i="1" s="1"/>
  <c r="P144" i="1"/>
  <c r="X141" i="1"/>
  <c r="X140" i="1"/>
  <c r="BO139" i="1"/>
  <c r="BM139" i="1"/>
  <c r="Z139" i="1"/>
  <c r="Y139" i="1"/>
  <c r="BP139" i="1" s="1"/>
  <c r="P139" i="1"/>
  <c r="BP138" i="1"/>
  <c r="BO138" i="1"/>
  <c r="BN138" i="1"/>
  <c r="BM138" i="1"/>
  <c r="Z138" i="1"/>
  <c r="Z140" i="1" s="1"/>
  <c r="Y138" i="1"/>
  <c r="Y140" i="1" s="1"/>
  <c r="X135" i="1"/>
  <c r="Z134" i="1"/>
  <c r="X134" i="1"/>
  <c r="BO133" i="1"/>
  <c r="BM133" i="1"/>
  <c r="Z133" i="1"/>
  <c r="Y133" i="1"/>
  <c r="Y134" i="1" s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P127" i="1"/>
  <c r="BO126" i="1"/>
  <c r="BM126" i="1"/>
  <c r="Z126" i="1"/>
  <c r="Y126" i="1"/>
  <c r="Y129" i="1" s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Z116" i="1" s="1"/>
  <c r="Y114" i="1"/>
  <c r="Y117" i="1" s="1"/>
  <c r="P114" i="1"/>
  <c r="X111" i="1"/>
  <c r="X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Z110" i="1" s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P96" i="1"/>
  <c r="BP95" i="1"/>
  <c r="BO95" i="1"/>
  <c r="BN95" i="1"/>
  <c r="BM95" i="1"/>
  <c r="Z95" i="1"/>
  <c r="Z98" i="1" s="1"/>
  <c r="Y95" i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Y92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Y75" i="1"/>
  <c r="X75" i="1"/>
  <c r="BP74" i="1"/>
  <c r="BO74" i="1"/>
  <c r="BN74" i="1"/>
  <c r="BM74" i="1"/>
  <c r="Z74" i="1"/>
  <c r="Z75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1" i="1" s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4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83" i="1" s="1"/>
  <c r="Z23" i="1"/>
  <c r="X23" i="1"/>
  <c r="X287" i="1" s="1"/>
  <c r="BO22" i="1"/>
  <c r="X285" i="1" s="1"/>
  <c r="BM22" i="1"/>
  <c r="X284" i="1" s="1"/>
  <c r="X286" i="1" s="1"/>
  <c r="Z22" i="1"/>
  <c r="Y22" i="1"/>
  <c r="Y23" i="1" s="1"/>
  <c r="P22" i="1"/>
  <c r="H10" i="1"/>
  <c r="A9" i="1"/>
  <c r="F10" i="1" s="1"/>
  <c r="D7" i="1"/>
  <c r="Q6" i="1"/>
  <c r="P2" i="1"/>
  <c r="Y24" i="1" l="1"/>
  <c r="Y32" i="1"/>
  <c r="Y287" i="1" s="1"/>
  <c r="Y40" i="1"/>
  <c r="Y47" i="1"/>
  <c r="Y65" i="1"/>
  <c r="Y70" i="1"/>
  <c r="Y82" i="1"/>
  <c r="Y91" i="1"/>
  <c r="BP96" i="1"/>
  <c r="BN96" i="1"/>
  <c r="Y98" i="1"/>
  <c r="BP103" i="1"/>
  <c r="BN103" i="1"/>
  <c r="Y111" i="1"/>
  <c r="BP105" i="1"/>
  <c r="BN105" i="1"/>
  <c r="BP107" i="1"/>
  <c r="BN107" i="1"/>
  <c r="H9" i="1"/>
  <c r="A10" i="1"/>
  <c r="F9" i="1"/>
  <c r="J9" i="1"/>
  <c r="BN22" i="1"/>
  <c r="BP22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3" i="1"/>
  <c r="BN68" i="1"/>
  <c r="BP68" i="1"/>
  <c r="BN80" i="1"/>
  <c r="Z91" i="1"/>
  <c r="Z288" i="1" s="1"/>
  <c r="BN85" i="1"/>
  <c r="BP85" i="1"/>
  <c r="BN87" i="1"/>
  <c r="BN89" i="1"/>
  <c r="Y99" i="1"/>
  <c r="Y110" i="1"/>
  <c r="Y116" i="1"/>
  <c r="Y123" i="1"/>
  <c r="Y130" i="1"/>
  <c r="Y135" i="1"/>
  <c r="Y141" i="1"/>
  <c r="Y146" i="1"/>
  <c r="Y161" i="1"/>
  <c r="Y165" i="1"/>
  <c r="Y173" i="1"/>
  <c r="Y186" i="1"/>
  <c r="Y197" i="1"/>
  <c r="Y205" i="1"/>
  <c r="BP200" i="1"/>
  <c r="BN200" i="1"/>
  <c r="BP202" i="1"/>
  <c r="BN202" i="1"/>
  <c r="Y204" i="1"/>
  <c r="Y216" i="1"/>
  <c r="BP213" i="1"/>
  <c r="BN213" i="1"/>
  <c r="Y215" i="1"/>
  <c r="Y221" i="1"/>
  <c r="BP220" i="1"/>
  <c r="BN220" i="1"/>
  <c r="Y246" i="1"/>
  <c r="BP245" i="1"/>
  <c r="BN245" i="1"/>
  <c r="BN109" i="1"/>
  <c r="BN114" i="1"/>
  <c r="BP114" i="1"/>
  <c r="BN121" i="1"/>
  <c r="BN126" i="1"/>
  <c r="BP126" i="1"/>
  <c r="BN128" i="1"/>
  <c r="BN133" i="1"/>
  <c r="BP133" i="1"/>
  <c r="BN139" i="1"/>
  <c r="BN144" i="1"/>
  <c r="BP144" i="1"/>
  <c r="BN156" i="1"/>
  <c r="BP156" i="1"/>
  <c r="BN157" i="1"/>
  <c r="BN158" i="1"/>
  <c r="BN159" i="1"/>
  <c r="BN163" i="1"/>
  <c r="BP163" i="1"/>
  <c r="BN171" i="1"/>
  <c r="BN184" i="1"/>
  <c r="BN191" i="1"/>
  <c r="BN193" i="1"/>
  <c r="BN195" i="1"/>
  <c r="Z204" i="1"/>
  <c r="Z215" i="1"/>
  <c r="Y222" i="1"/>
  <c r="Y229" i="1"/>
  <c r="BP226" i="1"/>
  <c r="BN226" i="1"/>
  <c r="Y228" i="1"/>
  <c r="Y234" i="1"/>
  <c r="BP233" i="1"/>
  <c r="BN233" i="1"/>
  <c r="Y247" i="1"/>
  <c r="Y258" i="1"/>
  <c r="BP254" i="1"/>
  <c r="BN254" i="1"/>
  <c r="BP255" i="1"/>
  <c r="BN255" i="1"/>
  <c r="Y257" i="1"/>
  <c r="Y281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Y285" i="1" l="1"/>
  <c r="Y284" i="1"/>
  <c r="Y286" i="1" s="1"/>
  <c r="Y283" i="1"/>
  <c r="B296" i="1" s="1"/>
  <c r="A296" i="1" l="1"/>
  <c r="C296" i="1"/>
</calcChain>
</file>

<file path=xl/sharedStrings.xml><?xml version="1.0" encoding="utf-8"?>
<sst xmlns="http://schemas.openxmlformats.org/spreadsheetml/2006/main" count="1370" uniqueCount="445">
  <si>
    <t xml:space="preserve">  БЛАНК ЗАКАЗА </t>
  </si>
  <si>
    <t>ЗПФ</t>
  </si>
  <si>
    <t>на отгрузку продукции с ООО Трейд-Сервис с</t>
  </si>
  <si>
    <t>16.09.2024</t>
  </si>
  <si>
    <t>бланк создан</t>
  </si>
  <si>
    <t>14.09.2024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</si>
  <si>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</si>
  <si>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</si>
  <si>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</si>
  <si>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</si>
  <si>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</si>
  <si>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</si>
  <si>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</si>
  <si>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</si>
  <si>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Донецкая Народная Респ, Адыгейская ул, д. 13,</t>
  </si>
  <si>
    <t>День недели</t>
  </si>
  <si>
    <t>Наименование клиента</t>
  </si>
  <si>
    <t>ОБЩЕСТВО С ОГРАНИЧЕННОЙ ОТВЕТСТВЕННОСТЬЮ "ТОРГОВЫЙ ДОМ "ГОРНЯК"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</si>
  <si>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</si>
  <si>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</si>
  <si>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</si>
  <si>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</si>
  <si>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</si>
  <si>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</si>
  <si>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</si>
  <si>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</si>
  <si>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</si>
  <si>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</si>
  <si>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</si>
  <si>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</si>
  <si>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</si>
  <si>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</si>
  <si>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</si>
  <si>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</si>
  <si>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</si>
  <si>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</si>
  <si>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</si>
  <si>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</si>
  <si>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</si>
  <si>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</si>
  <si>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</si>
  <si>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</si>
  <si>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</si>
  <si>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</si>
  <si>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</si>
  <si>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</si>
  <si>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</si>
  <si>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</si>
  <si>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</si>
  <si>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</si>
  <si>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</si>
  <si>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</si>
  <si>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</si>
  <si>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</si>
  <si>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</si>
  <si>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</si>
  <si>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</si>
  <si>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</si>
  <si>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</si>
  <si>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</si>
  <si>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</si>
  <si>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</si>
  <si>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</si>
  <si>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</si>
  <si>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</si>
  <si>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</si>
  <si>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</si>
  <si>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</si>
  <si>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</si>
  <si>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</si>
  <si>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</si>
  <si>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</si>
  <si>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</si>
  <si>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</si>
  <si>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</si>
  <si>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</si>
  <si>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</si>
  <si>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</si>
  <si>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</si>
  <si>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</si>
  <si>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</si>
  <si>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</si>
  <si>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</si>
  <si>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</si>
  <si>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</si>
  <si>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</si>
  <si>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</si>
  <si>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</si>
  <si>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</si>
  <si>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</si>
  <si>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</si>
  <si>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</si>
  <si>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</si>
  <si>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</si>
  <si>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</si>
  <si>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</si>
  <si>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</si>
  <si>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</si>
  <si>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</si>
  <si>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</si>
  <si>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</si>
  <si>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</si>
  <si>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</si>
  <si>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</si>
  <si>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</si>
  <si>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</si>
  <si>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</si>
  <si>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</si>
  <si>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</si>
  <si>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</si>
  <si>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</si>
  <si>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</si>
  <si>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</si>
  <si>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</si>
  <si>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</si>
  <si>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</si>
  <si>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</si>
  <si>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</si>
  <si>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</si>
  <si>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</si>
  <si>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</si>
  <si>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</si>
  <si>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</si>
  <si>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</si>
  <si>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</si>
  <si>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</si>
  <si>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</si>
  <si>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</si>
  <si>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</si>
  <si>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</si>
  <si>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</si>
  <si>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</si>
  <si>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</si>
  <si>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</si>
  <si>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</si>
  <si>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</si>
  <si>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</si>
  <si>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</si>
  <si>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</si>
  <si>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</si>
  <si>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</si>
  <si>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</si>
  <si>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</si>
  <si>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</si>
  <si>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</si>
  <si>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</si>
  <si>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</si>
  <si>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</si>
  <si>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</si>
  <si>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</si>
  <si>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</si>
  <si>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</si>
  <si>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</si>
  <si>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</si>
  <si>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</si>
  <si>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</si>
  <si>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</si>
  <si>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</si>
  <si>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</si>
  <si>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</si>
  <si>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</si>
  <si>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</si>
  <si>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</si>
  <si>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</si>
  <si>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</si>
  <si>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</si>
  <si>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</si>
  <si>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</si>
  <si>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</si>
  <si>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</si>
  <si>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</si>
  <si>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</si>
  <si>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</si>
  <si>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</si>
  <si>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</si>
  <si>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</si>
  <si>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</si>
  <si>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</si>
  <si>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</si>
  <si>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</si>
  <si>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</si>
  <si>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</si>
  <si>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</si>
  <si>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</si>
  <si>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</si>
  <si>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</si>
  <si>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</si>
  <si>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</si>
  <si>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</si>
  <si>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</si>
  <si>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</si>
  <si>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</si>
  <si>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</si>
  <si>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</si>
  <si>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</si>
  <si>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</si>
  <si>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</si>
  <si>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</si>
  <si>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</si>
  <si>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</si>
  <si>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</si>
  <si>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</si>
  <si>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</si>
  <si>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</si>
  <si>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</si>
  <si>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</si>
  <si>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</si>
  <si>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</si>
  <si>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</si>
  <si>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</si>
  <si>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</si>
  <si>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</si>
  <si>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</si>
  <si>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</si>
  <si>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</si>
  <si>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</si>
  <si>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</si>
  <si>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</si>
  <si>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</si>
  <si>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</si>
  <si>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</si>
  <si>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</si>
  <si>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</si>
  <si>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Новинка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</si>
  <si>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</si>
  <si>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</si>
  <si>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</si>
  <si>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</si>
  <si>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</si>
  <si>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</si>
  <si>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</si>
  <si>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</si>
  <si>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</si>
  <si>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</si>
  <si>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</si>
  <si>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</si>
  <si>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</si>
  <si>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</si>
  <si>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</si>
  <si>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</si>
  <si>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</si>
  <si>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</si>
  <si>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</si>
  <si>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</si>
  <si>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</si>
  <si>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</si>
  <si>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</si>
  <si>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</si>
  <si>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</si>
  <si>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</si>
  <si>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</si>
  <si>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</si>
  <si>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</si>
  <si>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</si>
  <si>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</si>
  <si>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</si>
  <si>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</si>
  <si>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</si>
  <si>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</si>
  <si>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</si>
  <si>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</si>
  <si>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</si>
  <si>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</si>
  <si>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</si>
  <si>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</si>
  <si>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</si>
  <si>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</si>
  <si>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</si>
  <si>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</si>
  <si>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</si>
  <si>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</si>
  <si>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</si>
  <si>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</si>
  <si>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</si>
  <si>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</si>
  <si>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</si>
  <si>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</si>
  <si>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</si>
  <si>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</si>
  <si>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</si>
  <si>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</si>
  <si>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</si>
  <si>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</si>
  <si>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</si>
  <si>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</si>
  <si>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</si>
  <si>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</si>
  <si>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</si>
  <si>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</si>
  <si>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</si>
  <si>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</si>
  <si>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</si>
  <si>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</si>
  <si>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</si>
  <si>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</si>
  <si>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</si>
  <si>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</si>
  <si>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</si>
  <si>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</si>
  <si>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</si>
  <si>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</si>
  <si>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</si>
  <si>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</si>
  <si>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</si>
  <si>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</si>
  <si>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</si>
  <si>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</si>
  <si>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</si>
  <si>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</si>
  <si>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</si>
  <si>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</si>
  <si>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</si>
  <si>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</si>
  <si>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</si>
  <si>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</si>
  <si>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</si>
  <si>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</si>
  <si>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</si>
  <si>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</si>
  <si>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</si>
  <si>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</si>
  <si>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</si>
  <si>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</si>
  <si>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</si>
  <si>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</si>
  <si>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</si>
  <si>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</si>
  <si>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</si>
  <si>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</si>
  <si>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</si>
  <si>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</si>
  <si>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</si>
  <si>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</si>
  <si>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</si>
  <si>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</si>
  <si>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</si>
  <si>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</si>
  <si>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</si>
  <si>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</si>
  <si>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</si>
  <si>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</si>
  <si>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</si>
  <si>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</si>
  <si>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</si>
  <si>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</si>
  <si>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</si>
  <si>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</si>
  <si>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</si>
  <si>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</si>
  <si>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</si>
  <si>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</si>
  <si>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</si>
  <si>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</si>
  <si>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</si>
  <si>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</si>
  <si>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</si>
  <si>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</si>
  <si>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</si>
  <si>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</si>
  <si>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</si>
  <si>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</si>
  <si>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</si>
  <si>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</si>
  <si>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</si>
  <si>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</si>
  <si>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</si>
  <si>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</si>
  <si>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</si>
  <si>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</si>
  <si>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</si>
  <si>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</si>
  <si>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</si>
  <si>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</si>
  <si>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</si>
  <si>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</si>
  <si>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</si>
  <si>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</si>
  <si>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</si>
  <si>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</si>
  <si>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</si>
  <si>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</si>
  <si>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</si>
  <si>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</si>
  <si>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</si>
  <si>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</si>
  <si>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</si>
  <si>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</si>
  <si>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</si>
  <si>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</si>
  <si>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</si>
  <si>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</si>
  <si>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</si>
  <si>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</si>
  <si>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</si>
  <si>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</si>
  <si>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</si>
  <si>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</si>
  <si>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</si>
  <si>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</si>
  <si>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</si>
  <si>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</si>
  <si>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</si>
  <si>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</si>
  <si>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</si>
  <si>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</si>
  <si>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</si>
  <si>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</si>
  <si>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</si>
  <si>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</si>
  <si>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</si>
  <si>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</si>
  <si>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</si>
  <si>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</si>
  <si>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</si>
  <si>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</si>
  <si>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</si>
  <si>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</si>
  <si>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</si>
  <si>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Самовывоз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</si>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</sst>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7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6"/>
  <sheetViews>
    <sheetView showGridLines="0" tabSelected="1" topLeftCell="A275" zoomScaleNormal="100" zoomScaleSheetLayoutView="100" workbookViewId="0">
      <selection activeCell="AC289" sqref="AC289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54" t="s">
        <v>0</v>
      </c>
      <c r="E1" s="226"/>
      <c r="F1" s="226"/>
      <c r="G1" s="12" t="s">
        <v>1</v>
      </c>
      <c r="H1" s="254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82" t="s">
        <v>8</v>
      </c>
      <c r="B5" s="283"/>
      <c r="C5" s="284"/>
      <c r="D5" s="258"/>
      <c r="E5" s="259"/>
      <c r="F5" s="397" t="s">
        <v>9</v>
      </c>
      <c r="G5" s="284"/>
      <c r="H5" s="258"/>
      <c r="I5" s="358"/>
      <c r="J5" s="358"/>
      <c r="K5" s="358"/>
      <c r="L5" s="358"/>
      <c r="M5" s="259"/>
      <c r="N5" s="61"/>
      <c r="P5" s="24" t="s">
        <v>10</v>
      </c>
      <c r="Q5" s="401"/>
      <c r="R5" s="281"/>
      <c r="T5" s="310" t="s">
        <v>11</v>
      </c>
      <c r="U5" s="311"/>
      <c r="V5" s="313" t="s">
        <v>12</v>
      </c>
      <c r="W5" s="281"/>
      <c r="AB5" s="51"/>
      <c r="AC5" s="51"/>
      <c r="AD5" s="51"/>
      <c r="AE5" s="51"/>
    </row>
    <row r="6" spans="1:32" s="192" customFormat="1" ht="24" customHeight="1" x14ac:dyDescent="0.2">
      <c r="A6" s="282" t="s">
        <v>13</v>
      </c>
      <c r="B6" s="283"/>
      <c r="C6" s="284"/>
      <c r="D6" s="359" t="s">
        <v>14</v>
      </c>
      <c r="E6" s="360"/>
      <c r="F6" s="360"/>
      <c r="G6" s="360"/>
      <c r="H6" s="360"/>
      <c r="I6" s="360"/>
      <c r="J6" s="360"/>
      <c r="K6" s="360"/>
      <c r="L6" s="360"/>
      <c r="M6" s="281"/>
      <c r="N6" s="62"/>
      <c r="P6" s="24" t="s">
        <v>15</v>
      </c>
      <c r="Q6" s="403" t="str">
        <f>IF(Q5=0," ",CHOOSE(WEEKDAY(Q5,2),"Понедельник","Вторник","Среда","Четверг","Пятница","Суббота","Воскресенье"))</f>
        <v xml:space="preserve"> </v>
      </c>
      <c r="R6" s="207"/>
      <c r="T6" s="317" t="s">
        <v>16</v>
      </c>
      <c r="U6" s="311"/>
      <c r="V6" s="347" t="s">
        <v>17</v>
      </c>
      <c r="W6" s="236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1"/>
      <c r="M7" s="242"/>
      <c r="N7" s="63"/>
      <c r="P7" s="24"/>
      <c r="Q7" s="42"/>
      <c r="R7" s="42"/>
      <c r="T7" s="210"/>
      <c r="U7" s="311"/>
      <c r="V7" s="348"/>
      <c r="W7" s="349"/>
      <c r="AB7" s="51"/>
      <c r="AC7" s="51"/>
      <c r="AD7" s="51"/>
      <c r="AE7" s="51"/>
    </row>
    <row r="8" spans="1:32" s="192" customFormat="1" ht="25.5" customHeight="1" x14ac:dyDescent="0.2">
      <c r="A8" s="410" t="s">
        <v>18</v>
      </c>
      <c r="B8" s="216"/>
      <c r="C8" s="217"/>
      <c r="D8" s="246"/>
      <c r="E8" s="247"/>
      <c r="F8" s="247"/>
      <c r="G8" s="247"/>
      <c r="H8" s="247"/>
      <c r="I8" s="247"/>
      <c r="J8" s="247"/>
      <c r="K8" s="247"/>
      <c r="L8" s="247"/>
      <c r="M8" s="248"/>
      <c r="N8" s="64"/>
      <c r="P8" s="24" t="s">
        <v>19</v>
      </c>
      <c r="Q8" s="287"/>
      <c r="R8" s="242"/>
      <c r="T8" s="210"/>
      <c r="U8" s="311"/>
      <c r="V8" s="348"/>
      <c r="W8" s="349"/>
      <c r="AB8" s="51"/>
      <c r="AC8" s="51"/>
      <c r="AD8" s="51"/>
      <c r="AE8" s="51"/>
    </row>
    <row r="9" spans="1:32" s="192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290"/>
      <c r="E9" s="214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3" t="str">
        <f>IF(AND($A$9="Тип доверенности/получателя при получении в адресе перегруза:",$D$9="Разовая доверенность"),"Введите ФИО","")</f>
        <v/>
      </c>
      <c r="I9" s="214"/>
      <c r="J9" s="2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4"/>
      <c r="L9" s="214"/>
      <c r="M9" s="214"/>
      <c r="N9" s="190"/>
      <c r="P9" s="26" t="s">
        <v>20</v>
      </c>
      <c r="Q9" s="278">
        <v>45579</v>
      </c>
      <c r="R9" s="279"/>
      <c r="T9" s="210"/>
      <c r="U9" s="311"/>
      <c r="V9" s="350"/>
      <c r="W9" s="351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290"/>
      <c r="E10" s="214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39" t="str">
        <f>IFERROR(VLOOKUP($D$10,Proxy,2,FALSE),"")</f>
        <v/>
      </c>
      <c r="I10" s="210"/>
      <c r="J10" s="210"/>
      <c r="K10" s="210"/>
      <c r="L10" s="210"/>
      <c r="M10" s="210"/>
      <c r="N10" s="191"/>
      <c r="P10" s="26" t="s">
        <v>21</v>
      </c>
      <c r="Q10" s="318"/>
      <c r="R10" s="319"/>
      <c r="U10" s="24" t="s">
        <v>22</v>
      </c>
      <c r="V10" s="235" t="s">
        <v>23</v>
      </c>
      <c r="W10" s="236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0"/>
      <c r="R11" s="281"/>
      <c r="U11" s="24" t="s">
        <v>26</v>
      </c>
      <c r="V11" s="371" t="s">
        <v>27</v>
      </c>
      <c r="W11" s="279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304" t="s">
        <v>28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65"/>
      <c r="P12" s="24" t="s">
        <v>29</v>
      </c>
      <c r="Q12" s="287"/>
      <c r="R12" s="242"/>
      <c r="S12" s="23"/>
      <c r="U12" s="24"/>
      <c r="V12" s="226"/>
      <c r="W12" s="210"/>
      <c r="AB12" s="51"/>
      <c r="AC12" s="51"/>
      <c r="AD12" s="51"/>
      <c r="AE12" s="51"/>
    </row>
    <row r="13" spans="1:32" s="192" customFormat="1" ht="23.25" customHeight="1" x14ac:dyDescent="0.2">
      <c r="A13" s="304" t="s">
        <v>30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65"/>
      <c r="O13" s="26"/>
      <c r="P13" s="26" t="s">
        <v>31</v>
      </c>
      <c r="Q13" s="371"/>
      <c r="R13" s="2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304" t="s">
        <v>32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327" t="s">
        <v>33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66"/>
      <c r="P15" s="297" t="s">
        <v>34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8"/>
      <c r="Q16" s="298"/>
      <c r="R16" s="298"/>
      <c r="S16" s="298"/>
      <c r="T16" s="2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2" t="s">
        <v>35</v>
      </c>
      <c r="B17" s="232" t="s">
        <v>36</v>
      </c>
      <c r="C17" s="289" t="s">
        <v>37</v>
      </c>
      <c r="D17" s="232" t="s">
        <v>38</v>
      </c>
      <c r="E17" s="268"/>
      <c r="F17" s="232" t="s">
        <v>39</v>
      </c>
      <c r="G17" s="232" t="s">
        <v>40</v>
      </c>
      <c r="H17" s="232" t="s">
        <v>41</v>
      </c>
      <c r="I17" s="232" t="s">
        <v>42</v>
      </c>
      <c r="J17" s="232" t="s">
        <v>43</v>
      </c>
      <c r="K17" s="232" t="s">
        <v>44</v>
      </c>
      <c r="L17" s="232" t="s">
        <v>45</v>
      </c>
      <c r="M17" s="232" t="s">
        <v>46</v>
      </c>
      <c r="N17" s="232" t="s">
        <v>47</v>
      </c>
      <c r="O17" s="232" t="s">
        <v>48</v>
      </c>
      <c r="P17" s="232" t="s">
        <v>49</v>
      </c>
      <c r="Q17" s="267"/>
      <c r="R17" s="267"/>
      <c r="S17" s="267"/>
      <c r="T17" s="268"/>
      <c r="U17" s="407" t="s">
        <v>50</v>
      </c>
      <c r="V17" s="284"/>
      <c r="W17" s="232" t="s">
        <v>51</v>
      </c>
      <c r="X17" s="232" t="s">
        <v>52</v>
      </c>
      <c r="Y17" s="408" t="s">
        <v>53</v>
      </c>
      <c r="Z17" s="232" t="s">
        <v>54</v>
      </c>
      <c r="AA17" s="337" t="s">
        <v>55</v>
      </c>
      <c r="AB17" s="337" t="s">
        <v>56</v>
      </c>
      <c r="AC17" s="337" t="s">
        <v>57</v>
      </c>
      <c r="AD17" s="337" t="s">
        <v>58</v>
      </c>
      <c r="AE17" s="392"/>
      <c r="AF17" s="393"/>
      <c r="AG17" s="276"/>
      <c r="BD17" s="331" t="s">
        <v>59</v>
      </c>
    </row>
    <row r="18" spans="1:68" ht="14.25" customHeight="1" x14ac:dyDescent="0.2">
      <c r="A18" s="233"/>
      <c r="B18" s="233"/>
      <c r="C18" s="233"/>
      <c r="D18" s="269"/>
      <c r="E18" s="271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69"/>
      <c r="Q18" s="270"/>
      <c r="R18" s="270"/>
      <c r="S18" s="270"/>
      <c r="T18" s="271"/>
      <c r="U18" s="193" t="s">
        <v>60</v>
      </c>
      <c r="V18" s="193" t="s">
        <v>61</v>
      </c>
      <c r="W18" s="233"/>
      <c r="X18" s="233"/>
      <c r="Y18" s="409"/>
      <c r="Z18" s="233"/>
      <c r="AA18" s="338"/>
      <c r="AB18" s="338"/>
      <c r="AC18" s="338"/>
      <c r="AD18" s="394"/>
      <c r="AE18" s="395"/>
      <c r="AF18" s="396"/>
      <c r="AG18" s="277"/>
      <c r="BD18" s="210"/>
    </row>
    <row r="19" spans="1:68" ht="27.75" customHeight="1" x14ac:dyDescent="0.2">
      <c r="A19" s="305" t="s">
        <v>62</v>
      </c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  <c r="AA19" s="48"/>
      <c r="AB19" s="48"/>
      <c r="AC19" s="48"/>
    </row>
    <row r="20" spans="1:68" ht="16.5" customHeight="1" x14ac:dyDescent="0.25">
      <c r="A20" s="212" t="s">
        <v>62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8" t="s">
        <v>63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5"/>
      <c r="AB21" s="195"/>
      <c r="AC21" s="195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69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1"/>
      <c r="P23" s="215" t="s">
        <v>71</v>
      </c>
      <c r="Q23" s="216"/>
      <c r="R23" s="216"/>
      <c r="S23" s="216"/>
      <c r="T23" s="216"/>
      <c r="U23" s="216"/>
      <c r="V23" s="217"/>
      <c r="W23" s="37" t="s">
        <v>69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1"/>
      <c r="P24" s="215" t="s">
        <v>71</v>
      </c>
      <c r="Q24" s="216"/>
      <c r="R24" s="216"/>
      <c r="S24" s="216"/>
      <c r="T24" s="216"/>
      <c r="U24" s="216"/>
      <c r="V24" s="217"/>
      <c r="W24" s="37" t="s">
        <v>72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305" t="s">
        <v>73</v>
      </c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48"/>
      <c r="AB25" s="48"/>
      <c r="AC25" s="48"/>
    </row>
    <row r="26" spans="1:68" ht="16.5" customHeight="1" x14ac:dyDescent="0.25">
      <c r="A26" s="212" t="s">
        <v>74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8" t="s">
        <v>75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5"/>
      <c r="AB27" s="195"/>
      <c r="AC27" s="195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69</v>
      </c>
      <c r="X28" s="199">
        <v>98</v>
      </c>
      <c r="Y28" s="200">
        <f>IFERROR(IF(X28="","",X28),"")</f>
        <v>98</v>
      </c>
      <c r="Z28" s="36">
        <f>IFERROR(IF(X28="","",X28*0.00936),"")</f>
        <v>0.91727999999999998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0.77777777777777779</v>
      </c>
      <c r="BP28" s="67">
        <f>IFERROR(Y28/J28,"0")</f>
        <v>0.77777777777777779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4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69</v>
      </c>
      <c r="X29" s="199">
        <v>252</v>
      </c>
      <c r="Y29" s="200">
        <f>IFERROR(IF(X29="","",X29),"")</f>
        <v>252</v>
      </c>
      <c r="Z29" s="36">
        <f>IFERROR(IF(X29="","",X29*0.00936),"")</f>
        <v>2.3587199999999999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484.29359999999997</v>
      </c>
      <c r="BN29" s="67">
        <f>IFERROR(Y29*I29,"0")</f>
        <v>484.29359999999997</v>
      </c>
      <c r="BO29" s="67">
        <f>IFERROR(X29/J29,"0")</f>
        <v>2</v>
      </c>
      <c r="BP29" s="67">
        <f>IFERROR(Y29/J29,"0")</f>
        <v>2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69</v>
      </c>
      <c r="X30" s="199">
        <v>42</v>
      </c>
      <c r="Y30" s="200">
        <f>IFERROR(IF(X30="","",X30),"")</f>
        <v>42</v>
      </c>
      <c r="Z30" s="36">
        <f>IFERROR(IF(X30="","",X30*0.00936),"")</f>
        <v>0.39312000000000002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0.33333333333333331</v>
      </c>
      <c r="BP30" s="67">
        <f>IFERROR(Y30/J30,"0")</f>
        <v>0.33333333333333331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69</v>
      </c>
      <c r="X31" s="199">
        <v>154</v>
      </c>
      <c r="Y31" s="200">
        <f>IFERROR(IF(X31="","",X31),"")</f>
        <v>154</v>
      </c>
      <c r="Z31" s="36">
        <f>IFERROR(IF(X31="","",X31*0.00936),"")</f>
        <v>1.4414400000000001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295.9572</v>
      </c>
      <c r="BN31" s="67">
        <f>IFERROR(Y31*I31,"0")</f>
        <v>295.9572</v>
      </c>
      <c r="BO31" s="67">
        <f>IFERROR(X31/J31,"0")</f>
        <v>1.2222222222222223</v>
      </c>
      <c r="BP31" s="67">
        <f>IFERROR(Y31/J31,"0")</f>
        <v>1.2222222222222223</v>
      </c>
    </row>
    <row r="32" spans="1:68" x14ac:dyDescent="0.2">
      <c r="A32" s="20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1"/>
      <c r="P32" s="215" t="s">
        <v>71</v>
      </c>
      <c r="Q32" s="216"/>
      <c r="R32" s="216"/>
      <c r="S32" s="216"/>
      <c r="T32" s="216"/>
      <c r="U32" s="216"/>
      <c r="V32" s="217"/>
      <c r="W32" s="37" t="s">
        <v>69</v>
      </c>
      <c r="X32" s="201">
        <f>IFERROR(SUM(X28:X31),"0")</f>
        <v>546</v>
      </c>
      <c r="Y32" s="201">
        <f>IFERROR(SUM(Y28:Y31),"0")</f>
        <v>546</v>
      </c>
      <c r="Z32" s="201">
        <f>IFERROR(IF(Z28="",0,Z28),"0")+IFERROR(IF(Z29="",0,Z29),"0")+IFERROR(IF(Z30="",0,Z30),"0")+IFERROR(IF(Z31="",0,Z31),"0")</f>
        <v>5.1105599999999995</v>
      </c>
      <c r="AA32" s="202"/>
      <c r="AB32" s="202"/>
      <c r="AC32" s="202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1"/>
      <c r="P33" s="215" t="s">
        <v>71</v>
      </c>
      <c r="Q33" s="216"/>
      <c r="R33" s="216"/>
      <c r="S33" s="216"/>
      <c r="T33" s="216"/>
      <c r="U33" s="216"/>
      <c r="V33" s="217"/>
      <c r="W33" s="37" t="s">
        <v>72</v>
      </c>
      <c r="X33" s="201">
        <f>IFERROR(SUMPRODUCT(X28:X31*H28:H31),"0")</f>
        <v>819</v>
      </c>
      <c r="Y33" s="201">
        <f>IFERROR(SUMPRODUCT(Y28:Y31*H28:H31),"0")</f>
        <v>819</v>
      </c>
      <c r="Z33" s="37"/>
      <c r="AA33" s="202"/>
      <c r="AB33" s="202"/>
      <c r="AC33" s="202"/>
    </row>
    <row r="34" spans="1:68" ht="16.5" customHeight="1" x14ac:dyDescent="0.25">
      <c r="A34" s="212" t="s">
        <v>86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8" t="s">
        <v>63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5"/>
      <c r="AB35" s="195"/>
      <c r="AC35" s="195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8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69</v>
      </c>
      <c r="X36" s="199">
        <v>216</v>
      </c>
      <c r="Y36" s="200">
        <f>IFERROR(IF(X36="","",X36),"")</f>
        <v>216</v>
      </c>
      <c r="Z36" s="36">
        <f>IFERROR(IF(X36="","",X36*0.0155),"")</f>
        <v>3.3479999999999999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1354.32</v>
      </c>
      <c r="BN36" s="67">
        <f>IFERROR(Y36*I36,"0")</f>
        <v>1354.32</v>
      </c>
      <c r="BO36" s="67">
        <f>IFERROR(X36/J36,"0")</f>
        <v>2.5714285714285716</v>
      </c>
      <c r="BP36" s="67">
        <f>IFERROR(Y36/J36,"0")</f>
        <v>2.5714285714285716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29" t="s">
        <v>91</v>
      </c>
      <c r="Q37" s="204"/>
      <c r="R37" s="204"/>
      <c r="S37" s="204"/>
      <c r="T37" s="205"/>
      <c r="U37" s="34"/>
      <c r="V37" s="34"/>
      <c r="W37" s="35" t="s">
        <v>69</v>
      </c>
      <c r="X37" s="199">
        <v>48</v>
      </c>
      <c r="Y37" s="200">
        <f>IFERROR(IF(X37="","",X37),"")</f>
        <v>48</v>
      </c>
      <c r="Z37" s="36">
        <f>IFERROR(IF(X37="","",X37*0.0155),"")</f>
        <v>0.74399999999999999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300.95999999999998</v>
      </c>
      <c r="BN37" s="67">
        <f>IFERROR(Y37*I37,"0")</f>
        <v>300.95999999999998</v>
      </c>
      <c r="BO37" s="67">
        <f>IFERROR(X37/J37,"0")</f>
        <v>0.5714285714285714</v>
      </c>
      <c r="BP37" s="67">
        <f>IFERROR(Y37/J37,"0")</f>
        <v>0.5714285714285714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69</v>
      </c>
      <c r="X38" s="199">
        <v>228</v>
      </c>
      <c r="Y38" s="200">
        <f>IFERROR(IF(X38="","",X38),"")</f>
        <v>228</v>
      </c>
      <c r="Z38" s="36">
        <f>IFERROR(IF(X38="","",X38*0.0155),"")</f>
        <v>3.5339999999999998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1429.56</v>
      </c>
      <c r="BN38" s="67">
        <f>IFERROR(Y38*I38,"0")</f>
        <v>1429.56</v>
      </c>
      <c r="BO38" s="67">
        <f>IFERROR(X38/J38,"0")</f>
        <v>2.7142857142857144</v>
      </c>
      <c r="BP38" s="67">
        <f>IFERROR(Y38/J38,"0")</f>
        <v>2.7142857142857144</v>
      </c>
    </row>
    <row r="39" spans="1:68" x14ac:dyDescent="0.2">
      <c r="A39" s="20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1"/>
      <c r="P39" s="215" t="s">
        <v>71</v>
      </c>
      <c r="Q39" s="216"/>
      <c r="R39" s="216"/>
      <c r="S39" s="216"/>
      <c r="T39" s="216"/>
      <c r="U39" s="216"/>
      <c r="V39" s="217"/>
      <c r="W39" s="37" t="s">
        <v>69</v>
      </c>
      <c r="X39" s="201">
        <f>IFERROR(SUM(X36:X38),"0")</f>
        <v>492</v>
      </c>
      <c r="Y39" s="201">
        <f>IFERROR(SUM(Y36:Y38),"0")</f>
        <v>492</v>
      </c>
      <c r="Z39" s="201">
        <f>IFERROR(IF(Z36="",0,Z36),"0")+IFERROR(IF(Z37="",0,Z37),"0")+IFERROR(IF(Z38="",0,Z38),"0")</f>
        <v>7.6259999999999994</v>
      </c>
      <c r="AA39" s="202"/>
      <c r="AB39" s="202"/>
      <c r="AC39" s="202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1"/>
      <c r="P40" s="215" t="s">
        <v>71</v>
      </c>
      <c r="Q40" s="216"/>
      <c r="R40" s="216"/>
      <c r="S40" s="216"/>
      <c r="T40" s="216"/>
      <c r="U40" s="216"/>
      <c r="V40" s="217"/>
      <c r="W40" s="37" t="s">
        <v>72</v>
      </c>
      <c r="X40" s="201">
        <f>IFERROR(SUMPRODUCT(X36:X38*H36:H38),"0")</f>
        <v>2952</v>
      </c>
      <c r="Y40" s="201">
        <f>IFERROR(SUMPRODUCT(Y36:Y38*H36:H38),"0")</f>
        <v>2952</v>
      </c>
      <c r="Z40" s="37"/>
      <c r="AA40" s="202"/>
      <c r="AB40" s="202"/>
      <c r="AC40" s="202"/>
    </row>
    <row r="41" spans="1:68" ht="16.5" customHeight="1" x14ac:dyDescent="0.25">
      <c r="A41" s="212" t="s">
        <v>94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8" t="s">
        <v>95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5"/>
      <c r="AB42" s="195"/>
      <c r="AC42" s="195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69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69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69</v>
      </c>
      <c r="X45" s="199">
        <v>0</v>
      </c>
      <c r="Y45" s="20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6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69</v>
      </c>
      <c r="X46" s="199">
        <v>0</v>
      </c>
      <c r="Y46" s="20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20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1"/>
      <c r="P47" s="215" t="s">
        <v>71</v>
      </c>
      <c r="Q47" s="216"/>
      <c r="R47" s="216"/>
      <c r="S47" s="216"/>
      <c r="T47" s="216"/>
      <c r="U47" s="216"/>
      <c r="V47" s="217"/>
      <c r="W47" s="37" t="s">
        <v>69</v>
      </c>
      <c r="X47" s="201">
        <f>IFERROR(SUM(X43:X46),"0")</f>
        <v>0</v>
      </c>
      <c r="Y47" s="201">
        <f>IFERROR(SUM(Y43:Y46),"0")</f>
        <v>0</v>
      </c>
      <c r="Z47" s="201">
        <f>IFERROR(IF(Z43="",0,Z43),"0")+IFERROR(IF(Z44="",0,Z44),"0")+IFERROR(IF(Z45="",0,Z45),"0")+IFERROR(IF(Z46="",0,Z46),"0")</f>
        <v>0</v>
      </c>
      <c r="AA47" s="202"/>
      <c r="AB47" s="202"/>
      <c r="AC47" s="202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1"/>
      <c r="P48" s="215" t="s">
        <v>71</v>
      </c>
      <c r="Q48" s="216"/>
      <c r="R48" s="216"/>
      <c r="S48" s="216"/>
      <c r="T48" s="216"/>
      <c r="U48" s="216"/>
      <c r="V48" s="217"/>
      <c r="W48" s="37" t="s">
        <v>72</v>
      </c>
      <c r="X48" s="201">
        <f>IFERROR(SUMPRODUCT(X43:X46*H43:H46),"0")</f>
        <v>0</v>
      </c>
      <c r="Y48" s="201">
        <f>IFERROR(SUMPRODUCT(Y43:Y46*H43:H46),"0")</f>
        <v>0</v>
      </c>
      <c r="Z48" s="37"/>
      <c r="AA48" s="202"/>
      <c r="AB48" s="202"/>
      <c r="AC48" s="202"/>
    </row>
    <row r="49" spans="1:68" ht="16.5" customHeight="1" x14ac:dyDescent="0.25">
      <c r="A49" s="212" t="s">
        <v>105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8" t="s">
        <v>63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5"/>
      <c r="AB50" s="195"/>
      <c r="AC50" s="195"/>
    </row>
    <row r="51" spans="1:68" ht="27" customHeight="1" x14ac:dyDescent="0.25">
      <c r="A51" s="54" t="s">
        <v>106</v>
      </c>
      <c r="B51" s="54" t="s">
        <v>107</v>
      </c>
      <c r="C51" s="31">
        <v>4301070989</v>
      </c>
      <c r="D51" s="206">
        <v>4607111037190</v>
      </c>
      <c r="E51" s="207"/>
      <c r="F51" s="198">
        <v>0.43</v>
      </c>
      <c r="G51" s="32">
        <v>16</v>
      </c>
      <c r="H51" s="198">
        <v>6.88</v>
      </c>
      <c r="I51" s="198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2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4"/>
      <c r="R51" s="204"/>
      <c r="S51" s="204"/>
      <c r="T51" s="205"/>
      <c r="U51" s="34"/>
      <c r="V51" s="34"/>
      <c r="W51" s="35" t="s">
        <v>69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108</v>
      </c>
      <c r="B52" s="54" t="s">
        <v>109</v>
      </c>
      <c r="C52" s="31">
        <v>4301071032</v>
      </c>
      <c r="D52" s="206">
        <v>4607111038999</v>
      </c>
      <c r="E52" s="207"/>
      <c r="F52" s="198">
        <v>0.4</v>
      </c>
      <c r="G52" s="32">
        <v>16</v>
      </c>
      <c r="H52" s="198">
        <v>6.4</v>
      </c>
      <c r="I52" s="198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4"/>
      <c r="R52" s="204"/>
      <c r="S52" s="204"/>
      <c r="T52" s="205"/>
      <c r="U52" s="34"/>
      <c r="V52" s="34"/>
      <c r="W52" s="35" t="s">
        <v>69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6">
        <v>4607111037183</v>
      </c>
      <c r="E53" s="207"/>
      <c r="F53" s="198">
        <v>0.9</v>
      </c>
      <c r="G53" s="32">
        <v>8</v>
      </c>
      <c r="H53" s="198">
        <v>7.2</v>
      </c>
      <c r="I53" s="198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4"/>
      <c r="R53" s="204"/>
      <c r="S53" s="204"/>
      <c r="T53" s="205"/>
      <c r="U53" s="34"/>
      <c r="V53" s="34"/>
      <c r="W53" s="35" t="s">
        <v>69</v>
      </c>
      <c r="X53" s="199">
        <v>24</v>
      </c>
      <c r="Y53" s="200">
        <f t="shared" si="0"/>
        <v>24</v>
      </c>
      <c r="Z53" s="36">
        <f t="shared" si="1"/>
        <v>0.372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179.66399999999999</v>
      </c>
      <c r="BN53" s="67">
        <f t="shared" si="3"/>
        <v>179.66399999999999</v>
      </c>
      <c r="BO53" s="67">
        <f t="shared" si="4"/>
        <v>0.2857142857142857</v>
      </c>
      <c r="BP53" s="67">
        <f t="shared" si="5"/>
        <v>0.2857142857142857</v>
      </c>
    </row>
    <row r="54" spans="1:68" ht="27" customHeight="1" x14ac:dyDescent="0.25">
      <c r="A54" s="54" t="s">
        <v>112</v>
      </c>
      <c r="B54" s="54" t="s">
        <v>113</v>
      </c>
      <c r="C54" s="31">
        <v>4301071044</v>
      </c>
      <c r="D54" s="206">
        <v>4607111039385</v>
      </c>
      <c r="E54" s="207"/>
      <c r="F54" s="198">
        <v>0.7</v>
      </c>
      <c r="G54" s="32">
        <v>10</v>
      </c>
      <c r="H54" s="198">
        <v>7</v>
      </c>
      <c r="I54" s="198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4"/>
      <c r="R54" s="204"/>
      <c r="S54" s="204"/>
      <c r="T54" s="205"/>
      <c r="U54" s="34"/>
      <c r="V54" s="34"/>
      <c r="W54" s="35" t="s">
        <v>69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4301070970</v>
      </c>
      <c r="D55" s="206">
        <v>4607111037091</v>
      </c>
      <c r="E55" s="207"/>
      <c r="F55" s="198">
        <v>0.43</v>
      </c>
      <c r="G55" s="32">
        <v>16</v>
      </c>
      <c r="H55" s="198">
        <v>6.88</v>
      </c>
      <c r="I55" s="198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4"/>
      <c r="R55" s="204"/>
      <c r="S55" s="204"/>
      <c r="T55" s="205"/>
      <c r="U55" s="34"/>
      <c r="V55" s="34"/>
      <c r="W55" s="35" t="s">
        <v>69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4301071045</v>
      </c>
      <c r="D56" s="206">
        <v>4607111039392</v>
      </c>
      <c r="E56" s="207"/>
      <c r="F56" s="198">
        <v>0.4</v>
      </c>
      <c r="G56" s="32">
        <v>16</v>
      </c>
      <c r="H56" s="198">
        <v>6.4</v>
      </c>
      <c r="I56" s="198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34" t="s">
        <v>118</v>
      </c>
      <c r="Q56" s="204"/>
      <c r="R56" s="204"/>
      <c r="S56" s="204"/>
      <c r="T56" s="205"/>
      <c r="U56" s="34"/>
      <c r="V56" s="34"/>
      <c r="W56" s="35" t="s">
        <v>69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69</v>
      </c>
      <c r="X57" s="199">
        <v>24</v>
      </c>
      <c r="Y57" s="200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121</v>
      </c>
      <c r="B58" s="54" t="s">
        <v>122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69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69</v>
      </c>
      <c r="X59" s="199">
        <v>12</v>
      </c>
      <c r="Y59" s="200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customHeight="1" x14ac:dyDescent="0.25">
      <c r="A60" s="54" t="s">
        <v>125</v>
      </c>
      <c r="B60" s="54" t="s">
        <v>126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69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69</v>
      </c>
      <c r="X61" s="199">
        <v>60</v>
      </c>
      <c r="Y61" s="200">
        <f t="shared" si="0"/>
        <v>60</v>
      </c>
      <c r="Z61" s="36">
        <f t="shared" si="1"/>
        <v>0.92999999999999994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449.15999999999997</v>
      </c>
      <c r="BN61" s="67">
        <f t="shared" si="3"/>
        <v>449.15999999999997</v>
      </c>
      <c r="BO61" s="67">
        <f t="shared" si="4"/>
        <v>0.7142857142857143</v>
      </c>
      <c r="BP61" s="67">
        <f t="shared" si="5"/>
        <v>0.7142857142857143</v>
      </c>
    </row>
    <row r="62" spans="1:68" ht="27" customHeight="1" x14ac:dyDescent="0.25">
      <c r="A62" s="54" t="s">
        <v>129</v>
      </c>
      <c r="B62" s="54" t="s">
        <v>130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69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131</v>
      </c>
      <c r="B63" s="54" t="s">
        <v>132</v>
      </c>
      <c r="C63" s="31">
        <v>4301070947</v>
      </c>
      <c r="D63" s="206">
        <v>4607111037510</v>
      </c>
      <c r="E63" s="207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66</v>
      </c>
      <c r="L63" s="32" t="s">
        <v>67</v>
      </c>
      <c r="M63" s="33" t="s">
        <v>68</v>
      </c>
      <c r="N63" s="33"/>
      <c r="O63" s="32">
        <v>150</v>
      </c>
      <c r="P63" s="272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4"/>
      <c r="R63" s="204"/>
      <c r="S63" s="204"/>
      <c r="T63" s="205"/>
      <c r="U63" s="34"/>
      <c r="V63" s="34"/>
      <c r="W63" s="35" t="s">
        <v>69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70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0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1"/>
      <c r="P64" s="215" t="s">
        <v>71</v>
      </c>
      <c r="Q64" s="216"/>
      <c r="R64" s="216"/>
      <c r="S64" s="216"/>
      <c r="T64" s="216"/>
      <c r="U64" s="216"/>
      <c r="V64" s="217"/>
      <c r="W64" s="37" t="s">
        <v>69</v>
      </c>
      <c r="X64" s="201">
        <f>IFERROR(SUM(X51:X63),"0")</f>
        <v>120</v>
      </c>
      <c r="Y64" s="201">
        <f>IFERROR(SUM(Y51:Y63),"0")</f>
        <v>120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1.8599999999999999</v>
      </c>
      <c r="AA64" s="202"/>
      <c r="AB64" s="202"/>
      <c r="AC64" s="202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1"/>
      <c r="P65" s="215" t="s">
        <v>71</v>
      </c>
      <c r="Q65" s="216"/>
      <c r="R65" s="216"/>
      <c r="S65" s="216"/>
      <c r="T65" s="216"/>
      <c r="U65" s="216"/>
      <c r="V65" s="217"/>
      <c r="W65" s="37" t="s">
        <v>72</v>
      </c>
      <c r="X65" s="201">
        <f>IFERROR(SUMPRODUCT(X51:X63*H51:H63),"0")</f>
        <v>860.16000000000008</v>
      </c>
      <c r="Y65" s="201">
        <f>IFERROR(SUMPRODUCT(Y51:Y63*H51:H63),"0")</f>
        <v>860.16000000000008</v>
      </c>
      <c r="Z65" s="37"/>
      <c r="AA65" s="202"/>
      <c r="AB65" s="202"/>
      <c r="AC65" s="202"/>
    </row>
    <row r="66" spans="1:68" ht="16.5" customHeight="1" x14ac:dyDescent="0.25">
      <c r="A66" s="212" t="s">
        <v>133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8" t="s">
        <v>63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5"/>
      <c r="AB67" s="195"/>
      <c r="AC67" s="195"/>
    </row>
    <row r="68" spans="1:68" ht="27" customHeight="1" x14ac:dyDescent="0.25">
      <c r="A68" s="54" t="s">
        <v>134</v>
      </c>
      <c r="B68" s="54" t="s">
        <v>135</v>
      </c>
      <c r="C68" s="31">
        <v>4301070977</v>
      </c>
      <c r="D68" s="206">
        <v>4607111037411</v>
      </c>
      <c r="E68" s="207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136</v>
      </c>
      <c r="L68" s="32" t="s">
        <v>67</v>
      </c>
      <c r="M68" s="33" t="s">
        <v>68</v>
      </c>
      <c r="N68" s="33"/>
      <c r="O68" s="32">
        <v>180</v>
      </c>
      <c r="P68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4"/>
      <c r="R68" s="204"/>
      <c r="S68" s="204"/>
      <c r="T68" s="205"/>
      <c r="U68" s="34"/>
      <c r="V68" s="34"/>
      <c r="W68" s="35" t="s">
        <v>69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137</v>
      </c>
      <c r="B69" s="54" t="s">
        <v>138</v>
      </c>
      <c r="C69" s="31">
        <v>4301070981</v>
      </c>
      <c r="D69" s="206">
        <v>4607111036728</v>
      </c>
      <c r="E69" s="207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66</v>
      </c>
      <c r="L69" s="32" t="s">
        <v>67</v>
      </c>
      <c r="M69" s="33" t="s">
        <v>68</v>
      </c>
      <c r="N69" s="33"/>
      <c r="O69" s="32">
        <v>180</v>
      </c>
      <c r="P69" s="31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4"/>
      <c r="R69" s="204"/>
      <c r="S69" s="204"/>
      <c r="T69" s="205"/>
      <c r="U69" s="34"/>
      <c r="V69" s="34"/>
      <c r="W69" s="35" t="s">
        <v>69</v>
      </c>
      <c r="X69" s="199">
        <v>60</v>
      </c>
      <c r="Y69" s="200">
        <f>IFERROR(IF(X69="","",X69),"")</f>
        <v>60</v>
      </c>
      <c r="Z69" s="36">
        <f>IFERROR(IF(X69="","",X69*0.00866),"")</f>
        <v>0.51959999999999995</v>
      </c>
      <c r="AA69" s="56"/>
      <c r="AB69" s="57"/>
      <c r="AC69" s="68"/>
      <c r="AG69" s="67"/>
      <c r="AJ69" s="69" t="s">
        <v>70</v>
      </c>
      <c r="AK69" s="69">
        <v>1</v>
      </c>
      <c r="BB69" s="96" t="s">
        <v>1</v>
      </c>
      <c r="BM69" s="67">
        <f>IFERROR(X69*I69,"0")</f>
        <v>312.79199999999997</v>
      </c>
      <c r="BN69" s="67">
        <f>IFERROR(Y69*I69,"0")</f>
        <v>312.79199999999997</v>
      </c>
      <c r="BO69" s="67">
        <f>IFERROR(X69/J69,"0")</f>
        <v>0.41666666666666669</v>
      </c>
      <c r="BP69" s="67">
        <f>IFERROR(Y69/J69,"0")</f>
        <v>0.41666666666666669</v>
      </c>
    </row>
    <row r="70" spans="1:68" x14ac:dyDescent="0.2">
      <c r="A70" s="209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1"/>
      <c r="P70" s="215" t="s">
        <v>71</v>
      </c>
      <c r="Q70" s="216"/>
      <c r="R70" s="216"/>
      <c r="S70" s="216"/>
      <c r="T70" s="216"/>
      <c r="U70" s="216"/>
      <c r="V70" s="217"/>
      <c r="W70" s="37" t="s">
        <v>69</v>
      </c>
      <c r="X70" s="201">
        <f>IFERROR(SUM(X68:X69),"0")</f>
        <v>60</v>
      </c>
      <c r="Y70" s="201">
        <f>IFERROR(SUM(Y68:Y69),"0")</f>
        <v>60</v>
      </c>
      <c r="Z70" s="201">
        <f>IFERROR(IF(Z68="",0,Z68),"0")+IFERROR(IF(Z69="",0,Z69),"0")</f>
        <v>0.51959999999999995</v>
      </c>
      <c r="AA70" s="202"/>
      <c r="AB70" s="202"/>
      <c r="AC70" s="202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1"/>
      <c r="P71" s="215" t="s">
        <v>71</v>
      </c>
      <c r="Q71" s="216"/>
      <c r="R71" s="216"/>
      <c r="S71" s="216"/>
      <c r="T71" s="216"/>
      <c r="U71" s="216"/>
      <c r="V71" s="217"/>
      <c r="W71" s="37" t="s">
        <v>72</v>
      </c>
      <c r="X71" s="201">
        <f>IFERROR(SUMPRODUCT(X68:X69*H68:H69),"0")</f>
        <v>300</v>
      </c>
      <c r="Y71" s="201">
        <f>IFERROR(SUMPRODUCT(Y68:Y69*H68:H69),"0")</f>
        <v>300</v>
      </c>
      <c r="Z71" s="37"/>
      <c r="AA71" s="202"/>
      <c r="AB71" s="202"/>
      <c r="AC71" s="202"/>
    </row>
    <row r="72" spans="1:68" ht="16.5" customHeight="1" x14ac:dyDescent="0.25">
      <c r="A72" s="212" t="s">
        <v>139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8" t="s">
        <v>140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5"/>
      <c r="AB73" s="195"/>
      <c r="AC73" s="195"/>
    </row>
    <row r="74" spans="1:68" ht="27" customHeight="1" x14ac:dyDescent="0.25">
      <c r="A74" s="54" t="s">
        <v>141</v>
      </c>
      <c r="B74" s="54" t="s">
        <v>142</v>
      </c>
      <c r="C74" s="31">
        <v>4301135271</v>
      </c>
      <c r="D74" s="206">
        <v>4607111033659</v>
      </c>
      <c r="E74" s="207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78</v>
      </c>
      <c r="L74" s="32" t="s">
        <v>67</v>
      </c>
      <c r="M74" s="33" t="s">
        <v>68</v>
      </c>
      <c r="N74" s="33"/>
      <c r="O74" s="32">
        <v>180</v>
      </c>
      <c r="P74" s="3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4"/>
      <c r="R74" s="204"/>
      <c r="S74" s="204"/>
      <c r="T74" s="205"/>
      <c r="U74" s="34"/>
      <c r="V74" s="34"/>
      <c r="W74" s="35" t="s">
        <v>69</v>
      </c>
      <c r="X74" s="199">
        <v>42</v>
      </c>
      <c r="Y74" s="200">
        <f>IFERROR(IF(X74="","",X74),"")</f>
        <v>42</v>
      </c>
      <c r="Z74" s="36">
        <f>IFERROR(IF(X74="","",X74*0.01788),"")</f>
        <v>0.75095999999999996</v>
      </c>
      <c r="AA74" s="56"/>
      <c r="AB74" s="57"/>
      <c r="AC74" s="68"/>
      <c r="AG74" s="67"/>
      <c r="AJ74" s="69" t="s">
        <v>70</v>
      </c>
      <c r="AK74" s="69">
        <v>1</v>
      </c>
      <c r="BB74" s="97" t="s">
        <v>79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209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1"/>
      <c r="P75" s="215" t="s">
        <v>71</v>
      </c>
      <c r="Q75" s="216"/>
      <c r="R75" s="216"/>
      <c r="S75" s="216"/>
      <c r="T75" s="216"/>
      <c r="U75" s="216"/>
      <c r="V75" s="217"/>
      <c r="W75" s="37" t="s">
        <v>69</v>
      </c>
      <c r="X75" s="201">
        <f>IFERROR(SUM(X74:X74),"0")</f>
        <v>42</v>
      </c>
      <c r="Y75" s="201">
        <f>IFERROR(SUM(Y74:Y74),"0")</f>
        <v>42</v>
      </c>
      <c r="Z75" s="201">
        <f>IFERROR(IF(Z74="",0,Z74),"0")</f>
        <v>0.75095999999999996</v>
      </c>
      <c r="AA75" s="202"/>
      <c r="AB75" s="202"/>
      <c r="AC75" s="202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1"/>
      <c r="P76" s="215" t="s">
        <v>71</v>
      </c>
      <c r="Q76" s="216"/>
      <c r="R76" s="216"/>
      <c r="S76" s="216"/>
      <c r="T76" s="216"/>
      <c r="U76" s="216"/>
      <c r="V76" s="217"/>
      <c r="W76" s="37" t="s">
        <v>72</v>
      </c>
      <c r="X76" s="201">
        <f>IFERROR(SUMPRODUCT(X74:X74*H74:H74),"0")</f>
        <v>151.20000000000002</v>
      </c>
      <c r="Y76" s="201">
        <f>IFERROR(SUMPRODUCT(Y74:Y74*H74:H74),"0")</f>
        <v>151.20000000000002</v>
      </c>
      <c r="Z76" s="37"/>
      <c r="AA76" s="202"/>
      <c r="AB76" s="202"/>
      <c r="AC76" s="202"/>
    </row>
    <row r="77" spans="1:68" ht="16.5" customHeight="1" x14ac:dyDescent="0.25">
      <c r="A77" s="212" t="s">
        <v>143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8" t="s">
        <v>144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5"/>
      <c r="AB78" s="195"/>
      <c r="AC78" s="195"/>
    </row>
    <row r="79" spans="1:68" ht="27" customHeight="1" x14ac:dyDescent="0.25">
      <c r="A79" s="54" t="s">
        <v>145</v>
      </c>
      <c r="B79" s="54" t="s">
        <v>146</v>
      </c>
      <c r="C79" s="31">
        <v>4301131021</v>
      </c>
      <c r="D79" s="206">
        <v>4607111034137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2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69</v>
      </c>
      <c r="X79" s="199">
        <v>84</v>
      </c>
      <c r="Y79" s="200">
        <f>IFERROR(IF(X79="","",X79),"")</f>
        <v>84</v>
      </c>
      <c r="Z79" s="36">
        <f>IFERROR(IF(X79="","",X79*0.01788),"")</f>
        <v>1.5019199999999999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361.50240000000002</v>
      </c>
      <c r="BN79" s="67">
        <f>IFERROR(Y79*I79,"0")</f>
        <v>361.50240000000002</v>
      </c>
      <c r="BO79" s="67">
        <f>IFERROR(X79/J79,"0")</f>
        <v>1.2</v>
      </c>
      <c r="BP79" s="67">
        <f>IFERROR(Y79/J79,"0")</f>
        <v>1.2</v>
      </c>
    </row>
    <row r="80" spans="1:68" ht="27" customHeight="1" x14ac:dyDescent="0.25">
      <c r="A80" s="54" t="s">
        <v>147</v>
      </c>
      <c r="B80" s="54" t="s">
        <v>148</v>
      </c>
      <c r="C80" s="31">
        <v>4301131022</v>
      </c>
      <c r="D80" s="206">
        <v>4607111034120</v>
      </c>
      <c r="E80" s="207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78</v>
      </c>
      <c r="L80" s="32" t="s">
        <v>67</v>
      </c>
      <c r="M80" s="33" t="s">
        <v>68</v>
      </c>
      <c r="N80" s="33"/>
      <c r="O80" s="32">
        <v>180</v>
      </c>
      <c r="P80" s="35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69</v>
      </c>
      <c r="X80" s="199">
        <v>168</v>
      </c>
      <c r="Y80" s="200">
        <f>IFERROR(IF(X80="","",X80),"")</f>
        <v>168</v>
      </c>
      <c r="Z80" s="36">
        <f>IFERROR(IF(X80="","",X80*0.01788),"")</f>
        <v>3.0038399999999998</v>
      </c>
      <c r="AA80" s="56"/>
      <c r="AB80" s="57"/>
      <c r="AC80" s="68"/>
      <c r="AG80" s="67"/>
      <c r="AJ80" s="69" t="s">
        <v>70</v>
      </c>
      <c r="AK80" s="69">
        <v>1</v>
      </c>
      <c r="BB80" s="99" t="s">
        <v>79</v>
      </c>
      <c r="BM80" s="67">
        <f>IFERROR(X80*I80,"0")</f>
        <v>723.00480000000005</v>
      </c>
      <c r="BN80" s="67">
        <f>IFERROR(Y80*I80,"0")</f>
        <v>723.00480000000005</v>
      </c>
      <c r="BO80" s="67">
        <f>IFERROR(X80/J80,"0")</f>
        <v>2.4</v>
      </c>
      <c r="BP80" s="67">
        <f>IFERROR(Y80/J80,"0")</f>
        <v>2.4</v>
      </c>
    </row>
    <row r="81" spans="1:68" x14ac:dyDescent="0.2">
      <c r="A81" s="209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1"/>
      <c r="P81" s="215" t="s">
        <v>71</v>
      </c>
      <c r="Q81" s="216"/>
      <c r="R81" s="216"/>
      <c r="S81" s="216"/>
      <c r="T81" s="216"/>
      <c r="U81" s="216"/>
      <c r="V81" s="217"/>
      <c r="W81" s="37" t="s">
        <v>69</v>
      </c>
      <c r="X81" s="201">
        <f>IFERROR(SUM(X79:X80),"0")</f>
        <v>252</v>
      </c>
      <c r="Y81" s="201">
        <f>IFERROR(SUM(Y79:Y80),"0")</f>
        <v>252</v>
      </c>
      <c r="Z81" s="201">
        <f>IFERROR(IF(Z79="",0,Z79),"0")+IFERROR(IF(Z80="",0,Z80),"0")</f>
        <v>4.5057599999999995</v>
      </c>
      <c r="AA81" s="202"/>
      <c r="AB81" s="202"/>
      <c r="AC81" s="202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1"/>
      <c r="P82" s="215" t="s">
        <v>71</v>
      </c>
      <c r="Q82" s="216"/>
      <c r="R82" s="216"/>
      <c r="S82" s="216"/>
      <c r="T82" s="216"/>
      <c r="U82" s="216"/>
      <c r="V82" s="217"/>
      <c r="W82" s="37" t="s">
        <v>72</v>
      </c>
      <c r="X82" s="201">
        <f>IFERROR(SUMPRODUCT(X79:X80*H79:H80),"0")</f>
        <v>907.2</v>
      </c>
      <c r="Y82" s="201">
        <f>IFERROR(SUMPRODUCT(Y79:Y80*H79:H80),"0")</f>
        <v>907.2</v>
      </c>
      <c r="Z82" s="37"/>
      <c r="AA82" s="202"/>
      <c r="AB82" s="202"/>
      <c r="AC82" s="202"/>
    </row>
    <row r="83" spans="1:68" ht="16.5" customHeight="1" x14ac:dyDescent="0.25">
      <c r="A83" s="212" t="s">
        <v>149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8" t="s">
        <v>140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5"/>
      <c r="AB84" s="195"/>
      <c r="AC84" s="195"/>
    </row>
    <row r="85" spans="1:68" ht="27" customHeight="1" x14ac:dyDescent="0.25">
      <c r="A85" s="54" t="s">
        <v>150</v>
      </c>
      <c r="B85" s="54" t="s">
        <v>151</v>
      </c>
      <c r="C85" s="31">
        <v>4301135285</v>
      </c>
      <c r="D85" s="206">
        <v>4607111036407</v>
      </c>
      <c r="E85" s="207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4"/>
      <c r="R85" s="204"/>
      <c r="S85" s="204"/>
      <c r="T85" s="205"/>
      <c r="U85" s="34"/>
      <c r="V85" s="34"/>
      <c r="W85" s="35" t="s">
        <v>69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152</v>
      </c>
      <c r="B86" s="54" t="s">
        <v>153</v>
      </c>
      <c r="C86" s="31">
        <v>4301135286</v>
      </c>
      <c r="D86" s="206">
        <v>4607111033628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2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69</v>
      </c>
      <c r="X86" s="199">
        <v>140</v>
      </c>
      <c r="Y86" s="200">
        <f t="shared" si="6"/>
        <v>140</v>
      </c>
      <c r="Z86" s="36">
        <f t="shared" si="7"/>
        <v>2.5032000000000001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602.50400000000002</v>
      </c>
      <c r="BN86" s="67">
        <f t="shared" si="9"/>
        <v>602.50400000000002</v>
      </c>
      <c r="BO86" s="67">
        <f t="shared" si="10"/>
        <v>2</v>
      </c>
      <c r="BP86" s="67">
        <f t="shared" si="11"/>
        <v>2</v>
      </c>
    </row>
    <row r="87" spans="1:68" ht="27" customHeight="1" x14ac:dyDescent="0.25">
      <c r="A87" s="54" t="s">
        <v>154</v>
      </c>
      <c r="B87" s="54" t="s">
        <v>155</v>
      </c>
      <c r="C87" s="31">
        <v>4301135292</v>
      </c>
      <c r="D87" s="206">
        <v>4607111033451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2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69</v>
      </c>
      <c r="X87" s="199">
        <v>126</v>
      </c>
      <c r="Y87" s="200">
        <f t="shared" si="6"/>
        <v>126</v>
      </c>
      <c r="Z87" s="36">
        <f t="shared" si="7"/>
        <v>2.2528800000000002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542.25360000000001</v>
      </c>
      <c r="BN87" s="67">
        <f t="shared" si="9"/>
        <v>542.25360000000001</v>
      </c>
      <c r="BO87" s="67">
        <f t="shared" si="10"/>
        <v>1.8</v>
      </c>
      <c r="BP87" s="67">
        <f t="shared" si="11"/>
        <v>1.8</v>
      </c>
    </row>
    <row r="88" spans="1:68" ht="27" customHeight="1" x14ac:dyDescent="0.25">
      <c r="A88" s="54" t="s">
        <v>156</v>
      </c>
      <c r="B88" s="54" t="s">
        <v>157</v>
      </c>
      <c r="C88" s="31">
        <v>4301135295</v>
      </c>
      <c r="D88" s="206">
        <v>4607111035141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69</v>
      </c>
      <c r="X88" s="199">
        <v>56</v>
      </c>
      <c r="Y88" s="200">
        <f t="shared" si="6"/>
        <v>56</v>
      </c>
      <c r="Z88" s="36">
        <f t="shared" si="7"/>
        <v>1.0012799999999999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241.00160000000002</v>
      </c>
      <c r="BN88" s="67">
        <f t="shared" si="9"/>
        <v>241.00160000000002</v>
      </c>
      <c r="BO88" s="67">
        <f t="shared" si="10"/>
        <v>0.8</v>
      </c>
      <c r="BP88" s="67">
        <f t="shared" si="11"/>
        <v>0.8</v>
      </c>
    </row>
    <row r="89" spans="1:68" ht="27" customHeight="1" x14ac:dyDescent="0.25">
      <c r="A89" s="54" t="s">
        <v>158</v>
      </c>
      <c r="B89" s="54" t="s">
        <v>159</v>
      </c>
      <c r="C89" s="31">
        <v>4301135296</v>
      </c>
      <c r="D89" s="206">
        <v>4607111033444</v>
      </c>
      <c r="E89" s="207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69</v>
      </c>
      <c r="X89" s="199">
        <v>98</v>
      </c>
      <c r="Y89" s="200">
        <f t="shared" si="6"/>
        <v>98</v>
      </c>
      <c r="Z89" s="36">
        <f t="shared" si="7"/>
        <v>1.75224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421.75280000000004</v>
      </c>
      <c r="BN89" s="67">
        <f t="shared" si="9"/>
        <v>421.75280000000004</v>
      </c>
      <c r="BO89" s="67">
        <f t="shared" si="10"/>
        <v>1.4</v>
      </c>
      <c r="BP89" s="67">
        <f t="shared" si="11"/>
        <v>1.4</v>
      </c>
    </row>
    <row r="90" spans="1:68" ht="27" customHeight="1" x14ac:dyDescent="0.25">
      <c r="A90" s="54" t="s">
        <v>160</v>
      </c>
      <c r="B90" s="54" t="s">
        <v>161</v>
      </c>
      <c r="C90" s="31">
        <v>4301135290</v>
      </c>
      <c r="D90" s="206">
        <v>4607111035028</v>
      </c>
      <c r="E90" s="207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78</v>
      </c>
      <c r="L90" s="32" t="s">
        <v>67</v>
      </c>
      <c r="M90" s="33" t="s">
        <v>68</v>
      </c>
      <c r="N90" s="33"/>
      <c r="O90" s="32">
        <v>180</v>
      </c>
      <c r="P90" s="33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4"/>
      <c r="R90" s="204"/>
      <c r="S90" s="204"/>
      <c r="T90" s="205"/>
      <c r="U90" s="34"/>
      <c r="V90" s="34"/>
      <c r="W90" s="35" t="s">
        <v>69</v>
      </c>
      <c r="X90" s="199">
        <v>84</v>
      </c>
      <c r="Y90" s="200">
        <f t="shared" si="6"/>
        <v>84</v>
      </c>
      <c r="Z90" s="36">
        <f t="shared" si="7"/>
        <v>1.5019199999999999</v>
      </c>
      <c r="AA90" s="56"/>
      <c r="AB90" s="57"/>
      <c r="AC90" s="68"/>
      <c r="AG90" s="67"/>
      <c r="AJ90" s="69" t="s">
        <v>70</v>
      </c>
      <c r="AK90" s="69">
        <v>1</v>
      </c>
      <c r="BB90" s="105" t="s">
        <v>79</v>
      </c>
      <c r="BM90" s="67">
        <f t="shared" si="8"/>
        <v>373.69920000000002</v>
      </c>
      <c r="BN90" s="67">
        <f t="shared" si="9"/>
        <v>373.69920000000002</v>
      </c>
      <c r="BO90" s="67">
        <f t="shared" si="10"/>
        <v>1.2</v>
      </c>
      <c r="BP90" s="67">
        <f t="shared" si="11"/>
        <v>1.2</v>
      </c>
    </row>
    <row r="91" spans="1:68" x14ac:dyDescent="0.2">
      <c r="A91" s="209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1"/>
      <c r="P91" s="215" t="s">
        <v>71</v>
      </c>
      <c r="Q91" s="216"/>
      <c r="R91" s="216"/>
      <c r="S91" s="216"/>
      <c r="T91" s="216"/>
      <c r="U91" s="216"/>
      <c r="V91" s="217"/>
      <c r="W91" s="37" t="s">
        <v>69</v>
      </c>
      <c r="X91" s="201">
        <f>IFERROR(SUM(X85:X90),"0")</f>
        <v>504</v>
      </c>
      <c r="Y91" s="201">
        <f>IFERROR(SUM(Y85:Y90),"0")</f>
        <v>504</v>
      </c>
      <c r="Z91" s="201">
        <f>IFERROR(IF(Z85="",0,Z85),"0")+IFERROR(IF(Z86="",0,Z86),"0")+IFERROR(IF(Z87="",0,Z87),"0")+IFERROR(IF(Z88="",0,Z88),"0")+IFERROR(IF(Z89="",0,Z89),"0")+IFERROR(IF(Z90="",0,Z90),"0")</f>
        <v>9.0115200000000009</v>
      </c>
      <c r="AA91" s="202"/>
      <c r="AB91" s="202"/>
      <c r="AC91" s="202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1"/>
      <c r="P92" s="215" t="s">
        <v>71</v>
      </c>
      <c r="Q92" s="216"/>
      <c r="R92" s="216"/>
      <c r="S92" s="216"/>
      <c r="T92" s="216"/>
      <c r="U92" s="216"/>
      <c r="V92" s="217"/>
      <c r="W92" s="37" t="s">
        <v>72</v>
      </c>
      <c r="X92" s="201">
        <f>IFERROR(SUMPRODUCT(X85:X90*H85:H90),"0")</f>
        <v>1834.56</v>
      </c>
      <c r="Y92" s="201">
        <f>IFERROR(SUMPRODUCT(Y85:Y90*H85:H90),"0")</f>
        <v>1834.56</v>
      </c>
      <c r="Z92" s="37"/>
      <c r="AA92" s="202"/>
      <c r="AB92" s="202"/>
      <c r="AC92" s="202"/>
    </row>
    <row r="93" spans="1:68" ht="16.5" customHeight="1" x14ac:dyDescent="0.25">
      <c r="A93" s="212" t="s">
        <v>162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8" t="s">
        <v>163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5"/>
      <c r="AB94" s="195"/>
      <c r="AC94" s="195"/>
    </row>
    <row r="95" spans="1:68" ht="27" customHeight="1" x14ac:dyDescent="0.25">
      <c r="A95" s="54" t="s">
        <v>164</v>
      </c>
      <c r="B95" s="54" t="s">
        <v>165</v>
      </c>
      <c r="C95" s="31">
        <v>4301136042</v>
      </c>
      <c r="D95" s="206">
        <v>4607025784012</v>
      </c>
      <c r="E95" s="207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5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4"/>
      <c r="R95" s="204"/>
      <c r="S95" s="204"/>
      <c r="T95" s="205"/>
      <c r="U95" s="34"/>
      <c r="V95" s="34"/>
      <c r="W95" s="35" t="s">
        <v>69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166</v>
      </c>
      <c r="B96" s="54" t="s">
        <v>167</v>
      </c>
      <c r="C96" s="31">
        <v>4301136040</v>
      </c>
      <c r="D96" s="206">
        <v>4607025784319</v>
      </c>
      <c r="E96" s="207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78</v>
      </c>
      <c r="L96" s="32" t="s">
        <v>67</v>
      </c>
      <c r="M96" s="33" t="s">
        <v>68</v>
      </c>
      <c r="N96" s="33"/>
      <c r="O96" s="32">
        <v>180</v>
      </c>
      <c r="P96" s="33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4"/>
      <c r="R96" s="204"/>
      <c r="S96" s="204"/>
      <c r="T96" s="205"/>
      <c r="U96" s="34"/>
      <c r="V96" s="34"/>
      <c r="W96" s="35" t="s">
        <v>69</v>
      </c>
      <c r="X96" s="199">
        <v>0</v>
      </c>
      <c r="Y96" s="200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168</v>
      </c>
      <c r="B97" s="54" t="s">
        <v>169</v>
      </c>
      <c r="C97" s="31">
        <v>4301136039</v>
      </c>
      <c r="D97" s="206">
        <v>4607111035370</v>
      </c>
      <c r="E97" s="207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66</v>
      </c>
      <c r="L97" s="32" t="s">
        <v>67</v>
      </c>
      <c r="M97" s="33" t="s">
        <v>68</v>
      </c>
      <c r="N97" s="33"/>
      <c r="O97" s="32">
        <v>180</v>
      </c>
      <c r="P97" s="26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4"/>
      <c r="R97" s="204"/>
      <c r="S97" s="204"/>
      <c r="T97" s="205"/>
      <c r="U97" s="34"/>
      <c r="V97" s="34"/>
      <c r="W97" s="35" t="s">
        <v>69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70</v>
      </c>
      <c r="AK97" s="69">
        <v>1</v>
      </c>
      <c r="BB97" s="108" t="s">
        <v>79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09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1"/>
      <c r="P98" s="215" t="s">
        <v>71</v>
      </c>
      <c r="Q98" s="216"/>
      <c r="R98" s="216"/>
      <c r="S98" s="216"/>
      <c r="T98" s="216"/>
      <c r="U98" s="216"/>
      <c r="V98" s="217"/>
      <c r="W98" s="37" t="s">
        <v>69</v>
      </c>
      <c r="X98" s="201">
        <f>IFERROR(SUM(X95:X97),"0")</f>
        <v>0</v>
      </c>
      <c r="Y98" s="201">
        <f>IFERROR(SUM(Y95:Y97),"0")</f>
        <v>0</v>
      </c>
      <c r="Z98" s="201">
        <f>IFERROR(IF(Z95="",0,Z95),"0")+IFERROR(IF(Z96="",0,Z96),"0")+IFERROR(IF(Z97="",0,Z97),"0")</f>
        <v>0</v>
      </c>
      <c r="AA98" s="202"/>
      <c r="AB98" s="202"/>
      <c r="AC98" s="202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1"/>
      <c r="P99" s="215" t="s">
        <v>71</v>
      </c>
      <c r="Q99" s="216"/>
      <c r="R99" s="216"/>
      <c r="S99" s="216"/>
      <c r="T99" s="216"/>
      <c r="U99" s="216"/>
      <c r="V99" s="217"/>
      <c r="W99" s="37" t="s">
        <v>72</v>
      </c>
      <c r="X99" s="201">
        <f>IFERROR(SUMPRODUCT(X95:X97*H95:H97),"0")</f>
        <v>0</v>
      </c>
      <c r="Y99" s="201">
        <f>IFERROR(SUMPRODUCT(Y95:Y97*H95:H97),"0")</f>
        <v>0</v>
      </c>
      <c r="Z99" s="37"/>
      <c r="AA99" s="202"/>
      <c r="AB99" s="202"/>
      <c r="AC99" s="202"/>
    </row>
    <row r="100" spans="1:68" ht="16.5" customHeight="1" x14ac:dyDescent="0.25">
      <c r="A100" s="212" t="s">
        <v>170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8" t="s">
        <v>63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5"/>
      <c r="AB101" s="195"/>
      <c r="AC101" s="195"/>
    </row>
    <row r="102" spans="1:68" ht="27" customHeight="1" x14ac:dyDescent="0.25">
      <c r="A102" s="54" t="s">
        <v>171</v>
      </c>
      <c r="B102" s="54" t="s">
        <v>172</v>
      </c>
      <c r="C102" s="31">
        <v>4301070975</v>
      </c>
      <c r="D102" s="206">
        <v>4607111033970</v>
      </c>
      <c r="E102" s="207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4"/>
      <c r="R102" s="204"/>
      <c r="S102" s="204"/>
      <c r="T102" s="205"/>
      <c r="U102" s="34"/>
      <c r="V102" s="34"/>
      <c r="W102" s="35" t="s">
        <v>69</v>
      </c>
      <c r="X102" s="199">
        <v>60</v>
      </c>
      <c r="Y102" s="200">
        <f t="shared" ref="Y102:Y109" si="12">IFERROR(IF(X102="","",X102),"")</f>
        <v>60</v>
      </c>
      <c r="Z102" s="36">
        <f t="shared" ref="Z102:Z109" si="13">IFERROR(IF(X102="","",X102*0.0155),"")</f>
        <v>0.92999999999999994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ref="BM102:BM109" si="14">IFERROR(X102*I102,"0")</f>
        <v>431.976</v>
      </c>
      <c r="BN102" s="67">
        <f t="shared" ref="BN102:BN109" si="15">IFERROR(Y102*I102,"0")</f>
        <v>431.976</v>
      </c>
      <c r="BO102" s="67">
        <f t="shared" ref="BO102:BO109" si="16">IFERROR(X102/J102,"0")</f>
        <v>0.7142857142857143</v>
      </c>
      <c r="BP102" s="67">
        <f t="shared" ref="BP102:BP109" si="17">IFERROR(Y102/J102,"0")</f>
        <v>0.7142857142857143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06">
        <v>4607111039262</v>
      </c>
      <c r="E103" s="207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66</v>
      </c>
      <c r="L103" s="32" t="s">
        <v>67</v>
      </c>
      <c r="M103" s="33" t="s">
        <v>68</v>
      </c>
      <c r="N103" s="33"/>
      <c r="O103" s="32">
        <v>180</v>
      </c>
      <c r="P103" s="26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4"/>
      <c r="R103" s="204"/>
      <c r="S103" s="204"/>
      <c r="T103" s="205"/>
      <c r="U103" s="34"/>
      <c r="V103" s="34"/>
      <c r="W103" s="35" t="s">
        <v>69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70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175</v>
      </c>
      <c r="B104" s="54" t="s">
        <v>176</v>
      </c>
      <c r="C104" s="31">
        <v>4301070976</v>
      </c>
      <c r="D104" s="206">
        <v>4607111034144</v>
      </c>
      <c r="E104" s="207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4"/>
      <c r="R104" s="204"/>
      <c r="S104" s="204"/>
      <c r="T104" s="205"/>
      <c r="U104" s="34"/>
      <c r="V104" s="34"/>
      <c r="W104" s="35" t="s">
        <v>69</v>
      </c>
      <c r="X104" s="199">
        <v>216</v>
      </c>
      <c r="Y104" s="200">
        <f t="shared" si="12"/>
        <v>216</v>
      </c>
      <c r="Z104" s="36">
        <f t="shared" si="13"/>
        <v>3.3479999999999999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1616.9759999999999</v>
      </c>
      <c r="BN104" s="67">
        <f t="shared" si="15"/>
        <v>1616.9759999999999</v>
      </c>
      <c r="BO104" s="67">
        <f t="shared" si="16"/>
        <v>2.5714285714285716</v>
      </c>
      <c r="BP104" s="67">
        <f t="shared" si="17"/>
        <v>2.5714285714285716</v>
      </c>
    </row>
    <row r="105" spans="1:68" ht="27" customHeight="1" x14ac:dyDescent="0.25">
      <c r="A105" s="54" t="s">
        <v>177</v>
      </c>
      <c r="B105" s="54" t="s">
        <v>178</v>
      </c>
      <c r="C105" s="31">
        <v>4301071038</v>
      </c>
      <c r="D105" s="206">
        <v>4607111039248</v>
      </c>
      <c r="E105" s="207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66</v>
      </c>
      <c r="L105" s="32" t="s">
        <v>67</v>
      </c>
      <c r="M105" s="33" t="s">
        <v>68</v>
      </c>
      <c r="N105" s="33"/>
      <c r="O105" s="32">
        <v>180</v>
      </c>
      <c r="P105" s="37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4"/>
      <c r="R105" s="204"/>
      <c r="S105" s="204"/>
      <c r="T105" s="205"/>
      <c r="U105" s="34"/>
      <c r="V105" s="34"/>
      <c r="W105" s="35" t="s">
        <v>69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70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4301070973</v>
      </c>
      <c r="D106" s="206">
        <v>4607111033987</v>
      </c>
      <c r="E106" s="207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4"/>
      <c r="R106" s="204"/>
      <c r="S106" s="204"/>
      <c r="T106" s="205"/>
      <c r="U106" s="34"/>
      <c r="V106" s="34"/>
      <c r="W106" s="35" t="s">
        <v>69</v>
      </c>
      <c r="X106" s="199">
        <v>96</v>
      </c>
      <c r="Y106" s="200">
        <f t="shared" si="12"/>
        <v>96</v>
      </c>
      <c r="Z106" s="36">
        <f t="shared" si="13"/>
        <v>1.488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691.16160000000002</v>
      </c>
      <c r="BN106" s="67">
        <f t="shared" si="15"/>
        <v>691.16160000000002</v>
      </c>
      <c r="BO106" s="67">
        <f t="shared" si="16"/>
        <v>1.1428571428571428</v>
      </c>
      <c r="BP106" s="67">
        <f t="shared" si="17"/>
        <v>1.1428571428571428</v>
      </c>
    </row>
    <row r="107" spans="1:68" ht="27" customHeight="1" x14ac:dyDescent="0.25">
      <c r="A107" s="54" t="s">
        <v>181</v>
      </c>
      <c r="B107" s="54" t="s">
        <v>182</v>
      </c>
      <c r="C107" s="31">
        <v>4301071049</v>
      </c>
      <c r="D107" s="206">
        <v>4607111039293</v>
      </c>
      <c r="E107" s="207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38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4"/>
      <c r="R107" s="204"/>
      <c r="S107" s="204"/>
      <c r="T107" s="205"/>
      <c r="U107" s="34"/>
      <c r="V107" s="34"/>
      <c r="W107" s="35" t="s">
        <v>69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70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4301070974</v>
      </c>
      <c r="D108" s="206">
        <v>4607111034151</v>
      </c>
      <c r="E108" s="207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4"/>
      <c r="R108" s="204"/>
      <c r="S108" s="204"/>
      <c r="T108" s="205"/>
      <c r="U108" s="34"/>
      <c r="V108" s="34"/>
      <c r="W108" s="35" t="s">
        <v>69</v>
      </c>
      <c r="X108" s="199">
        <v>120</v>
      </c>
      <c r="Y108" s="200">
        <f t="shared" si="12"/>
        <v>120</v>
      </c>
      <c r="Z108" s="36">
        <f t="shared" si="13"/>
        <v>1.8599999999999999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898.31999999999994</v>
      </c>
      <c r="BN108" s="67">
        <f t="shared" si="15"/>
        <v>898.31999999999994</v>
      </c>
      <c r="BO108" s="67">
        <f t="shared" si="16"/>
        <v>1.4285714285714286</v>
      </c>
      <c r="BP108" s="67">
        <f t="shared" si="17"/>
        <v>1.4285714285714286</v>
      </c>
    </row>
    <row r="109" spans="1:68" ht="27" customHeight="1" x14ac:dyDescent="0.25">
      <c r="A109" s="54" t="s">
        <v>185</v>
      </c>
      <c r="B109" s="54" t="s">
        <v>186</v>
      </c>
      <c r="C109" s="31">
        <v>4301071039</v>
      </c>
      <c r="D109" s="206">
        <v>4607111039279</v>
      </c>
      <c r="E109" s="207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4"/>
      <c r="R109" s="204"/>
      <c r="S109" s="204"/>
      <c r="T109" s="205"/>
      <c r="U109" s="34"/>
      <c r="V109" s="34"/>
      <c r="W109" s="35" t="s">
        <v>69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70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209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1"/>
      <c r="P110" s="215" t="s">
        <v>71</v>
      </c>
      <c r="Q110" s="216"/>
      <c r="R110" s="216"/>
      <c r="S110" s="216"/>
      <c r="T110" s="216"/>
      <c r="U110" s="216"/>
      <c r="V110" s="217"/>
      <c r="W110" s="37" t="s">
        <v>69</v>
      </c>
      <c r="X110" s="201">
        <f>IFERROR(SUM(X102:X109),"0")</f>
        <v>492</v>
      </c>
      <c r="Y110" s="201">
        <f>IFERROR(SUM(Y102:Y109),"0")</f>
        <v>492</v>
      </c>
      <c r="Z110" s="201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7.6259999999999994</v>
      </c>
      <c r="AA110" s="202"/>
      <c r="AB110" s="202"/>
      <c r="AC110" s="202"/>
    </row>
    <row r="111" spans="1:68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1"/>
      <c r="P111" s="215" t="s">
        <v>71</v>
      </c>
      <c r="Q111" s="216"/>
      <c r="R111" s="216"/>
      <c r="S111" s="216"/>
      <c r="T111" s="216"/>
      <c r="U111" s="216"/>
      <c r="V111" s="217"/>
      <c r="W111" s="37" t="s">
        <v>72</v>
      </c>
      <c r="X111" s="201">
        <f>IFERROR(SUMPRODUCT(X102:X109*H102:H109),"0")</f>
        <v>3492.48</v>
      </c>
      <c r="Y111" s="201">
        <f>IFERROR(SUMPRODUCT(Y102:Y109*H102:H109),"0")</f>
        <v>3492.48</v>
      </c>
      <c r="Z111" s="37"/>
      <c r="AA111" s="202"/>
      <c r="AB111" s="202"/>
      <c r="AC111" s="202"/>
    </row>
    <row r="112" spans="1:68" ht="16.5" customHeight="1" x14ac:dyDescent="0.25">
      <c r="A112" s="212" t="s">
        <v>187</v>
      </c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194"/>
      <c r="AB112" s="194"/>
      <c r="AC112" s="194"/>
    </row>
    <row r="113" spans="1:68" ht="14.25" customHeight="1" x14ac:dyDescent="0.25">
      <c r="A113" s="218" t="s">
        <v>140</v>
      </c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195"/>
      <c r="AB113" s="195"/>
      <c r="AC113" s="195"/>
    </row>
    <row r="114" spans="1:68" ht="27" customHeight="1" x14ac:dyDescent="0.25">
      <c r="A114" s="54" t="s">
        <v>188</v>
      </c>
      <c r="B114" s="54" t="s">
        <v>189</v>
      </c>
      <c r="C114" s="31">
        <v>4301135289</v>
      </c>
      <c r="D114" s="206">
        <v>4607111034014</v>
      </c>
      <c r="E114" s="207"/>
      <c r="F114" s="198">
        <v>0.25</v>
      </c>
      <c r="G114" s="32">
        <v>12</v>
      </c>
      <c r="H114" s="198">
        <v>3</v>
      </c>
      <c r="I114" s="198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04"/>
      <c r="R114" s="204"/>
      <c r="S114" s="204"/>
      <c r="T114" s="205"/>
      <c r="U114" s="34"/>
      <c r="V114" s="34"/>
      <c r="W114" s="35" t="s">
        <v>69</v>
      </c>
      <c r="X114" s="199">
        <v>126</v>
      </c>
      <c r="Y114" s="200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ht="27" customHeight="1" x14ac:dyDescent="0.25">
      <c r="A115" s="54" t="s">
        <v>190</v>
      </c>
      <c r="B115" s="54" t="s">
        <v>191</v>
      </c>
      <c r="C115" s="31">
        <v>4301135299</v>
      </c>
      <c r="D115" s="206">
        <v>4607111033994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78</v>
      </c>
      <c r="L115" s="32" t="s">
        <v>67</v>
      </c>
      <c r="M115" s="33" t="s">
        <v>68</v>
      </c>
      <c r="N115" s="33"/>
      <c r="O115" s="32">
        <v>180</v>
      </c>
      <c r="P115" s="32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04"/>
      <c r="R115" s="204"/>
      <c r="S115" s="204"/>
      <c r="T115" s="205"/>
      <c r="U115" s="34"/>
      <c r="V115" s="34"/>
      <c r="W115" s="35" t="s">
        <v>69</v>
      </c>
      <c r="X115" s="199">
        <v>112</v>
      </c>
      <c r="Y115" s="200">
        <f>IFERROR(IF(X115="","",X115),"")</f>
        <v>112</v>
      </c>
      <c r="Z115" s="36">
        <f>IFERROR(IF(X115="","",X115*0.01788),"")</f>
        <v>2.0025599999999999</v>
      </c>
      <c r="AA115" s="56"/>
      <c r="AB115" s="57"/>
      <c r="AC115" s="68"/>
      <c r="AG115" s="67"/>
      <c r="AJ115" s="69" t="s">
        <v>70</v>
      </c>
      <c r="AK115" s="69">
        <v>1</v>
      </c>
      <c r="BB115" s="118" t="s">
        <v>79</v>
      </c>
      <c r="BM115" s="67">
        <f>IFERROR(X115*I115,"0")</f>
        <v>414.80319999999995</v>
      </c>
      <c r="BN115" s="67">
        <f>IFERROR(Y115*I115,"0")</f>
        <v>414.80319999999995</v>
      </c>
      <c r="BO115" s="67">
        <f>IFERROR(X115/J115,"0")</f>
        <v>1.6</v>
      </c>
      <c r="BP115" s="67">
        <f>IFERROR(Y115/J115,"0")</f>
        <v>1.6</v>
      </c>
    </row>
    <row r="116" spans="1:68" x14ac:dyDescent="0.2">
      <c r="A116" s="209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1"/>
      <c r="P116" s="215" t="s">
        <v>71</v>
      </c>
      <c r="Q116" s="216"/>
      <c r="R116" s="216"/>
      <c r="S116" s="216"/>
      <c r="T116" s="216"/>
      <c r="U116" s="216"/>
      <c r="V116" s="217"/>
      <c r="W116" s="37" t="s">
        <v>69</v>
      </c>
      <c r="X116" s="201">
        <f>IFERROR(SUM(X114:X115),"0")</f>
        <v>238</v>
      </c>
      <c r="Y116" s="201">
        <f>IFERROR(SUM(Y114:Y115),"0")</f>
        <v>238</v>
      </c>
      <c r="Z116" s="201">
        <f>IFERROR(IF(Z114="",0,Z114),"0")+IFERROR(IF(Z115="",0,Z115),"0")</f>
        <v>4.2554400000000001</v>
      </c>
      <c r="AA116" s="202"/>
      <c r="AB116" s="202"/>
      <c r="AC116" s="202"/>
    </row>
    <row r="117" spans="1:68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1"/>
      <c r="P117" s="215" t="s">
        <v>71</v>
      </c>
      <c r="Q117" s="216"/>
      <c r="R117" s="216"/>
      <c r="S117" s="216"/>
      <c r="T117" s="216"/>
      <c r="U117" s="216"/>
      <c r="V117" s="217"/>
      <c r="W117" s="37" t="s">
        <v>72</v>
      </c>
      <c r="X117" s="201">
        <f>IFERROR(SUMPRODUCT(X114:X115*H114:H115),"0")</f>
        <v>714</v>
      </c>
      <c r="Y117" s="201">
        <f>IFERROR(SUMPRODUCT(Y114:Y115*H114:H115),"0")</f>
        <v>714</v>
      </c>
      <c r="Z117" s="37"/>
      <c r="AA117" s="202"/>
      <c r="AB117" s="202"/>
      <c r="AC117" s="202"/>
    </row>
    <row r="118" spans="1:68" ht="16.5" customHeight="1" x14ac:dyDescent="0.25">
      <c r="A118" s="212" t="s">
        <v>192</v>
      </c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194"/>
      <c r="AB118" s="194"/>
      <c r="AC118" s="194"/>
    </row>
    <row r="119" spans="1:68" ht="14.25" customHeight="1" x14ac:dyDescent="0.25">
      <c r="A119" s="218" t="s">
        <v>140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195"/>
      <c r="AB119" s="195"/>
      <c r="AC119" s="195"/>
    </row>
    <row r="120" spans="1:68" ht="27" customHeight="1" x14ac:dyDescent="0.25">
      <c r="A120" s="54" t="s">
        <v>193</v>
      </c>
      <c r="B120" s="54" t="s">
        <v>194</v>
      </c>
      <c r="C120" s="31">
        <v>4301135311</v>
      </c>
      <c r="D120" s="206">
        <v>4607111039095</v>
      </c>
      <c r="E120" s="207"/>
      <c r="F120" s="198">
        <v>0.25</v>
      </c>
      <c r="G120" s="32">
        <v>12</v>
      </c>
      <c r="H120" s="198">
        <v>3</v>
      </c>
      <c r="I120" s="198">
        <v>3.7480000000000002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04"/>
      <c r="R120" s="204"/>
      <c r="S120" s="204"/>
      <c r="T120" s="205"/>
      <c r="U120" s="34"/>
      <c r="V120" s="34"/>
      <c r="W120" s="35" t="s">
        <v>69</v>
      </c>
      <c r="X120" s="199">
        <v>0</v>
      </c>
      <c r="Y120" s="200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195</v>
      </c>
      <c r="B121" s="54" t="s">
        <v>196</v>
      </c>
      <c r="C121" s="31">
        <v>4301135282</v>
      </c>
      <c r="D121" s="206">
        <v>4607111034199</v>
      </c>
      <c r="E121" s="207"/>
      <c r="F121" s="198">
        <v>0.25</v>
      </c>
      <c r="G121" s="32">
        <v>12</v>
      </c>
      <c r="H121" s="198">
        <v>3</v>
      </c>
      <c r="I121" s="198">
        <v>3.7035999999999998</v>
      </c>
      <c r="J121" s="32">
        <v>70</v>
      </c>
      <c r="K121" s="32" t="s">
        <v>78</v>
      </c>
      <c r="L121" s="32" t="s">
        <v>67</v>
      </c>
      <c r="M121" s="33" t="s">
        <v>68</v>
      </c>
      <c r="N121" s="33"/>
      <c r="O121" s="32">
        <v>180</v>
      </c>
      <c r="P121" s="39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04"/>
      <c r="R121" s="204"/>
      <c r="S121" s="204"/>
      <c r="T121" s="205"/>
      <c r="U121" s="34"/>
      <c r="V121" s="34"/>
      <c r="W121" s="35" t="s">
        <v>69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70</v>
      </c>
      <c r="AK121" s="69">
        <v>1</v>
      </c>
      <c r="BB121" s="120" t="s">
        <v>79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209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1"/>
      <c r="P122" s="215" t="s">
        <v>71</v>
      </c>
      <c r="Q122" s="216"/>
      <c r="R122" s="216"/>
      <c r="S122" s="216"/>
      <c r="T122" s="216"/>
      <c r="U122" s="216"/>
      <c r="V122" s="217"/>
      <c r="W122" s="37" t="s">
        <v>69</v>
      </c>
      <c r="X122" s="201">
        <f>IFERROR(SUM(X120:X121),"0")</f>
        <v>0</v>
      </c>
      <c r="Y122" s="201">
        <f>IFERROR(SUM(Y120:Y121),"0")</f>
        <v>0</v>
      </c>
      <c r="Z122" s="201">
        <f>IFERROR(IF(Z120="",0,Z120),"0")+IFERROR(IF(Z121="",0,Z121),"0")</f>
        <v>0</v>
      </c>
      <c r="AA122" s="202"/>
      <c r="AB122" s="202"/>
      <c r="AC122" s="202"/>
    </row>
    <row r="123" spans="1:68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1"/>
      <c r="P123" s="215" t="s">
        <v>71</v>
      </c>
      <c r="Q123" s="216"/>
      <c r="R123" s="216"/>
      <c r="S123" s="216"/>
      <c r="T123" s="216"/>
      <c r="U123" s="216"/>
      <c r="V123" s="217"/>
      <c r="W123" s="37" t="s">
        <v>72</v>
      </c>
      <c r="X123" s="201">
        <f>IFERROR(SUMPRODUCT(X120:X121*H120:H121),"0")</f>
        <v>0</v>
      </c>
      <c r="Y123" s="201">
        <f>IFERROR(SUMPRODUCT(Y120:Y121*H120:H121),"0")</f>
        <v>0</v>
      </c>
      <c r="Z123" s="37"/>
      <c r="AA123" s="202"/>
      <c r="AB123" s="202"/>
      <c r="AC123" s="202"/>
    </row>
    <row r="124" spans="1:68" ht="16.5" customHeight="1" x14ac:dyDescent="0.25">
      <c r="A124" s="212" t="s">
        <v>197</v>
      </c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194"/>
      <c r="AB124" s="194"/>
      <c r="AC124" s="194"/>
    </row>
    <row r="125" spans="1:68" ht="14.25" customHeight="1" x14ac:dyDescent="0.25">
      <c r="A125" s="218" t="s">
        <v>140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195"/>
      <c r="AB125" s="195"/>
      <c r="AC125" s="195"/>
    </row>
    <row r="126" spans="1:68" ht="27" customHeight="1" x14ac:dyDescent="0.25">
      <c r="A126" s="54" t="s">
        <v>198</v>
      </c>
      <c r="B126" s="54" t="s">
        <v>199</v>
      </c>
      <c r="C126" s="31">
        <v>4301135178</v>
      </c>
      <c r="D126" s="206">
        <v>4607111034816</v>
      </c>
      <c r="E126" s="207"/>
      <c r="F126" s="198">
        <v>0.25</v>
      </c>
      <c r="G126" s="32">
        <v>6</v>
      </c>
      <c r="H126" s="198">
        <v>1.5</v>
      </c>
      <c r="I126" s="198">
        <v>1.9218</v>
      </c>
      <c r="J126" s="32">
        <v>126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04"/>
      <c r="R126" s="204"/>
      <c r="S126" s="204"/>
      <c r="T126" s="205"/>
      <c r="U126" s="34"/>
      <c r="V126" s="34"/>
      <c r="W126" s="35" t="s">
        <v>69</v>
      </c>
      <c r="X126" s="199">
        <v>0</v>
      </c>
      <c r="Y126" s="200">
        <f>IFERROR(IF(X126="","",X126),"")</f>
        <v>0</v>
      </c>
      <c r="Z126" s="36">
        <f>IFERROR(IF(X126="","",X126*0.00936),"")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200</v>
      </c>
      <c r="B127" s="54" t="s">
        <v>201</v>
      </c>
      <c r="C127" s="31">
        <v>4301135275</v>
      </c>
      <c r="D127" s="206">
        <v>4607111034380</v>
      </c>
      <c r="E127" s="207"/>
      <c r="F127" s="198">
        <v>0.25</v>
      </c>
      <c r="G127" s="32">
        <v>12</v>
      </c>
      <c r="H127" s="198">
        <v>3</v>
      </c>
      <c r="I127" s="198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04"/>
      <c r="R127" s="204"/>
      <c r="S127" s="204"/>
      <c r="T127" s="205"/>
      <c r="U127" s="34"/>
      <c r="V127" s="34"/>
      <c r="W127" s="35" t="s">
        <v>69</v>
      </c>
      <c r="X127" s="199">
        <v>0</v>
      </c>
      <c r="Y127" s="200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202</v>
      </c>
      <c r="B128" s="54" t="s">
        <v>203</v>
      </c>
      <c r="C128" s="31">
        <v>4301135277</v>
      </c>
      <c r="D128" s="206">
        <v>4607111034397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78</v>
      </c>
      <c r="L128" s="32" t="s">
        <v>67</v>
      </c>
      <c r="M128" s="33" t="s">
        <v>68</v>
      </c>
      <c r="N128" s="33"/>
      <c r="O128" s="32">
        <v>180</v>
      </c>
      <c r="P128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69</v>
      </c>
      <c r="X128" s="199">
        <v>0</v>
      </c>
      <c r="Y128" s="20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70</v>
      </c>
      <c r="AK128" s="69">
        <v>1</v>
      </c>
      <c r="BB128" s="123" t="s">
        <v>79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209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1"/>
      <c r="P129" s="215" t="s">
        <v>71</v>
      </c>
      <c r="Q129" s="216"/>
      <c r="R129" s="216"/>
      <c r="S129" s="216"/>
      <c r="T129" s="216"/>
      <c r="U129" s="216"/>
      <c r="V129" s="217"/>
      <c r="W129" s="37" t="s">
        <v>69</v>
      </c>
      <c r="X129" s="201">
        <f>IFERROR(SUM(X126:X128),"0")</f>
        <v>0</v>
      </c>
      <c r="Y129" s="201">
        <f>IFERROR(SUM(Y126:Y128),"0")</f>
        <v>0</v>
      </c>
      <c r="Z129" s="201">
        <f>IFERROR(IF(Z126="",0,Z126),"0")+IFERROR(IF(Z127="",0,Z127),"0")+IFERROR(IF(Z128="",0,Z128),"0")</f>
        <v>0</v>
      </c>
      <c r="AA129" s="202"/>
      <c r="AB129" s="202"/>
      <c r="AC129" s="202"/>
    </row>
    <row r="130" spans="1:68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1"/>
      <c r="P130" s="215" t="s">
        <v>71</v>
      </c>
      <c r="Q130" s="216"/>
      <c r="R130" s="216"/>
      <c r="S130" s="216"/>
      <c r="T130" s="216"/>
      <c r="U130" s="216"/>
      <c r="V130" s="217"/>
      <c r="W130" s="37" t="s">
        <v>72</v>
      </c>
      <c r="X130" s="201">
        <f>IFERROR(SUMPRODUCT(X126:X128*H126:H128),"0")</f>
        <v>0</v>
      </c>
      <c r="Y130" s="201">
        <f>IFERROR(SUMPRODUCT(Y126:Y128*H126:H128),"0")</f>
        <v>0</v>
      </c>
      <c r="Z130" s="37"/>
      <c r="AA130" s="202"/>
      <c r="AB130" s="202"/>
      <c r="AC130" s="202"/>
    </row>
    <row r="131" spans="1:68" ht="16.5" customHeight="1" x14ac:dyDescent="0.25">
      <c r="A131" s="212" t="s">
        <v>204</v>
      </c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194"/>
      <c r="AB131" s="194"/>
      <c r="AC131" s="194"/>
    </row>
    <row r="132" spans="1:68" ht="14.25" customHeight="1" x14ac:dyDescent="0.25">
      <c r="A132" s="218" t="s">
        <v>140</v>
      </c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195"/>
      <c r="AB132" s="195"/>
      <c r="AC132" s="195"/>
    </row>
    <row r="133" spans="1:68" ht="27" customHeight="1" x14ac:dyDescent="0.25">
      <c r="A133" s="54" t="s">
        <v>205</v>
      </c>
      <c r="B133" s="54" t="s">
        <v>206</v>
      </c>
      <c r="C133" s="31">
        <v>4301135279</v>
      </c>
      <c r="D133" s="206">
        <v>4607111035806</v>
      </c>
      <c r="E133" s="207"/>
      <c r="F133" s="198">
        <v>0.25</v>
      </c>
      <c r="G133" s="32">
        <v>12</v>
      </c>
      <c r="H133" s="198">
        <v>3</v>
      </c>
      <c r="I133" s="198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4"/>
      <c r="R133" s="204"/>
      <c r="S133" s="204"/>
      <c r="T133" s="205"/>
      <c r="U133" s="34"/>
      <c r="V133" s="34"/>
      <c r="W133" s="35" t="s">
        <v>69</v>
      </c>
      <c r="X133" s="199">
        <v>0</v>
      </c>
      <c r="Y133" s="200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209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1"/>
      <c r="P134" s="215" t="s">
        <v>71</v>
      </c>
      <c r="Q134" s="216"/>
      <c r="R134" s="216"/>
      <c r="S134" s="216"/>
      <c r="T134" s="216"/>
      <c r="U134" s="216"/>
      <c r="V134" s="217"/>
      <c r="W134" s="37" t="s">
        <v>69</v>
      </c>
      <c r="X134" s="201">
        <f>IFERROR(SUM(X133:X133),"0")</f>
        <v>0</v>
      </c>
      <c r="Y134" s="201">
        <f>IFERROR(SUM(Y133:Y133),"0")</f>
        <v>0</v>
      </c>
      <c r="Z134" s="201">
        <f>IFERROR(IF(Z133="",0,Z133),"0")</f>
        <v>0</v>
      </c>
      <c r="AA134" s="202"/>
      <c r="AB134" s="202"/>
      <c r="AC134" s="202"/>
    </row>
    <row r="135" spans="1:68" x14ac:dyDescent="0.2">
      <c r="A135" s="210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1"/>
      <c r="P135" s="215" t="s">
        <v>71</v>
      </c>
      <c r="Q135" s="216"/>
      <c r="R135" s="216"/>
      <c r="S135" s="216"/>
      <c r="T135" s="216"/>
      <c r="U135" s="216"/>
      <c r="V135" s="217"/>
      <c r="W135" s="37" t="s">
        <v>72</v>
      </c>
      <c r="X135" s="201">
        <f>IFERROR(SUMPRODUCT(X133:X133*H133:H133),"0")</f>
        <v>0</v>
      </c>
      <c r="Y135" s="201">
        <f>IFERROR(SUMPRODUCT(Y133:Y133*H133:H133),"0")</f>
        <v>0</v>
      </c>
      <c r="Z135" s="37"/>
      <c r="AA135" s="202"/>
      <c r="AB135" s="202"/>
      <c r="AC135" s="202"/>
    </row>
    <row r="136" spans="1:68" ht="16.5" customHeight="1" x14ac:dyDescent="0.25">
      <c r="A136" s="212" t="s">
        <v>207</v>
      </c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194"/>
      <c r="AB136" s="194"/>
      <c r="AC136" s="194"/>
    </row>
    <row r="137" spans="1:68" ht="14.25" customHeight="1" x14ac:dyDescent="0.25">
      <c r="A137" s="218" t="s">
        <v>208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195"/>
      <c r="AB137" s="195"/>
      <c r="AC137" s="195"/>
    </row>
    <row r="138" spans="1:68" ht="27" customHeight="1" x14ac:dyDescent="0.25">
      <c r="A138" s="54" t="s">
        <v>209</v>
      </c>
      <c r="B138" s="54" t="s">
        <v>210</v>
      </c>
      <c r="C138" s="31">
        <v>4301071054</v>
      </c>
      <c r="D138" s="206">
        <v>4607111035639</v>
      </c>
      <c r="E138" s="207"/>
      <c r="F138" s="198">
        <v>0.2</v>
      </c>
      <c r="G138" s="32">
        <v>8</v>
      </c>
      <c r="H138" s="198">
        <v>1.6</v>
      </c>
      <c r="I138" s="198">
        <v>2.12</v>
      </c>
      <c r="J138" s="32">
        <v>72</v>
      </c>
      <c r="K138" s="32" t="s">
        <v>211</v>
      </c>
      <c r="L138" s="32" t="s">
        <v>67</v>
      </c>
      <c r="M138" s="33" t="s">
        <v>68</v>
      </c>
      <c r="N138" s="33"/>
      <c r="O138" s="32">
        <v>180</v>
      </c>
      <c r="P138" s="309" t="s">
        <v>212</v>
      </c>
      <c r="Q138" s="204"/>
      <c r="R138" s="204"/>
      <c r="S138" s="204"/>
      <c r="T138" s="205"/>
      <c r="U138" s="34"/>
      <c r="V138" s="34"/>
      <c r="W138" s="35" t="s">
        <v>69</v>
      </c>
      <c r="X138" s="199">
        <v>0</v>
      </c>
      <c r="Y138" s="200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213</v>
      </c>
      <c r="B139" s="54" t="s">
        <v>214</v>
      </c>
      <c r="C139" s="31">
        <v>4301135540</v>
      </c>
      <c r="D139" s="206">
        <v>4607111035646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211</v>
      </c>
      <c r="L139" s="32" t="s">
        <v>67</v>
      </c>
      <c r="M139" s="33" t="s">
        <v>68</v>
      </c>
      <c r="N139" s="33"/>
      <c r="O139" s="32">
        <v>180</v>
      </c>
      <c r="P139" s="3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4"/>
      <c r="R139" s="204"/>
      <c r="S139" s="204"/>
      <c r="T139" s="205"/>
      <c r="U139" s="34"/>
      <c r="V139" s="34"/>
      <c r="W139" s="35" t="s">
        <v>69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09"/>
      <c r="B140" s="21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11"/>
      <c r="P140" s="215" t="s">
        <v>71</v>
      </c>
      <c r="Q140" s="216"/>
      <c r="R140" s="216"/>
      <c r="S140" s="216"/>
      <c r="T140" s="216"/>
      <c r="U140" s="216"/>
      <c r="V140" s="217"/>
      <c r="W140" s="37" t="s">
        <v>69</v>
      </c>
      <c r="X140" s="201">
        <f>IFERROR(SUM(X138:X139),"0")</f>
        <v>0</v>
      </c>
      <c r="Y140" s="201">
        <f>IFERROR(SUM(Y138:Y139),"0")</f>
        <v>0</v>
      </c>
      <c r="Z140" s="201">
        <f>IFERROR(IF(Z138="",0,Z138),"0")+IFERROR(IF(Z139="",0,Z139),"0")</f>
        <v>0</v>
      </c>
      <c r="AA140" s="202"/>
      <c r="AB140" s="202"/>
      <c r="AC140" s="202"/>
    </row>
    <row r="141" spans="1:68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1"/>
      <c r="P141" s="215" t="s">
        <v>71</v>
      </c>
      <c r="Q141" s="216"/>
      <c r="R141" s="216"/>
      <c r="S141" s="216"/>
      <c r="T141" s="216"/>
      <c r="U141" s="216"/>
      <c r="V141" s="217"/>
      <c r="W141" s="37" t="s">
        <v>72</v>
      </c>
      <c r="X141" s="201">
        <f>IFERROR(SUMPRODUCT(X138:X139*H138:H139),"0")</f>
        <v>0</v>
      </c>
      <c r="Y141" s="201">
        <f>IFERROR(SUMPRODUCT(Y138:Y139*H138:H139),"0")</f>
        <v>0</v>
      </c>
      <c r="Z141" s="37"/>
      <c r="AA141" s="202"/>
      <c r="AB141" s="202"/>
      <c r="AC141" s="202"/>
    </row>
    <row r="142" spans="1:68" ht="16.5" customHeight="1" x14ac:dyDescent="0.25">
      <c r="A142" s="212" t="s">
        <v>215</v>
      </c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194"/>
      <c r="AB142" s="194"/>
      <c r="AC142" s="194"/>
    </row>
    <row r="143" spans="1:68" ht="14.25" customHeight="1" x14ac:dyDescent="0.25">
      <c r="A143" s="218" t="s">
        <v>140</v>
      </c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195"/>
      <c r="AB143" s="195"/>
      <c r="AC143" s="195"/>
    </row>
    <row r="144" spans="1:68" ht="27" customHeight="1" x14ac:dyDescent="0.25">
      <c r="A144" s="54" t="s">
        <v>216</v>
      </c>
      <c r="B144" s="54" t="s">
        <v>217</v>
      </c>
      <c r="C144" s="31">
        <v>4301135281</v>
      </c>
      <c r="D144" s="206">
        <v>4607111036568</v>
      </c>
      <c r="E144" s="207"/>
      <c r="F144" s="198">
        <v>0.28000000000000003</v>
      </c>
      <c r="G144" s="32">
        <v>6</v>
      </c>
      <c r="H144" s="198">
        <v>1.68</v>
      </c>
      <c r="I144" s="198">
        <v>2.1017999999999999</v>
      </c>
      <c r="J144" s="32">
        <v>126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20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4"/>
      <c r="R144" s="204"/>
      <c r="S144" s="204"/>
      <c r="T144" s="205"/>
      <c r="U144" s="34"/>
      <c r="V144" s="34"/>
      <c r="W144" s="35" t="s">
        <v>69</v>
      </c>
      <c r="X144" s="199">
        <v>0</v>
      </c>
      <c r="Y144" s="200">
        <f>IFERROR(IF(X144="","",X144),"")</f>
        <v>0</v>
      </c>
      <c r="Z144" s="36">
        <f>IFERROR(IF(X144="","",X144*0.00936),"")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09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1"/>
      <c r="P145" s="215" t="s">
        <v>71</v>
      </c>
      <c r="Q145" s="216"/>
      <c r="R145" s="216"/>
      <c r="S145" s="216"/>
      <c r="T145" s="216"/>
      <c r="U145" s="216"/>
      <c r="V145" s="217"/>
      <c r="W145" s="37" t="s">
        <v>69</v>
      </c>
      <c r="X145" s="201">
        <f>IFERROR(SUM(X144:X144),"0")</f>
        <v>0</v>
      </c>
      <c r="Y145" s="201">
        <f>IFERROR(SUM(Y144:Y144),"0")</f>
        <v>0</v>
      </c>
      <c r="Z145" s="201">
        <f>IFERROR(IF(Z144="",0,Z144),"0")</f>
        <v>0</v>
      </c>
      <c r="AA145" s="202"/>
      <c r="AB145" s="202"/>
      <c r="AC145" s="202"/>
    </row>
    <row r="146" spans="1:68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11"/>
      <c r="P146" s="215" t="s">
        <v>71</v>
      </c>
      <c r="Q146" s="216"/>
      <c r="R146" s="216"/>
      <c r="S146" s="216"/>
      <c r="T146" s="216"/>
      <c r="U146" s="216"/>
      <c r="V146" s="217"/>
      <c r="W146" s="37" t="s">
        <v>72</v>
      </c>
      <c r="X146" s="201">
        <f>IFERROR(SUMPRODUCT(X144:X144*H144:H144),"0")</f>
        <v>0</v>
      </c>
      <c r="Y146" s="201">
        <f>IFERROR(SUMPRODUCT(Y144:Y144*H144:H144),"0")</f>
        <v>0</v>
      </c>
      <c r="Z146" s="37"/>
      <c r="AA146" s="202"/>
      <c r="AB146" s="202"/>
      <c r="AC146" s="202"/>
    </row>
    <row r="147" spans="1:68" ht="27.75" customHeight="1" x14ac:dyDescent="0.2">
      <c r="A147" s="305" t="s">
        <v>218</v>
      </c>
      <c r="B147" s="306"/>
      <c r="C147" s="306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48"/>
      <c r="AB147" s="48"/>
      <c r="AC147" s="48"/>
    </row>
    <row r="148" spans="1:68" ht="16.5" customHeight="1" x14ac:dyDescent="0.25">
      <c r="A148" s="212" t="s">
        <v>219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194"/>
      <c r="AB148" s="194"/>
      <c r="AC148" s="194"/>
    </row>
    <row r="149" spans="1:68" ht="14.25" customHeight="1" x14ac:dyDescent="0.25">
      <c r="A149" s="218" t="s">
        <v>140</v>
      </c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195"/>
      <c r="AB149" s="195"/>
      <c r="AC149" s="195"/>
    </row>
    <row r="150" spans="1:68" ht="27" customHeight="1" x14ac:dyDescent="0.25">
      <c r="A150" s="54" t="s">
        <v>220</v>
      </c>
      <c r="B150" s="54" t="s">
        <v>221</v>
      </c>
      <c r="C150" s="31">
        <v>4301135679</v>
      </c>
      <c r="D150" s="206">
        <v>4620207490372</v>
      </c>
      <c r="E150" s="207"/>
      <c r="F150" s="198">
        <v>5.5</v>
      </c>
      <c r="G150" s="32">
        <v>1</v>
      </c>
      <c r="H150" s="198">
        <v>5.5</v>
      </c>
      <c r="I150" s="198">
        <v>5.7350000000000003</v>
      </c>
      <c r="J150" s="32">
        <v>84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227" t="s">
        <v>222</v>
      </c>
      <c r="Q150" s="204"/>
      <c r="R150" s="204"/>
      <c r="S150" s="204"/>
      <c r="T150" s="205"/>
      <c r="U150" s="34"/>
      <c r="V150" s="34"/>
      <c r="W150" s="35" t="s">
        <v>69</v>
      </c>
      <c r="X150" s="199">
        <v>0</v>
      </c>
      <c r="Y150" s="200">
        <f>IFERROR(IF(X150="","",X150),"")</f>
        <v>0</v>
      </c>
      <c r="Z150" s="36">
        <f>IFERROR(IF(X150="","",X150*0.0155),"")</f>
        <v>0</v>
      </c>
      <c r="AA150" s="56"/>
      <c r="AB150" s="57" t="s">
        <v>223</v>
      </c>
      <c r="AC150" s="68"/>
      <c r="AG150" s="67"/>
      <c r="AJ150" s="69" t="s">
        <v>70</v>
      </c>
      <c r="AK150" s="69">
        <v>1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customHeight="1" x14ac:dyDescent="0.25">
      <c r="A151" s="54" t="s">
        <v>224</v>
      </c>
      <c r="B151" s="54" t="s">
        <v>225</v>
      </c>
      <c r="C151" s="31">
        <v>4301135317</v>
      </c>
      <c r="D151" s="206">
        <v>4607111039057</v>
      </c>
      <c r="E151" s="207"/>
      <c r="F151" s="198">
        <v>1.8</v>
      </c>
      <c r="G151" s="32">
        <v>1</v>
      </c>
      <c r="H151" s="198">
        <v>1.8</v>
      </c>
      <c r="I151" s="198">
        <v>1.9</v>
      </c>
      <c r="J151" s="32">
        <v>234</v>
      </c>
      <c r="K151" s="32" t="s">
        <v>136</v>
      </c>
      <c r="L151" s="32" t="s">
        <v>67</v>
      </c>
      <c r="M151" s="33" t="s">
        <v>68</v>
      </c>
      <c r="N151" s="33"/>
      <c r="O151" s="32">
        <v>180</v>
      </c>
      <c r="P151" s="411" t="s">
        <v>226</v>
      </c>
      <c r="Q151" s="204"/>
      <c r="R151" s="204"/>
      <c r="S151" s="204"/>
      <c r="T151" s="205"/>
      <c r="U151" s="34"/>
      <c r="V151" s="34"/>
      <c r="W151" s="35" t="s">
        <v>69</v>
      </c>
      <c r="X151" s="199">
        <v>0</v>
      </c>
      <c r="Y151" s="200">
        <f>IFERROR(IF(X151="","",X151),"")</f>
        <v>0</v>
      </c>
      <c r="Z151" s="36">
        <f>IFERROR(IF(X151="","",X151*0.00502),"")</f>
        <v>0</v>
      </c>
      <c r="AA151" s="56"/>
      <c r="AB151" s="57"/>
      <c r="AC151" s="68"/>
      <c r="AG151" s="67"/>
      <c r="AJ151" s="69" t="s">
        <v>70</v>
      </c>
      <c r="AK151" s="69">
        <v>1</v>
      </c>
      <c r="BB151" s="129" t="s">
        <v>79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09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1"/>
      <c r="P152" s="215" t="s">
        <v>71</v>
      </c>
      <c r="Q152" s="216"/>
      <c r="R152" s="216"/>
      <c r="S152" s="216"/>
      <c r="T152" s="216"/>
      <c r="U152" s="216"/>
      <c r="V152" s="217"/>
      <c r="W152" s="37" t="s">
        <v>69</v>
      </c>
      <c r="X152" s="201">
        <f>IFERROR(SUM(X150:X151),"0")</f>
        <v>0</v>
      </c>
      <c r="Y152" s="201">
        <f>IFERROR(SUM(Y150:Y151),"0")</f>
        <v>0</v>
      </c>
      <c r="Z152" s="201">
        <f>IFERROR(IF(Z150="",0,Z150),"0")+IFERROR(IF(Z151="",0,Z151),"0")</f>
        <v>0</v>
      </c>
      <c r="AA152" s="202"/>
      <c r="AB152" s="202"/>
      <c r="AC152" s="202"/>
    </row>
    <row r="153" spans="1:68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1"/>
      <c r="P153" s="215" t="s">
        <v>71</v>
      </c>
      <c r="Q153" s="216"/>
      <c r="R153" s="216"/>
      <c r="S153" s="216"/>
      <c r="T153" s="216"/>
      <c r="U153" s="216"/>
      <c r="V153" s="217"/>
      <c r="W153" s="37" t="s">
        <v>72</v>
      </c>
      <c r="X153" s="201">
        <f>IFERROR(SUMPRODUCT(X150:X151*H150:H151),"0")</f>
        <v>0</v>
      </c>
      <c r="Y153" s="201">
        <f>IFERROR(SUMPRODUCT(Y150:Y151*H150:H151),"0")</f>
        <v>0</v>
      </c>
      <c r="Z153" s="37"/>
      <c r="AA153" s="202"/>
      <c r="AB153" s="202"/>
      <c r="AC153" s="202"/>
    </row>
    <row r="154" spans="1:68" ht="16.5" customHeight="1" x14ac:dyDescent="0.25">
      <c r="A154" s="212" t="s">
        <v>227</v>
      </c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  <c r="AA154" s="194"/>
      <c r="AB154" s="194"/>
      <c r="AC154" s="194"/>
    </row>
    <row r="155" spans="1:68" ht="14.25" customHeight="1" x14ac:dyDescent="0.25">
      <c r="A155" s="218" t="s">
        <v>63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195"/>
      <c r="AB155" s="195"/>
      <c r="AC155" s="195"/>
    </row>
    <row r="156" spans="1:68" ht="16.5" customHeight="1" x14ac:dyDescent="0.25">
      <c r="A156" s="54" t="s">
        <v>228</v>
      </c>
      <c r="B156" s="54" t="s">
        <v>229</v>
      </c>
      <c r="C156" s="31">
        <v>4301071062</v>
      </c>
      <c r="D156" s="206">
        <v>4607111036384</v>
      </c>
      <c r="E156" s="207"/>
      <c r="F156" s="198">
        <v>5</v>
      </c>
      <c r="G156" s="32">
        <v>1</v>
      </c>
      <c r="H156" s="198">
        <v>5</v>
      </c>
      <c r="I156" s="198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36" t="s">
        <v>230</v>
      </c>
      <c r="Q156" s="204"/>
      <c r="R156" s="204"/>
      <c r="S156" s="204"/>
      <c r="T156" s="205"/>
      <c r="U156" s="34"/>
      <c r="V156" s="34"/>
      <c r="W156" s="35" t="s">
        <v>69</v>
      </c>
      <c r="X156" s="199">
        <v>0</v>
      </c>
      <c r="Y156" s="200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231</v>
      </c>
      <c r="B157" s="54" t="s">
        <v>232</v>
      </c>
      <c r="C157" s="31">
        <v>4301070956</v>
      </c>
      <c r="D157" s="206">
        <v>4640242180250</v>
      </c>
      <c r="E157" s="207"/>
      <c r="F157" s="198">
        <v>5</v>
      </c>
      <c r="G157" s="32">
        <v>1</v>
      </c>
      <c r="H157" s="198">
        <v>5</v>
      </c>
      <c r="I157" s="198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21" t="s">
        <v>233</v>
      </c>
      <c r="Q157" s="204"/>
      <c r="R157" s="204"/>
      <c r="S157" s="204"/>
      <c r="T157" s="205"/>
      <c r="U157" s="34"/>
      <c r="V157" s="34"/>
      <c r="W157" s="35" t="s">
        <v>69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234</v>
      </c>
      <c r="B158" s="54" t="s">
        <v>235</v>
      </c>
      <c r="C158" s="31">
        <v>4301071050</v>
      </c>
      <c r="D158" s="206">
        <v>4607111036216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51" t="s">
        <v>236</v>
      </c>
      <c r="Q158" s="204"/>
      <c r="R158" s="204"/>
      <c r="S158" s="204"/>
      <c r="T158" s="205"/>
      <c r="U158" s="34"/>
      <c r="V158" s="34"/>
      <c r="W158" s="35" t="s">
        <v>69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237</v>
      </c>
      <c r="B159" s="54" t="s">
        <v>238</v>
      </c>
      <c r="C159" s="31">
        <v>4301071027</v>
      </c>
      <c r="D159" s="206">
        <v>4607111036278</v>
      </c>
      <c r="E159" s="207"/>
      <c r="F159" s="198">
        <v>1</v>
      </c>
      <c r="G159" s="32">
        <v>5</v>
      </c>
      <c r="H159" s="198">
        <v>5</v>
      </c>
      <c r="I159" s="198">
        <v>5.2830000000000004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332" t="s">
        <v>239</v>
      </c>
      <c r="Q159" s="204"/>
      <c r="R159" s="204"/>
      <c r="S159" s="204"/>
      <c r="T159" s="205"/>
      <c r="U159" s="34"/>
      <c r="V159" s="34"/>
      <c r="W159" s="35" t="s">
        <v>69</v>
      </c>
      <c r="X159" s="199">
        <v>0</v>
      </c>
      <c r="Y159" s="200">
        <f>IFERROR(IF(X159="","",X159),"")</f>
        <v>0</v>
      </c>
      <c r="Z159" s="36">
        <f>IFERROR(IF(X159="","",X159*0.0155),"")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209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1"/>
      <c r="P160" s="215" t="s">
        <v>71</v>
      </c>
      <c r="Q160" s="216"/>
      <c r="R160" s="216"/>
      <c r="S160" s="216"/>
      <c r="T160" s="216"/>
      <c r="U160" s="216"/>
      <c r="V160" s="217"/>
      <c r="W160" s="37" t="s">
        <v>69</v>
      </c>
      <c r="X160" s="201">
        <f>IFERROR(SUM(X156:X159),"0")</f>
        <v>0</v>
      </c>
      <c r="Y160" s="201">
        <f>IFERROR(SUM(Y156:Y159),"0")</f>
        <v>0</v>
      </c>
      <c r="Z160" s="201">
        <f>IFERROR(IF(Z156="",0,Z156),"0")+IFERROR(IF(Z157="",0,Z157),"0")+IFERROR(IF(Z158="",0,Z158),"0")+IFERROR(IF(Z159="",0,Z159),"0")</f>
        <v>0</v>
      </c>
      <c r="AA160" s="202"/>
      <c r="AB160" s="202"/>
      <c r="AC160" s="202"/>
    </row>
    <row r="161" spans="1:68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11"/>
      <c r="P161" s="215" t="s">
        <v>71</v>
      </c>
      <c r="Q161" s="216"/>
      <c r="R161" s="216"/>
      <c r="S161" s="216"/>
      <c r="T161" s="216"/>
      <c r="U161" s="216"/>
      <c r="V161" s="217"/>
      <c r="W161" s="37" t="s">
        <v>72</v>
      </c>
      <c r="X161" s="201">
        <f>IFERROR(SUMPRODUCT(X156:X159*H156:H159),"0")</f>
        <v>0</v>
      </c>
      <c r="Y161" s="201">
        <f>IFERROR(SUMPRODUCT(Y156:Y159*H156:H159),"0")</f>
        <v>0</v>
      </c>
      <c r="Z161" s="37"/>
      <c r="AA161" s="202"/>
      <c r="AB161" s="202"/>
      <c r="AC161" s="202"/>
    </row>
    <row r="162" spans="1:68" ht="14.25" customHeight="1" x14ac:dyDescent="0.25">
      <c r="A162" s="218" t="s">
        <v>240</v>
      </c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  <c r="AA162" s="195"/>
      <c r="AB162" s="195"/>
      <c r="AC162" s="195"/>
    </row>
    <row r="163" spans="1:68" ht="27" customHeight="1" x14ac:dyDescent="0.25">
      <c r="A163" s="54" t="s">
        <v>241</v>
      </c>
      <c r="B163" s="54" t="s">
        <v>242</v>
      </c>
      <c r="C163" s="31">
        <v>4301080153</v>
      </c>
      <c r="D163" s="206">
        <v>4607111036827</v>
      </c>
      <c r="E163" s="207"/>
      <c r="F163" s="198">
        <v>1</v>
      </c>
      <c r="G163" s="32">
        <v>5</v>
      </c>
      <c r="H163" s="198">
        <v>5</v>
      </c>
      <c r="I163" s="198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0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204"/>
      <c r="R163" s="204"/>
      <c r="S163" s="204"/>
      <c r="T163" s="205"/>
      <c r="U163" s="34"/>
      <c r="V163" s="34"/>
      <c r="W163" s="35" t="s">
        <v>69</v>
      </c>
      <c r="X163" s="199">
        <v>0</v>
      </c>
      <c r="Y163" s="200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243</v>
      </c>
      <c r="B164" s="54" t="s">
        <v>244</v>
      </c>
      <c r="C164" s="31">
        <v>4301080154</v>
      </c>
      <c r="D164" s="206">
        <v>4607111036834</v>
      </c>
      <c r="E164" s="207"/>
      <c r="F164" s="198">
        <v>1</v>
      </c>
      <c r="G164" s="32">
        <v>5</v>
      </c>
      <c r="H164" s="198">
        <v>5</v>
      </c>
      <c r="I164" s="198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36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69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70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09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210"/>
      <c r="N165" s="210"/>
      <c r="O165" s="211"/>
      <c r="P165" s="215" t="s">
        <v>71</v>
      </c>
      <c r="Q165" s="216"/>
      <c r="R165" s="216"/>
      <c r="S165" s="216"/>
      <c r="T165" s="216"/>
      <c r="U165" s="216"/>
      <c r="V165" s="217"/>
      <c r="W165" s="37" t="s">
        <v>69</v>
      </c>
      <c r="X165" s="201">
        <f>IFERROR(SUM(X163:X164),"0")</f>
        <v>0</v>
      </c>
      <c r="Y165" s="201">
        <f>IFERROR(SUM(Y163:Y164),"0")</f>
        <v>0</v>
      </c>
      <c r="Z165" s="201">
        <f>IFERROR(IF(Z163="",0,Z163),"0")+IFERROR(IF(Z164="",0,Z164),"0")</f>
        <v>0</v>
      </c>
      <c r="AA165" s="202"/>
      <c r="AB165" s="202"/>
      <c r="AC165" s="202"/>
    </row>
    <row r="166" spans="1:68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1"/>
      <c r="P166" s="215" t="s">
        <v>71</v>
      </c>
      <c r="Q166" s="216"/>
      <c r="R166" s="216"/>
      <c r="S166" s="216"/>
      <c r="T166" s="216"/>
      <c r="U166" s="216"/>
      <c r="V166" s="217"/>
      <c r="W166" s="37" t="s">
        <v>72</v>
      </c>
      <c r="X166" s="201">
        <f>IFERROR(SUMPRODUCT(X163:X164*H163:H164),"0")</f>
        <v>0</v>
      </c>
      <c r="Y166" s="201">
        <f>IFERROR(SUMPRODUCT(Y163:Y164*H163:H164),"0")</f>
        <v>0</v>
      </c>
      <c r="Z166" s="37"/>
      <c r="AA166" s="202"/>
      <c r="AB166" s="202"/>
      <c r="AC166" s="202"/>
    </row>
    <row r="167" spans="1:68" ht="27.75" customHeight="1" x14ac:dyDescent="0.2">
      <c r="A167" s="305" t="s">
        <v>245</v>
      </c>
      <c r="B167" s="306"/>
      <c r="C167" s="306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  <c r="AA167" s="48"/>
      <c r="AB167" s="48"/>
      <c r="AC167" s="48"/>
    </row>
    <row r="168" spans="1:68" ht="16.5" customHeight="1" x14ac:dyDescent="0.25">
      <c r="A168" s="212" t="s">
        <v>246</v>
      </c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0"/>
      <c r="Z168" s="210"/>
      <c r="AA168" s="194"/>
      <c r="AB168" s="194"/>
      <c r="AC168" s="194"/>
    </row>
    <row r="169" spans="1:68" ht="14.25" customHeight="1" x14ac:dyDescent="0.25">
      <c r="A169" s="218" t="s">
        <v>75</v>
      </c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195"/>
      <c r="AB169" s="195"/>
      <c r="AC169" s="195"/>
    </row>
    <row r="170" spans="1:68" ht="27" customHeight="1" x14ac:dyDescent="0.25">
      <c r="A170" s="54" t="s">
        <v>247</v>
      </c>
      <c r="B170" s="54" t="s">
        <v>248</v>
      </c>
      <c r="C170" s="31">
        <v>4301132097</v>
      </c>
      <c r="D170" s="206">
        <v>4607111035721</v>
      </c>
      <c r="E170" s="207"/>
      <c r="F170" s="198">
        <v>0.25</v>
      </c>
      <c r="G170" s="32">
        <v>12</v>
      </c>
      <c r="H170" s="198">
        <v>3</v>
      </c>
      <c r="I170" s="198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3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204"/>
      <c r="R170" s="204"/>
      <c r="S170" s="204"/>
      <c r="T170" s="205"/>
      <c r="U170" s="34"/>
      <c r="V170" s="34"/>
      <c r="W170" s="35" t="s">
        <v>69</v>
      </c>
      <c r="X170" s="199">
        <v>0</v>
      </c>
      <c r="Y170" s="200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4301132100</v>
      </c>
      <c r="D171" s="206">
        <v>4607111035691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365</v>
      </c>
      <c r="P171" s="25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69</v>
      </c>
      <c r="X171" s="199">
        <v>0</v>
      </c>
      <c r="Y171" s="200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251</v>
      </c>
      <c r="B172" s="54" t="s">
        <v>252</v>
      </c>
      <c r="C172" s="31">
        <v>4301132079</v>
      </c>
      <c r="D172" s="206">
        <v>4607111038487</v>
      </c>
      <c r="E172" s="207"/>
      <c r="F172" s="198">
        <v>0.25</v>
      </c>
      <c r="G172" s="32">
        <v>12</v>
      </c>
      <c r="H172" s="198">
        <v>3</v>
      </c>
      <c r="I172" s="198">
        <v>3.7360000000000002</v>
      </c>
      <c r="J172" s="32">
        <v>70</v>
      </c>
      <c r="K172" s="32" t="s">
        <v>78</v>
      </c>
      <c r="L172" s="32" t="s">
        <v>67</v>
      </c>
      <c r="M172" s="33" t="s">
        <v>68</v>
      </c>
      <c r="N172" s="33"/>
      <c r="O172" s="32">
        <v>180</v>
      </c>
      <c r="P172" s="22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2" s="204"/>
      <c r="R172" s="204"/>
      <c r="S172" s="204"/>
      <c r="T172" s="205"/>
      <c r="U172" s="34"/>
      <c r="V172" s="34"/>
      <c r="W172" s="35" t="s">
        <v>69</v>
      </c>
      <c r="X172" s="199">
        <v>0</v>
      </c>
      <c r="Y172" s="200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8" t="s">
        <v>79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1"/>
      <c r="P173" s="215" t="s">
        <v>71</v>
      </c>
      <c r="Q173" s="216"/>
      <c r="R173" s="216"/>
      <c r="S173" s="216"/>
      <c r="T173" s="216"/>
      <c r="U173" s="216"/>
      <c r="V173" s="217"/>
      <c r="W173" s="37" t="s">
        <v>69</v>
      </c>
      <c r="X173" s="201">
        <f>IFERROR(SUM(X170:X172),"0")</f>
        <v>0</v>
      </c>
      <c r="Y173" s="201">
        <f>IFERROR(SUM(Y170:Y172),"0")</f>
        <v>0</v>
      </c>
      <c r="Z173" s="201">
        <f>IFERROR(IF(Z170="",0,Z170),"0")+IFERROR(IF(Z171="",0,Z171),"0")+IFERROR(IF(Z172="",0,Z172),"0")</f>
        <v>0</v>
      </c>
      <c r="AA173" s="202"/>
      <c r="AB173" s="202"/>
      <c r="AC173" s="202"/>
    </row>
    <row r="174" spans="1:68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1"/>
      <c r="P174" s="215" t="s">
        <v>71</v>
      </c>
      <c r="Q174" s="216"/>
      <c r="R174" s="216"/>
      <c r="S174" s="216"/>
      <c r="T174" s="216"/>
      <c r="U174" s="216"/>
      <c r="V174" s="217"/>
      <c r="W174" s="37" t="s">
        <v>72</v>
      </c>
      <c r="X174" s="201">
        <f>IFERROR(SUMPRODUCT(X170:X172*H170:H172),"0")</f>
        <v>0</v>
      </c>
      <c r="Y174" s="201">
        <f>IFERROR(SUMPRODUCT(Y170:Y172*H170:H172),"0")</f>
        <v>0</v>
      </c>
      <c r="Z174" s="37"/>
      <c r="AA174" s="202"/>
      <c r="AB174" s="202"/>
      <c r="AC174" s="202"/>
    </row>
    <row r="175" spans="1:68" ht="16.5" customHeight="1" x14ac:dyDescent="0.25">
      <c r="A175" s="212" t="s">
        <v>253</v>
      </c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194"/>
      <c r="AB175" s="194"/>
      <c r="AC175" s="194"/>
    </row>
    <row r="176" spans="1:68" ht="14.25" customHeight="1" x14ac:dyDescent="0.25">
      <c r="A176" s="218" t="s">
        <v>254</v>
      </c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195"/>
      <c r="AB176" s="195"/>
      <c r="AC176" s="195"/>
    </row>
    <row r="177" spans="1:68" ht="27" customHeight="1" x14ac:dyDescent="0.25">
      <c r="A177" s="54" t="s">
        <v>255</v>
      </c>
      <c r="B177" s="54" t="s">
        <v>256</v>
      </c>
      <c r="C177" s="31">
        <v>4301051319</v>
      </c>
      <c r="D177" s="206">
        <v>4680115881204</v>
      </c>
      <c r="E177" s="207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66</v>
      </c>
      <c r="L177" s="32" t="s">
        <v>67</v>
      </c>
      <c r="M177" s="33" t="s">
        <v>257</v>
      </c>
      <c r="N177" s="33"/>
      <c r="O177" s="32">
        <v>365</v>
      </c>
      <c r="P177" s="36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69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9" t="s">
        <v>258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1"/>
      <c r="P178" s="215" t="s">
        <v>71</v>
      </c>
      <c r="Q178" s="216"/>
      <c r="R178" s="216"/>
      <c r="S178" s="216"/>
      <c r="T178" s="216"/>
      <c r="U178" s="216"/>
      <c r="V178" s="217"/>
      <c r="W178" s="37" t="s">
        <v>69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1"/>
      <c r="P179" s="215" t="s">
        <v>71</v>
      </c>
      <c r="Q179" s="216"/>
      <c r="R179" s="216"/>
      <c r="S179" s="216"/>
      <c r="T179" s="216"/>
      <c r="U179" s="216"/>
      <c r="V179" s="217"/>
      <c r="W179" s="37" t="s">
        <v>72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customHeight="1" x14ac:dyDescent="0.2">
      <c r="A180" s="305" t="s">
        <v>259</v>
      </c>
      <c r="B180" s="306"/>
      <c r="C180" s="306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  <c r="AA180" s="48"/>
      <c r="AB180" s="48"/>
      <c r="AC180" s="48"/>
    </row>
    <row r="181" spans="1:68" ht="16.5" customHeight="1" x14ac:dyDescent="0.25">
      <c r="A181" s="212" t="s">
        <v>260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194"/>
      <c r="AB181" s="194"/>
      <c r="AC181" s="194"/>
    </row>
    <row r="182" spans="1:68" ht="14.25" customHeight="1" x14ac:dyDescent="0.25">
      <c r="A182" s="218" t="s">
        <v>63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6.5" customHeight="1" x14ac:dyDescent="0.25">
      <c r="A183" s="54" t="s">
        <v>261</v>
      </c>
      <c r="B183" s="54" t="s">
        <v>262</v>
      </c>
      <c r="C183" s="31">
        <v>4301070948</v>
      </c>
      <c r="D183" s="206">
        <v>4607111037022</v>
      </c>
      <c r="E183" s="207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69</v>
      </c>
      <c r="X183" s="199">
        <v>0</v>
      </c>
      <c r="Y183" s="200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263</v>
      </c>
      <c r="B184" s="54" t="s">
        <v>264</v>
      </c>
      <c r="C184" s="31">
        <v>4301070990</v>
      </c>
      <c r="D184" s="206">
        <v>4607111038494</v>
      </c>
      <c r="E184" s="207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69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4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265</v>
      </c>
      <c r="B185" s="54" t="s">
        <v>266</v>
      </c>
      <c r="C185" s="31">
        <v>4301070966</v>
      </c>
      <c r="D185" s="206">
        <v>4607111038135</v>
      </c>
      <c r="E185" s="207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69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42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1"/>
      <c r="P186" s="215" t="s">
        <v>71</v>
      </c>
      <c r="Q186" s="216"/>
      <c r="R186" s="216"/>
      <c r="S186" s="216"/>
      <c r="T186" s="216"/>
      <c r="U186" s="216"/>
      <c r="V186" s="217"/>
      <c r="W186" s="37" t="s">
        <v>69</v>
      </c>
      <c r="X186" s="201">
        <f>IFERROR(SUM(X183:X185),"0")</f>
        <v>0</v>
      </c>
      <c r="Y186" s="201">
        <f>IFERROR(SUM(Y183:Y185),"0")</f>
        <v>0</v>
      </c>
      <c r="Z186" s="201">
        <f>IFERROR(IF(Z183="",0,Z183),"0")+IFERROR(IF(Z184="",0,Z184),"0")+IFERROR(IF(Z185="",0,Z185),"0")</f>
        <v>0</v>
      </c>
      <c r="AA186" s="202"/>
      <c r="AB186" s="202"/>
      <c r="AC186" s="202"/>
    </row>
    <row r="187" spans="1:68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1"/>
      <c r="P187" s="215" t="s">
        <v>71</v>
      </c>
      <c r="Q187" s="216"/>
      <c r="R187" s="216"/>
      <c r="S187" s="216"/>
      <c r="T187" s="216"/>
      <c r="U187" s="216"/>
      <c r="V187" s="217"/>
      <c r="W187" s="37" t="s">
        <v>72</v>
      </c>
      <c r="X187" s="201">
        <f>IFERROR(SUMPRODUCT(X183:X185*H183:H185),"0")</f>
        <v>0</v>
      </c>
      <c r="Y187" s="201">
        <f>IFERROR(SUMPRODUCT(Y183:Y185*H183:H185),"0")</f>
        <v>0</v>
      </c>
      <c r="Z187" s="37"/>
      <c r="AA187" s="202"/>
      <c r="AB187" s="202"/>
      <c r="AC187" s="202"/>
    </row>
    <row r="188" spans="1:68" ht="16.5" customHeight="1" x14ac:dyDescent="0.25">
      <c r="A188" s="212" t="s">
        <v>267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194"/>
      <c r="AB188" s="194"/>
      <c r="AC188" s="194"/>
    </row>
    <row r="189" spans="1:68" ht="14.25" customHeight="1" x14ac:dyDescent="0.25">
      <c r="A189" s="218" t="s">
        <v>63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27" customHeight="1" x14ac:dyDescent="0.25">
      <c r="A190" s="54" t="s">
        <v>268</v>
      </c>
      <c r="B190" s="54" t="s">
        <v>269</v>
      </c>
      <c r="C190" s="31">
        <v>4301070996</v>
      </c>
      <c r="D190" s="206">
        <v>4607111038654</v>
      </c>
      <c r="E190" s="207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69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4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270</v>
      </c>
      <c r="B191" s="54" t="s">
        <v>271</v>
      </c>
      <c r="C191" s="31">
        <v>4301070997</v>
      </c>
      <c r="D191" s="206">
        <v>4607111038586</v>
      </c>
      <c r="E191" s="207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69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272</v>
      </c>
      <c r="B192" s="54" t="s">
        <v>273</v>
      </c>
      <c r="C192" s="31">
        <v>4301070962</v>
      </c>
      <c r="D192" s="206">
        <v>4607111038609</v>
      </c>
      <c r="E192" s="207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69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274</v>
      </c>
      <c r="B193" s="54" t="s">
        <v>275</v>
      </c>
      <c r="C193" s="31">
        <v>4301070963</v>
      </c>
      <c r="D193" s="206">
        <v>4607111038630</v>
      </c>
      <c r="E193" s="207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69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4301070959</v>
      </c>
      <c r="D194" s="206">
        <v>4607111038616</v>
      </c>
      <c r="E194" s="207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69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7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4301070960</v>
      </c>
      <c r="D195" s="206">
        <v>4607111038623</v>
      </c>
      <c r="E195" s="207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69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8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09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1"/>
      <c r="P196" s="215" t="s">
        <v>71</v>
      </c>
      <c r="Q196" s="216"/>
      <c r="R196" s="216"/>
      <c r="S196" s="216"/>
      <c r="T196" s="216"/>
      <c r="U196" s="216"/>
      <c r="V196" s="217"/>
      <c r="W196" s="37" t="s">
        <v>69</v>
      </c>
      <c r="X196" s="201">
        <f>IFERROR(SUM(X190:X195),"0")</f>
        <v>0</v>
      </c>
      <c r="Y196" s="201">
        <f>IFERROR(SUM(Y190:Y195),"0")</f>
        <v>0</v>
      </c>
      <c r="Z196" s="201">
        <f>IFERROR(IF(Z190="",0,Z190),"0")+IFERROR(IF(Z191="",0,Z191),"0")+IFERROR(IF(Z192="",0,Z192),"0")+IFERROR(IF(Z193="",0,Z193),"0")+IFERROR(IF(Z194="",0,Z194),"0")+IFERROR(IF(Z195="",0,Z195),"0")</f>
        <v>0</v>
      </c>
      <c r="AA196" s="202"/>
      <c r="AB196" s="202"/>
      <c r="AC196" s="202"/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1"/>
      <c r="P197" s="215" t="s">
        <v>71</v>
      </c>
      <c r="Q197" s="216"/>
      <c r="R197" s="216"/>
      <c r="S197" s="216"/>
      <c r="T197" s="216"/>
      <c r="U197" s="216"/>
      <c r="V197" s="217"/>
      <c r="W197" s="37" t="s">
        <v>72</v>
      </c>
      <c r="X197" s="201">
        <f>IFERROR(SUMPRODUCT(X190:X195*H190:H195),"0")</f>
        <v>0</v>
      </c>
      <c r="Y197" s="201">
        <f>IFERROR(SUMPRODUCT(Y190:Y195*H190:H195),"0")</f>
        <v>0</v>
      </c>
      <c r="Z197" s="37"/>
      <c r="AA197" s="202"/>
      <c r="AB197" s="202"/>
      <c r="AC197" s="202"/>
    </row>
    <row r="198" spans="1:68" ht="16.5" customHeight="1" x14ac:dyDescent="0.25">
      <c r="A198" s="212" t="s">
        <v>280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194"/>
      <c r="AB198" s="194"/>
      <c r="AC198" s="194"/>
    </row>
    <row r="199" spans="1:68" ht="14.25" customHeight="1" x14ac:dyDescent="0.25">
      <c r="A199" s="218" t="s">
        <v>63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27" customHeight="1" x14ac:dyDescent="0.25">
      <c r="A200" s="54" t="s">
        <v>281</v>
      </c>
      <c r="B200" s="54" t="s">
        <v>282</v>
      </c>
      <c r="C200" s="31">
        <v>4301070915</v>
      </c>
      <c r="D200" s="206">
        <v>4607111035882</v>
      </c>
      <c r="E200" s="207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69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283</v>
      </c>
      <c r="B201" s="54" t="s">
        <v>284</v>
      </c>
      <c r="C201" s="31">
        <v>4301070921</v>
      </c>
      <c r="D201" s="206">
        <v>4607111035905</v>
      </c>
      <c r="E201" s="207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7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69</v>
      </c>
      <c r="X201" s="199">
        <v>0</v>
      </c>
      <c r="Y201" s="20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50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4301070917</v>
      </c>
      <c r="D202" s="206">
        <v>4607111035912</v>
      </c>
      <c r="E202" s="207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69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5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4301070920</v>
      </c>
      <c r="D203" s="206">
        <v>4607111035929</v>
      </c>
      <c r="E203" s="207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69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5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09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1"/>
      <c r="P204" s="215" t="s">
        <v>71</v>
      </c>
      <c r="Q204" s="216"/>
      <c r="R204" s="216"/>
      <c r="S204" s="216"/>
      <c r="T204" s="216"/>
      <c r="U204" s="216"/>
      <c r="V204" s="217"/>
      <c r="W204" s="37" t="s">
        <v>69</v>
      </c>
      <c r="X204" s="201">
        <f>IFERROR(SUM(X200:X203),"0")</f>
        <v>0</v>
      </c>
      <c r="Y204" s="201">
        <f>IFERROR(SUM(Y200:Y203),"0")</f>
        <v>0</v>
      </c>
      <c r="Z204" s="201">
        <f>IFERROR(IF(Z200="",0,Z200),"0")+IFERROR(IF(Z201="",0,Z201),"0")+IFERROR(IF(Z202="",0,Z202),"0")+IFERROR(IF(Z203="",0,Z203),"0")</f>
        <v>0</v>
      </c>
      <c r="AA204" s="202"/>
      <c r="AB204" s="202"/>
      <c r="AC204" s="202"/>
    </row>
    <row r="205" spans="1:68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1"/>
      <c r="P205" s="215" t="s">
        <v>71</v>
      </c>
      <c r="Q205" s="216"/>
      <c r="R205" s="216"/>
      <c r="S205" s="216"/>
      <c r="T205" s="216"/>
      <c r="U205" s="216"/>
      <c r="V205" s="217"/>
      <c r="W205" s="37" t="s">
        <v>72</v>
      </c>
      <c r="X205" s="201">
        <f>IFERROR(SUMPRODUCT(X200:X203*H200:H203),"0")</f>
        <v>0</v>
      </c>
      <c r="Y205" s="201">
        <f>IFERROR(SUMPRODUCT(Y200:Y203*H200:H203),"0")</f>
        <v>0</v>
      </c>
      <c r="Z205" s="37"/>
      <c r="AA205" s="202"/>
      <c r="AB205" s="202"/>
      <c r="AC205" s="202"/>
    </row>
    <row r="206" spans="1:68" ht="16.5" customHeight="1" x14ac:dyDescent="0.25">
      <c r="A206" s="212" t="s">
        <v>289</v>
      </c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194"/>
      <c r="AB206" s="194"/>
      <c r="AC206" s="194"/>
    </row>
    <row r="207" spans="1:68" ht="14.25" customHeight="1" x14ac:dyDescent="0.25">
      <c r="A207" s="218" t="s">
        <v>254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27" customHeight="1" x14ac:dyDescent="0.25">
      <c r="A208" s="54" t="s">
        <v>290</v>
      </c>
      <c r="B208" s="54" t="s">
        <v>291</v>
      </c>
      <c r="C208" s="31">
        <v>4301051320</v>
      </c>
      <c r="D208" s="206">
        <v>4680115881334</v>
      </c>
      <c r="E208" s="207"/>
      <c r="F208" s="198">
        <v>0.33</v>
      </c>
      <c r="G208" s="32">
        <v>6</v>
      </c>
      <c r="H208" s="198">
        <v>1.98</v>
      </c>
      <c r="I208" s="198">
        <v>2.27</v>
      </c>
      <c r="J208" s="32">
        <v>156</v>
      </c>
      <c r="K208" s="32" t="s">
        <v>66</v>
      </c>
      <c r="L208" s="32" t="s">
        <v>67</v>
      </c>
      <c r="M208" s="33" t="s">
        <v>257</v>
      </c>
      <c r="N208" s="33"/>
      <c r="O208" s="32">
        <v>365</v>
      </c>
      <c r="P208" s="29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8" s="204"/>
      <c r="R208" s="204"/>
      <c r="S208" s="204"/>
      <c r="T208" s="205"/>
      <c r="U208" s="34"/>
      <c r="V208" s="34"/>
      <c r="W208" s="35" t="s">
        <v>69</v>
      </c>
      <c r="X208" s="199">
        <v>0</v>
      </c>
      <c r="Y208" s="200">
        <f>IFERROR(IF(X208="","",X208),"")</f>
        <v>0</v>
      </c>
      <c r="Z208" s="36">
        <f>IFERROR(IF(X208="","",X208*0.00753),"")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53" t="s">
        <v>258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09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1"/>
      <c r="P209" s="215" t="s">
        <v>71</v>
      </c>
      <c r="Q209" s="216"/>
      <c r="R209" s="216"/>
      <c r="S209" s="216"/>
      <c r="T209" s="216"/>
      <c r="U209" s="216"/>
      <c r="V209" s="217"/>
      <c r="W209" s="37" t="s">
        <v>69</v>
      </c>
      <c r="X209" s="201">
        <f>IFERROR(SUM(X208:X208),"0")</f>
        <v>0</v>
      </c>
      <c r="Y209" s="201">
        <f>IFERROR(SUM(Y208:Y208),"0")</f>
        <v>0</v>
      </c>
      <c r="Z209" s="201">
        <f>IFERROR(IF(Z208="",0,Z208),"0")</f>
        <v>0</v>
      </c>
      <c r="AA209" s="202"/>
      <c r="AB209" s="202"/>
      <c r="AC209" s="202"/>
    </row>
    <row r="210" spans="1:68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1"/>
      <c r="P210" s="215" t="s">
        <v>71</v>
      </c>
      <c r="Q210" s="216"/>
      <c r="R210" s="216"/>
      <c r="S210" s="216"/>
      <c r="T210" s="216"/>
      <c r="U210" s="216"/>
      <c r="V210" s="217"/>
      <c r="W210" s="37" t="s">
        <v>72</v>
      </c>
      <c r="X210" s="201">
        <f>IFERROR(SUMPRODUCT(X208:X208*H208:H208),"0")</f>
        <v>0</v>
      </c>
      <c r="Y210" s="201">
        <f>IFERROR(SUMPRODUCT(Y208:Y208*H208:H208),"0")</f>
        <v>0</v>
      </c>
      <c r="Z210" s="37"/>
      <c r="AA210" s="202"/>
      <c r="AB210" s="202"/>
      <c r="AC210" s="202"/>
    </row>
    <row r="211" spans="1:68" ht="16.5" customHeight="1" x14ac:dyDescent="0.25">
      <c r="A211" s="212" t="s">
        <v>292</v>
      </c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194"/>
      <c r="AB211" s="194"/>
      <c r="AC211" s="194"/>
    </row>
    <row r="212" spans="1:68" ht="14.25" customHeight="1" x14ac:dyDescent="0.25">
      <c r="A212" s="218" t="s">
        <v>63</v>
      </c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195"/>
      <c r="AB212" s="195"/>
      <c r="AC212" s="195"/>
    </row>
    <row r="213" spans="1:68" ht="16.5" customHeight="1" x14ac:dyDescent="0.25">
      <c r="A213" s="54" t="s">
        <v>293</v>
      </c>
      <c r="B213" s="54" t="s">
        <v>294</v>
      </c>
      <c r="C213" s="31">
        <v>4301071063</v>
      </c>
      <c r="D213" s="206">
        <v>4607111039019</v>
      </c>
      <c r="E213" s="207"/>
      <c r="F213" s="198">
        <v>0.43</v>
      </c>
      <c r="G213" s="32">
        <v>16</v>
      </c>
      <c r="H213" s="198">
        <v>6.88</v>
      </c>
      <c r="I213" s="198">
        <v>7.2060000000000004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222" t="s">
        <v>295</v>
      </c>
      <c r="Q213" s="204"/>
      <c r="R213" s="204"/>
      <c r="S213" s="204"/>
      <c r="T213" s="205"/>
      <c r="U213" s="34"/>
      <c r="V213" s="34"/>
      <c r="W213" s="35" t="s">
        <v>69</v>
      </c>
      <c r="X213" s="199">
        <v>0</v>
      </c>
      <c r="Y213" s="200">
        <f>IFERROR(IF(X213="","",X213),"")</f>
        <v>0</v>
      </c>
      <c r="Z213" s="36">
        <f>IFERROR(IF(X213="","",X213*0.0155),"")</f>
        <v>0</v>
      </c>
      <c r="AA213" s="56"/>
      <c r="AB213" s="57"/>
      <c r="AC213" s="68"/>
      <c r="AG213" s="67"/>
      <c r="AJ213" s="69" t="s">
        <v>70</v>
      </c>
      <c r="AK213" s="69">
        <v>1</v>
      </c>
      <c r="BB213" s="154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16.5" customHeight="1" x14ac:dyDescent="0.25">
      <c r="A214" s="54" t="s">
        <v>296</v>
      </c>
      <c r="B214" s="54" t="s">
        <v>297</v>
      </c>
      <c r="C214" s="31">
        <v>4301071000</v>
      </c>
      <c r="D214" s="206">
        <v>4607111038708</v>
      </c>
      <c r="E214" s="207"/>
      <c r="F214" s="198">
        <v>0.8</v>
      </c>
      <c r="G214" s="32">
        <v>8</v>
      </c>
      <c r="H214" s="198">
        <v>6.4</v>
      </c>
      <c r="I214" s="198">
        <v>6.67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37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4" s="204"/>
      <c r="R214" s="204"/>
      <c r="S214" s="204"/>
      <c r="T214" s="205"/>
      <c r="U214" s="34"/>
      <c r="V214" s="34"/>
      <c r="W214" s="35" t="s">
        <v>69</v>
      </c>
      <c r="X214" s="199">
        <v>0</v>
      </c>
      <c r="Y214" s="20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70</v>
      </c>
      <c r="AK214" s="69">
        <v>1</v>
      </c>
      <c r="BB214" s="15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09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1"/>
      <c r="P215" s="215" t="s">
        <v>71</v>
      </c>
      <c r="Q215" s="216"/>
      <c r="R215" s="216"/>
      <c r="S215" s="216"/>
      <c r="T215" s="216"/>
      <c r="U215" s="216"/>
      <c r="V215" s="217"/>
      <c r="W215" s="37" t="s">
        <v>69</v>
      </c>
      <c r="X215" s="201">
        <f>IFERROR(SUM(X213:X214),"0")</f>
        <v>0</v>
      </c>
      <c r="Y215" s="201">
        <f>IFERROR(SUM(Y213:Y214),"0")</f>
        <v>0</v>
      </c>
      <c r="Z215" s="201">
        <f>IFERROR(IF(Z213="",0,Z213),"0")+IFERROR(IF(Z214="",0,Z214),"0")</f>
        <v>0</v>
      </c>
      <c r="AA215" s="202"/>
      <c r="AB215" s="202"/>
      <c r="AC215" s="202"/>
    </row>
    <row r="216" spans="1:68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1"/>
      <c r="P216" s="215" t="s">
        <v>71</v>
      </c>
      <c r="Q216" s="216"/>
      <c r="R216" s="216"/>
      <c r="S216" s="216"/>
      <c r="T216" s="216"/>
      <c r="U216" s="216"/>
      <c r="V216" s="217"/>
      <c r="W216" s="37" t="s">
        <v>72</v>
      </c>
      <c r="X216" s="201">
        <f>IFERROR(SUMPRODUCT(X213:X214*H213:H214),"0")</f>
        <v>0</v>
      </c>
      <c r="Y216" s="201">
        <f>IFERROR(SUMPRODUCT(Y213:Y214*H213:H214),"0")</f>
        <v>0</v>
      </c>
      <c r="Z216" s="37"/>
      <c r="AA216" s="202"/>
      <c r="AB216" s="202"/>
      <c r="AC216" s="202"/>
    </row>
    <row r="217" spans="1:68" ht="27.75" customHeight="1" x14ac:dyDescent="0.2">
      <c r="A217" s="305" t="s">
        <v>298</v>
      </c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  <c r="AA217" s="48"/>
      <c r="AB217" s="48"/>
      <c r="AC217" s="48"/>
    </row>
    <row r="218" spans="1:68" ht="16.5" customHeight="1" x14ac:dyDescent="0.25">
      <c r="A218" s="212" t="s">
        <v>299</v>
      </c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194"/>
      <c r="AB218" s="194"/>
      <c r="AC218" s="194"/>
    </row>
    <row r="219" spans="1:68" ht="14.25" customHeight="1" x14ac:dyDescent="0.25">
      <c r="A219" s="218" t="s">
        <v>63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195"/>
      <c r="AB219" s="195"/>
      <c r="AC219" s="195"/>
    </row>
    <row r="220" spans="1:68" ht="27" customHeight="1" x14ac:dyDescent="0.25">
      <c r="A220" s="54" t="s">
        <v>300</v>
      </c>
      <c r="B220" s="54" t="s">
        <v>301</v>
      </c>
      <c r="C220" s="31">
        <v>4301071036</v>
      </c>
      <c r="D220" s="206">
        <v>4607111036162</v>
      </c>
      <c r="E220" s="207"/>
      <c r="F220" s="198">
        <v>0.8</v>
      </c>
      <c r="G220" s="32">
        <v>8</v>
      </c>
      <c r="H220" s="198">
        <v>6.4</v>
      </c>
      <c r="I220" s="198">
        <v>6.6811999999999996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90</v>
      </c>
      <c r="P220" s="219" t="s">
        <v>302</v>
      </c>
      <c r="Q220" s="204"/>
      <c r="R220" s="204"/>
      <c r="S220" s="204"/>
      <c r="T220" s="205"/>
      <c r="U220" s="34"/>
      <c r="V220" s="34"/>
      <c r="W220" s="35" t="s">
        <v>69</v>
      </c>
      <c r="X220" s="199">
        <v>0</v>
      </c>
      <c r="Y220" s="200">
        <f>IFERROR(IF(X220="","",X220),"")</f>
        <v>0</v>
      </c>
      <c r="Z220" s="36">
        <f>IFERROR(IF(X220="","",X220*0.0155),"")</f>
        <v>0</v>
      </c>
      <c r="AA220" s="56"/>
      <c r="AB220" s="57"/>
      <c r="AC220" s="68"/>
      <c r="AG220" s="67"/>
      <c r="AJ220" s="69" t="s">
        <v>70</v>
      </c>
      <c r="AK220" s="69">
        <v>1</v>
      </c>
      <c r="BB220" s="156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09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1"/>
      <c r="P221" s="215" t="s">
        <v>71</v>
      </c>
      <c r="Q221" s="216"/>
      <c r="R221" s="216"/>
      <c r="S221" s="216"/>
      <c r="T221" s="216"/>
      <c r="U221" s="216"/>
      <c r="V221" s="217"/>
      <c r="W221" s="37" t="s">
        <v>69</v>
      </c>
      <c r="X221" s="201">
        <f>IFERROR(SUM(X220:X220),"0")</f>
        <v>0</v>
      </c>
      <c r="Y221" s="201">
        <f>IFERROR(SUM(Y220:Y220),"0")</f>
        <v>0</v>
      </c>
      <c r="Z221" s="201">
        <f>IFERROR(IF(Z220="",0,Z220),"0")</f>
        <v>0</v>
      </c>
      <c r="AA221" s="202"/>
      <c r="AB221" s="202"/>
      <c r="AC221" s="202"/>
    </row>
    <row r="222" spans="1:68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1"/>
      <c r="P222" s="215" t="s">
        <v>71</v>
      </c>
      <c r="Q222" s="216"/>
      <c r="R222" s="216"/>
      <c r="S222" s="216"/>
      <c r="T222" s="216"/>
      <c r="U222" s="216"/>
      <c r="V222" s="217"/>
      <c r="W222" s="37" t="s">
        <v>72</v>
      </c>
      <c r="X222" s="201">
        <f>IFERROR(SUMPRODUCT(X220:X220*H220:H220),"0")</f>
        <v>0</v>
      </c>
      <c r="Y222" s="201">
        <f>IFERROR(SUMPRODUCT(Y220:Y220*H220:H220),"0")</f>
        <v>0</v>
      </c>
      <c r="Z222" s="37"/>
      <c r="AA222" s="202"/>
      <c r="AB222" s="202"/>
      <c r="AC222" s="202"/>
    </row>
    <row r="223" spans="1:68" ht="27.75" customHeight="1" x14ac:dyDescent="0.2">
      <c r="A223" s="305" t="s">
        <v>303</v>
      </c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  <c r="AA223" s="48"/>
      <c r="AB223" s="48"/>
      <c r="AC223" s="48"/>
    </row>
    <row r="224" spans="1:68" ht="16.5" customHeight="1" x14ac:dyDescent="0.25">
      <c r="A224" s="212" t="s">
        <v>304</v>
      </c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194"/>
      <c r="AB224" s="194"/>
      <c r="AC224" s="194"/>
    </row>
    <row r="225" spans="1:68" ht="14.25" customHeight="1" x14ac:dyDescent="0.25">
      <c r="A225" s="218" t="s">
        <v>63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195"/>
      <c r="AB225" s="195"/>
      <c r="AC225" s="195"/>
    </row>
    <row r="226" spans="1:68" ht="27" customHeight="1" x14ac:dyDescent="0.25">
      <c r="A226" s="54" t="s">
        <v>305</v>
      </c>
      <c r="B226" s="54" t="s">
        <v>306</v>
      </c>
      <c r="C226" s="31">
        <v>4301071029</v>
      </c>
      <c r="D226" s="206">
        <v>4607111035899</v>
      </c>
      <c r="E226" s="207"/>
      <c r="F226" s="198">
        <v>1</v>
      </c>
      <c r="G226" s="32">
        <v>5</v>
      </c>
      <c r="H226" s="198">
        <v>5</v>
      </c>
      <c r="I226" s="198">
        <v>5.2619999999999996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36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6" s="204"/>
      <c r="R226" s="204"/>
      <c r="S226" s="204"/>
      <c r="T226" s="205"/>
      <c r="U226" s="34"/>
      <c r="V226" s="34"/>
      <c r="W226" s="35" t="s">
        <v>69</v>
      </c>
      <c r="X226" s="199">
        <v>0</v>
      </c>
      <c r="Y226" s="200">
        <f>IFERROR(IF(X226="","",X226),"")</f>
        <v>0</v>
      </c>
      <c r="Z226" s="36">
        <f>IFERROR(IF(X226="","",X226*0.0155),"")</f>
        <v>0</v>
      </c>
      <c r="AA226" s="56"/>
      <c r="AB226" s="57"/>
      <c r="AC226" s="68"/>
      <c r="AG226" s="67"/>
      <c r="AJ226" s="69" t="s">
        <v>70</v>
      </c>
      <c r="AK226" s="69">
        <v>1</v>
      </c>
      <c r="BB226" s="15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307</v>
      </c>
      <c r="B227" s="54" t="s">
        <v>308</v>
      </c>
      <c r="C227" s="31">
        <v>4301070991</v>
      </c>
      <c r="D227" s="206">
        <v>4607111038180</v>
      </c>
      <c r="E227" s="207"/>
      <c r="F227" s="198">
        <v>0.4</v>
      </c>
      <c r="G227" s="32">
        <v>16</v>
      </c>
      <c r="H227" s="198">
        <v>6.4</v>
      </c>
      <c r="I227" s="198">
        <v>6.71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7" s="204"/>
      <c r="R227" s="204"/>
      <c r="S227" s="204"/>
      <c r="T227" s="205"/>
      <c r="U227" s="34"/>
      <c r="V227" s="34"/>
      <c r="W227" s="35" t="s">
        <v>69</v>
      </c>
      <c r="X227" s="199">
        <v>0</v>
      </c>
      <c r="Y227" s="200">
        <f>IFERROR(IF(X227="","",X227),"")</f>
        <v>0</v>
      </c>
      <c r="Z227" s="36">
        <f>IFERROR(IF(X227="","",X227*0.0155),"")</f>
        <v>0</v>
      </c>
      <c r="AA227" s="56"/>
      <c r="AB227" s="57"/>
      <c r="AC227" s="68"/>
      <c r="AG227" s="67"/>
      <c r="AJ227" s="69" t="s">
        <v>70</v>
      </c>
      <c r="AK227" s="69">
        <v>1</v>
      </c>
      <c r="BB227" s="158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209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1"/>
      <c r="P228" s="215" t="s">
        <v>71</v>
      </c>
      <c r="Q228" s="216"/>
      <c r="R228" s="216"/>
      <c r="S228" s="216"/>
      <c r="T228" s="216"/>
      <c r="U228" s="216"/>
      <c r="V228" s="217"/>
      <c r="W228" s="37" t="s">
        <v>69</v>
      </c>
      <c r="X228" s="201">
        <f>IFERROR(SUM(X226:X227),"0")</f>
        <v>0</v>
      </c>
      <c r="Y228" s="201">
        <f>IFERROR(SUM(Y226:Y227),"0")</f>
        <v>0</v>
      </c>
      <c r="Z228" s="201">
        <f>IFERROR(IF(Z226="",0,Z226),"0")+IFERROR(IF(Z227="",0,Z227),"0")</f>
        <v>0</v>
      </c>
      <c r="AA228" s="202"/>
      <c r="AB228" s="202"/>
      <c r="AC228" s="202"/>
    </row>
    <row r="229" spans="1:68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1"/>
      <c r="P229" s="215" t="s">
        <v>71</v>
      </c>
      <c r="Q229" s="216"/>
      <c r="R229" s="216"/>
      <c r="S229" s="216"/>
      <c r="T229" s="216"/>
      <c r="U229" s="216"/>
      <c r="V229" s="217"/>
      <c r="W229" s="37" t="s">
        <v>72</v>
      </c>
      <c r="X229" s="201">
        <f>IFERROR(SUMPRODUCT(X226:X227*H226:H227),"0")</f>
        <v>0</v>
      </c>
      <c r="Y229" s="201">
        <f>IFERROR(SUMPRODUCT(Y226:Y227*H226:H227),"0")</f>
        <v>0</v>
      </c>
      <c r="Z229" s="37"/>
      <c r="AA229" s="202"/>
      <c r="AB229" s="202"/>
      <c r="AC229" s="202"/>
    </row>
    <row r="230" spans="1:68" ht="27.75" customHeight="1" x14ac:dyDescent="0.2">
      <c r="A230" s="305" t="s">
        <v>309</v>
      </c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  <c r="AA230" s="48"/>
      <c r="AB230" s="48"/>
      <c r="AC230" s="48"/>
    </row>
    <row r="231" spans="1:68" ht="16.5" customHeight="1" x14ac:dyDescent="0.25">
      <c r="A231" s="212" t="s">
        <v>310</v>
      </c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194"/>
      <c r="AB231" s="194"/>
      <c r="AC231" s="194"/>
    </row>
    <row r="232" spans="1:68" ht="14.25" customHeight="1" x14ac:dyDescent="0.25">
      <c r="A232" s="218" t="s">
        <v>140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195"/>
      <c r="AB232" s="195"/>
      <c r="AC232" s="195"/>
    </row>
    <row r="233" spans="1:68" ht="37.5" customHeight="1" x14ac:dyDescent="0.25">
      <c r="A233" s="54" t="s">
        <v>311</v>
      </c>
      <c r="B233" s="54" t="s">
        <v>312</v>
      </c>
      <c r="C233" s="31">
        <v>4301135400</v>
      </c>
      <c r="D233" s="206">
        <v>4607111039361</v>
      </c>
      <c r="E233" s="207"/>
      <c r="F233" s="198">
        <v>0.25</v>
      </c>
      <c r="G233" s="32">
        <v>12</v>
      </c>
      <c r="H233" s="198">
        <v>3</v>
      </c>
      <c r="I233" s="198">
        <v>3.7035999999999998</v>
      </c>
      <c r="J233" s="32">
        <v>70</v>
      </c>
      <c r="K233" s="32" t="s">
        <v>78</v>
      </c>
      <c r="L233" s="32" t="s">
        <v>67</v>
      </c>
      <c r="M233" s="33" t="s">
        <v>68</v>
      </c>
      <c r="N233" s="33"/>
      <c r="O233" s="32">
        <v>180</v>
      </c>
      <c r="P233" s="328" t="s">
        <v>313</v>
      </c>
      <c r="Q233" s="204"/>
      <c r="R233" s="204"/>
      <c r="S233" s="204"/>
      <c r="T233" s="205"/>
      <c r="U233" s="34"/>
      <c r="V233" s="34"/>
      <c r="W233" s="35" t="s">
        <v>69</v>
      </c>
      <c r="X233" s="199">
        <v>0</v>
      </c>
      <c r="Y233" s="200">
        <f>IFERROR(IF(X233="","",X233),"")</f>
        <v>0</v>
      </c>
      <c r="Z233" s="36">
        <f>IFERROR(IF(X233="","",X233*0.01788),"")</f>
        <v>0</v>
      </c>
      <c r="AA233" s="56"/>
      <c r="AB233" s="57" t="s">
        <v>223</v>
      </c>
      <c r="AC233" s="68"/>
      <c r="AG233" s="67"/>
      <c r="AJ233" s="69" t="s">
        <v>70</v>
      </c>
      <c r="AK233" s="69">
        <v>1</v>
      </c>
      <c r="BB233" s="159" t="s">
        <v>79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209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1"/>
      <c r="P234" s="215" t="s">
        <v>71</v>
      </c>
      <c r="Q234" s="216"/>
      <c r="R234" s="216"/>
      <c r="S234" s="216"/>
      <c r="T234" s="216"/>
      <c r="U234" s="216"/>
      <c r="V234" s="217"/>
      <c r="W234" s="37" t="s">
        <v>69</v>
      </c>
      <c r="X234" s="201">
        <f>IFERROR(SUM(X233:X233),"0")</f>
        <v>0</v>
      </c>
      <c r="Y234" s="201">
        <f>IFERROR(SUM(Y233:Y233),"0")</f>
        <v>0</v>
      </c>
      <c r="Z234" s="201">
        <f>IFERROR(IF(Z233="",0,Z233),"0")</f>
        <v>0</v>
      </c>
      <c r="AA234" s="202"/>
      <c r="AB234" s="202"/>
      <c r="AC234" s="202"/>
    </row>
    <row r="235" spans="1:68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1"/>
      <c r="P235" s="215" t="s">
        <v>71</v>
      </c>
      <c r="Q235" s="216"/>
      <c r="R235" s="216"/>
      <c r="S235" s="216"/>
      <c r="T235" s="216"/>
      <c r="U235" s="216"/>
      <c r="V235" s="217"/>
      <c r="W235" s="37" t="s">
        <v>72</v>
      </c>
      <c r="X235" s="201">
        <f>IFERROR(SUMPRODUCT(X233:X233*H233:H233),"0")</f>
        <v>0</v>
      </c>
      <c r="Y235" s="201">
        <f>IFERROR(SUMPRODUCT(Y233:Y233*H233:H233),"0")</f>
        <v>0</v>
      </c>
      <c r="Z235" s="37"/>
      <c r="AA235" s="202"/>
      <c r="AB235" s="202"/>
      <c r="AC235" s="202"/>
    </row>
    <row r="236" spans="1:68" ht="27.75" customHeight="1" x14ac:dyDescent="0.2">
      <c r="A236" s="305" t="s">
        <v>219</v>
      </c>
      <c r="B236" s="306"/>
      <c r="C236" s="306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  <c r="AA236" s="48"/>
      <c r="AB236" s="48"/>
      <c r="AC236" s="48"/>
    </row>
    <row r="237" spans="1:68" ht="16.5" customHeight="1" x14ac:dyDescent="0.25">
      <c r="A237" s="212" t="s">
        <v>219</v>
      </c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194"/>
      <c r="AB237" s="194"/>
      <c r="AC237" s="194"/>
    </row>
    <row r="238" spans="1:68" ht="14.25" customHeight="1" x14ac:dyDescent="0.25">
      <c r="A238" s="218" t="s">
        <v>63</v>
      </c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195"/>
      <c r="AB238" s="195"/>
      <c r="AC238" s="195"/>
    </row>
    <row r="239" spans="1:68" ht="27" customHeight="1" x14ac:dyDescent="0.25">
      <c r="A239" s="54" t="s">
        <v>314</v>
      </c>
      <c r="B239" s="54" t="s">
        <v>315</v>
      </c>
      <c r="C239" s="31">
        <v>4301071014</v>
      </c>
      <c r="D239" s="206">
        <v>4640242181264</v>
      </c>
      <c r="E239" s="207"/>
      <c r="F239" s="198">
        <v>0.7</v>
      </c>
      <c r="G239" s="32">
        <v>10</v>
      </c>
      <c r="H239" s="198">
        <v>7</v>
      </c>
      <c r="I239" s="198">
        <v>7.28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294" t="s">
        <v>316</v>
      </c>
      <c r="Q239" s="204"/>
      <c r="R239" s="204"/>
      <c r="S239" s="204"/>
      <c r="T239" s="205"/>
      <c r="U239" s="34"/>
      <c r="V239" s="34"/>
      <c r="W239" s="35" t="s">
        <v>69</v>
      </c>
      <c r="X239" s="199">
        <v>0</v>
      </c>
      <c r="Y239" s="200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317</v>
      </c>
      <c r="B240" s="54" t="s">
        <v>318</v>
      </c>
      <c r="C240" s="31">
        <v>4301071021</v>
      </c>
      <c r="D240" s="206">
        <v>4640242181325</v>
      </c>
      <c r="E240" s="207"/>
      <c r="F240" s="198">
        <v>0.7</v>
      </c>
      <c r="G240" s="32">
        <v>10</v>
      </c>
      <c r="H240" s="198">
        <v>7</v>
      </c>
      <c r="I240" s="198">
        <v>7.28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180</v>
      </c>
      <c r="P240" s="260" t="s">
        <v>319</v>
      </c>
      <c r="Q240" s="204"/>
      <c r="R240" s="204"/>
      <c r="S240" s="204"/>
      <c r="T240" s="205"/>
      <c r="U240" s="34"/>
      <c r="V240" s="34"/>
      <c r="W240" s="35" t="s">
        <v>69</v>
      </c>
      <c r="X240" s="199">
        <v>0</v>
      </c>
      <c r="Y240" s="200">
        <f>IFERROR(IF(X240="","",X240),"")</f>
        <v>0</v>
      </c>
      <c r="Z240" s="36">
        <f>IFERROR(IF(X240="","",X240*0.0155),"")</f>
        <v>0</v>
      </c>
      <c r="AA240" s="56"/>
      <c r="AB240" s="57"/>
      <c r="AC240" s="68"/>
      <c r="AG240" s="67"/>
      <c r="AJ240" s="69" t="s">
        <v>70</v>
      </c>
      <c r="AK240" s="69">
        <v>1</v>
      </c>
      <c r="BB240" s="161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320</v>
      </c>
      <c r="B241" s="54" t="s">
        <v>321</v>
      </c>
      <c r="C241" s="31">
        <v>4301070993</v>
      </c>
      <c r="D241" s="206">
        <v>4640242180670</v>
      </c>
      <c r="E241" s="207"/>
      <c r="F241" s="198">
        <v>1</v>
      </c>
      <c r="G241" s="32">
        <v>6</v>
      </c>
      <c r="H241" s="198">
        <v>6</v>
      </c>
      <c r="I241" s="198">
        <v>6.23</v>
      </c>
      <c r="J241" s="32">
        <v>84</v>
      </c>
      <c r="K241" s="32" t="s">
        <v>66</v>
      </c>
      <c r="L241" s="32" t="s">
        <v>67</v>
      </c>
      <c r="M241" s="33" t="s">
        <v>68</v>
      </c>
      <c r="N241" s="33"/>
      <c r="O241" s="32">
        <v>180</v>
      </c>
      <c r="P241" s="375" t="s">
        <v>322</v>
      </c>
      <c r="Q241" s="204"/>
      <c r="R241" s="204"/>
      <c r="S241" s="204"/>
      <c r="T241" s="205"/>
      <c r="U241" s="34"/>
      <c r="V241" s="34"/>
      <c r="W241" s="35" t="s">
        <v>69</v>
      </c>
      <c r="X241" s="199">
        <v>0</v>
      </c>
      <c r="Y241" s="200">
        <f>IFERROR(IF(X241="","",X241),"")</f>
        <v>0</v>
      </c>
      <c r="Z241" s="36">
        <f>IFERROR(IF(X241="","",X241*0.0155),"")</f>
        <v>0</v>
      </c>
      <c r="AA241" s="56"/>
      <c r="AB241" s="57"/>
      <c r="AC241" s="68"/>
      <c r="AG241" s="67"/>
      <c r="AJ241" s="69" t="s">
        <v>70</v>
      </c>
      <c r="AK241" s="69">
        <v>1</v>
      </c>
      <c r="BB241" s="162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09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1"/>
      <c r="P242" s="215" t="s">
        <v>71</v>
      </c>
      <c r="Q242" s="216"/>
      <c r="R242" s="216"/>
      <c r="S242" s="216"/>
      <c r="T242" s="216"/>
      <c r="U242" s="216"/>
      <c r="V242" s="217"/>
      <c r="W242" s="37" t="s">
        <v>69</v>
      </c>
      <c r="X242" s="201">
        <f>IFERROR(SUM(X239:X241),"0")</f>
        <v>0</v>
      </c>
      <c r="Y242" s="201">
        <f>IFERROR(SUM(Y239:Y241),"0")</f>
        <v>0</v>
      </c>
      <c r="Z242" s="201">
        <f>IFERROR(IF(Z239="",0,Z239),"0")+IFERROR(IF(Z240="",0,Z240),"0")+IFERROR(IF(Z241="",0,Z241),"0")</f>
        <v>0</v>
      </c>
      <c r="AA242" s="202"/>
      <c r="AB242" s="202"/>
      <c r="AC242" s="202"/>
    </row>
    <row r="243" spans="1:68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1"/>
      <c r="P243" s="215" t="s">
        <v>71</v>
      </c>
      <c r="Q243" s="216"/>
      <c r="R243" s="216"/>
      <c r="S243" s="216"/>
      <c r="T243" s="216"/>
      <c r="U243" s="216"/>
      <c r="V243" s="217"/>
      <c r="W243" s="37" t="s">
        <v>72</v>
      </c>
      <c r="X243" s="201">
        <f>IFERROR(SUMPRODUCT(X239:X241*H239:H241),"0")</f>
        <v>0</v>
      </c>
      <c r="Y243" s="201">
        <f>IFERROR(SUMPRODUCT(Y239:Y241*H239:H241),"0")</f>
        <v>0</v>
      </c>
      <c r="Z243" s="37"/>
      <c r="AA243" s="202"/>
      <c r="AB243" s="202"/>
      <c r="AC243" s="202"/>
    </row>
    <row r="244" spans="1:68" ht="14.25" customHeight="1" x14ac:dyDescent="0.25">
      <c r="A244" s="218" t="s">
        <v>144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195"/>
      <c r="AB244" s="195"/>
      <c r="AC244" s="195"/>
    </row>
    <row r="245" spans="1:68" ht="27" customHeight="1" x14ac:dyDescent="0.25">
      <c r="A245" s="54" t="s">
        <v>323</v>
      </c>
      <c r="B245" s="54" t="s">
        <v>324</v>
      </c>
      <c r="C245" s="31">
        <v>4301131019</v>
      </c>
      <c r="D245" s="206">
        <v>4640242180427</v>
      </c>
      <c r="E245" s="207"/>
      <c r="F245" s="198">
        <v>1.8</v>
      </c>
      <c r="G245" s="32">
        <v>1</v>
      </c>
      <c r="H245" s="198">
        <v>1.8</v>
      </c>
      <c r="I245" s="198">
        <v>1.915</v>
      </c>
      <c r="J245" s="32">
        <v>234</v>
      </c>
      <c r="K245" s="32" t="s">
        <v>136</v>
      </c>
      <c r="L245" s="32" t="s">
        <v>67</v>
      </c>
      <c r="M245" s="33" t="s">
        <v>68</v>
      </c>
      <c r="N245" s="33"/>
      <c r="O245" s="32">
        <v>180</v>
      </c>
      <c r="P245" s="321" t="s">
        <v>325</v>
      </c>
      <c r="Q245" s="204"/>
      <c r="R245" s="204"/>
      <c r="S245" s="204"/>
      <c r="T245" s="205"/>
      <c r="U245" s="34"/>
      <c r="V245" s="34"/>
      <c r="W245" s="35" t="s">
        <v>69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3" t="s">
        <v>79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09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1"/>
      <c r="P246" s="215" t="s">
        <v>71</v>
      </c>
      <c r="Q246" s="216"/>
      <c r="R246" s="216"/>
      <c r="S246" s="216"/>
      <c r="T246" s="216"/>
      <c r="U246" s="216"/>
      <c r="V246" s="217"/>
      <c r="W246" s="37" t="s">
        <v>69</v>
      </c>
      <c r="X246" s="201">
        <f>IFERROR(SUM(X245:X245),"0")</f>
        <v>0</v>
      </c>
      <c r="Y246" s="201">
        <f>IFERROR(SUM(Y245:Y245),"0")</f>
        <v>0</v>
      </c>
      <c r="Z246" s="201">
        <f>IFERROR(IF(Z245="",0,Z245),"0")</f>
        <v>0</v>
      </c>
      <c r="AA246" s="202"/>
      <c r="AB246" s="202"/>
      <c r="AC246" s="202"/>
    </row>
    <row r="247" spans="1:68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1"/>
      <c r="P247" s="215" t="s">
        <v>71</v>
      </c>
      <c r="Q247" s="216"/>
      <c r="R247" s="216"/>
      <c r="S247" s="216"/>
      <c r="T247" s="216"/>
      <c r="U247" s="216"/>
      <c r="V247" s="217"/>
      <c r="W247" s="37" t="s">
        <v>72</v>
      </c>
      <c r="X247" s="201">
        <f>IFERROR(SUMPRODUCT(X245:X245*H245:H245),"0")</f>
        <v>0</v>
      </c>
      <c r="Y247" s="201">
        <f>IFERROR(SUMPRODUCT(Y245:Y245*H245:H245),"0")</f>
        <v>0</v>
      </c>
      <c r="Z247" s="37"/>
      <c r="AA247" s="202"/>
      <c r="AB247" s="202"/>
      <c r="AC247" s="202"/>
    </row>
    <row r="248" spans="1:68" ht="14.25" customHeight="1" x14ac:dyDescent="0.25">
      <c r="A248" s="218" t="s">
        <v>75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195"/>
      <c r="AB248" s="195"/>
      <c r="AC248" s="195"/>
    </row>
    <row r="249" spans="1:68" ht="27" customHeight="1" x14ac:dyDescent="0.25">
      <c r="A249" s="54" t="s">
        <v>326</v>
      </c>
      <c r="B249" s="54" t="s">
        <v>327</v>
      </c>
      <c r="C249" s="31">
        <v>4301132080</v>
      </c>
      <c r="D249" s="206">
        <v>4640242180397</v>
      </c>
      <c r="E249" s="207"/>
      <c r="F249" s="198">
        <v>1</v>
      </c>
      <c r="G249" s="32">
        <v>6</v>
      </c>
      <c r="H249" s="198">
        <v>6</v>
      </c>
      <c r="I249" s="198">
        <v>6.26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223" t="s">
        <v>328</v>
      </c>
      <c r="Q249" s="204"/>
      <c r="R249" s="204"/>
      <c r="S249" s="204"/>
      <c r="T249" s="205"/>
      <c r="U249" s="34"/>
      <c r="V249" s="34"/>
      <c r="W249" s="35" t="s">
        <v>69</v>
      </c>
      <c r="X249" s="199">
        <v>0</v>
      </c>
      <c r="Y249" s="200">
        <f>IFERROR(IF(X249="","",X249),"")</f>
        <v>0</v>
      </c>
      <c r="Z249" s="36">
        <f>IFERROR(IF(X249="","",X249*0.0155),"")</f>
        <v>0</v>
      </c>
      <c r="AA249" s="56"/>
      <c r="AB249" s="57"/>
      <c r="AC249" s="68"/>
      <c r="AG249" s="67"/>
      <c r="AJ249" s="69" t="s">
        <v>70</v>
      </c>
      <c r="AK249" s="69">
        <v>1</v>
      </c>
      <c r="BB249" s="164" t="s">
        <v>79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329</v>
      </c>
      <c r="B250" s="54" t="s">
        <v>330</v>
      </c>
      <c r="C250" s="31">
        <v>4301132104</v>
      </c>
      <c r="D250" s="206">
        <v>4640242181219</v>
      </c>
      <c r="E250" s="207"/>
      <c r="F250" s="198">
        <v>0.3</v>
      </c>
      <c r="G250" s="32">
        <v>9</v>
      </c>
      <c r="H250" s="198">
        <v>2.7</v>
      </c>
      <c r="I250" s="198">
        <v>2.8450000000000002</v>
      </c>
      <c r="J250" s="32">
        <v>234</v>
      </c>
      <c r="K250" s="32" t="s">
        <v>136</v>
      </c>
      <c r="L250" s="32" t="s">
        <v>67</v>
      </c>
      <c r="M250" s="33" t="s">
        <v>68</v>
      </c>
      <c r="N250" s="33"/>
      <c r="O250" s="32">
        <v>180</v>
      </c>
      <c r="P250" s="274" t="s">
        <v>331</v>
      </c>
      <c r="Q250" s="204"/>
      <c r="R250" s="204"/>
      <c r="S250" s="204"/>
      <c r="T250" s="205"/>
      <c r="U250" s="34"/>
      <c r="V250" s="34"/>
      <c r="W250" s="35" t="s">
        <v>69</v>
      </c>
      <c r="X250" s="199">
        <v>0</v>
      </c>
      <c r="Y250" s="200">
        <f>IFERROR(IF(X250="","",X250),"")</f>
        <v>0</v>
      </c>
      <c r="Z250" s="36">
        <f>IFERROR(IF(X250="","",X250*0.00502),"")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5" t="s">
        <v>79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209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1"/>
      <c r="P251" s="215" t="s">
        <v>71</v>
      </c>
      <c r="Q251" s="216"/>
      <c r="R251" s="216"/>
      <c r="S251" s="216"/>
      <c r="T251" s="216"/>
      <c r="U251" s="216"/>
      <c r="V251" s="217"/>
      <c r="W251" s="37" t="s">
        <v>69</v>
      </c>
      <c r="X251" s="201">
        <f>IFERROR(SUM(X249:X250),"0")</f>
        <v>0</v>
      </c>
      <c r="Y251" s="201">
        <f>IFERROR(SUM(Y249:Y250),"0")</f>
        <v>0</v>
      </c>
      <c r="Z251" s="201">
        <f>IFERROR(IF(Z249="",0,Z249),"0")+IFERROR(IF(Z250="",0,Z250),"0")</f>
        <v>0</v>
      </c>
      <c r="AA251" s="202"/>
      <c r="AB251" s="202"/>
      <c r="AC251" s="202"/>
    </row>
    <row r="252" spans="1:68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1"/>
      <c r="P252" s="215" t="s">
        <v>71</v>
      </c>
      <c r="Q252" s="216"/>
      <c r="R252" s="216"/>
      <c r="S252" s="216"/>
      <c r="T252" s="216"/>
      <c r="U252" s="216"/>
      <c r="V252" s="217"/>
      <c r="W252" s="37" t="s">
        <v>72</v>
      </c>
      <c r="X252" s="201">
        <f>IFERROR(SUMPRODUCT(X249:X250*H249:H250),"0")</f>
        <v>0</v>
      </c>
      <c r="Y252" s="201">
        <f>IFERROR(SUMPRODUCT(Y249:Y250*H249:H250),"0")</f>
        <v>0</v>
      </c>
      <c r="Z252" s="37"/>
      <c r="AA252" s="202"/>
      <c r="AB252" s="202"/>
      <c r="AC252" s="202"/>
    </row>
    <row r="253" spans="1:68" ht="14.25" customHeight="1" x14ac:dyDescent="0.25">
      <c r="A253" s="218" t="s">
        <v>163</v>
      </c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195"/>
      <c r="AB253" s="195"/>
      <c r="AC253" s="195"/>
    </row>
    <row r="254" spans="1:68" ht="27" customHeight="1" x14ac:dyDescent="0.25">
      <c r="A254" s="54" t="s">
        <v>332</v>
      </c>
      <c r="B254" s="54" t="s">
        <v>333</v>
      </c>
      <c r="C254" s="31">
        <v>4301136028</v>
      </c>
      <c r="D254" s="206">
        <v>4640242180304</v>
      </c>
      <c r="E254" s="207"/>
      <c r="F254" s="198">
        <v>2.7</v>
      </c>
      <c r="G254" s="32">
        <v>1</v>
      </c>
      <c r="H254" s="198">
        <v>2.7</v>
      </c>
      <c r="I254" s="198">
        <v>2.8906000000000001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44" t="s">
        <v>334</v>
      </c>
      <c r="Q254" s="204"/>
      <c r="R254" s="204"/>
      <c r="S254" s="204"/>
      <c r="T254" s="205"/>
      <c r="U254" s="34"/>
      <c r="V254" s="34"/>
      <c r="W254" s="35" t="s">
        <v>69</v>
      </c>
      <c r="X254" s="199">
        <v>0</v>
      </c>
      <c r="Y254" s="200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4301136026</v>
      </c>
      <c r="D255" s="206">
        <v>4640242180236</v>
      </c>
      <c r="E255" s="207"/>
      <c r="F255" s="198">
        <v>5</v>
      </c>
      <c r="G255" s="32">
        <v>1</v>
      </c>
      <c r="H255" s="198">
        <v>5</v>
      </c>
      <c r="I255" s="198">
        <v>5.2350000000000003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265" t="s">
        <v>337</v>
      </c>
      <c r="Q255" s="204"/>
      <c r="R255" s="204"/>
      <c r="S255" s="204"/>
      <c r="T255" s="205"/>
      <c r="U255" s="34"/>
      <c r="V255" s="34"/>
      <c r="W255" s="35" t="s">
        <v>69</v>
      </c>
      <c r="X255" s="199">
        <v>0</v>
      </c>
      <c r="Y255" s="200">
        <f>IFERROR(IF(X255="","",X255),"")</f>
        <v>0</v>
      </c>
      <c r="Z255" s="36">
        <f>IFERROR(IF(X255="","",X255*0.0155),"")</f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338</v>
      </c>
      <c r="B256" s="54" t="s">
        <v>339</v>
      </c>
      <c r="C256" s="31">
        <v>4301136029</v>
      </c>
      <c r="D256" s="206">
        <v>4640242180410</v>
      </c>
      <c r="E256" s="207"/>
      <c r="F256" s="198">
        <v>2.2400000000000002</v>
      </c>
      <c r="G256" s="32">
        <v>1</v>
      </c>
      <c r="H256" s="198">
        <v>2.2400000000000002</v>
      </c>
      <c r="I256" s="198">
        <v>2.4319999999999999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6" s="204"/>
      <c r="R256" s="204"/>
      <c r="S256" s="204"/>
      <c r="T256" s="205"/>
      <c r="U256" s="34"/>
      <c r="V256" s="34"/>
      <c r="W256" s="35" t="s">
        <v>69</v>
      </c>
      <c r="X256" s="199">
        <v>0</v>
      </c>
      <c r="Y256" s="200">
        <f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09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1"/>
      <c r="P257" s="215" t="s">
        <v>71</v>
      </c>
      <c r="Q257" s="216"/>
      <c r="R257" s="216"/>
      <c r="S257" s="216"/>
      <c r="T257" s="216"/>
      <c r="U257" s="216"/>
      <c r="V257" s="217"/>
      <c r="W257" s="37" t="s">
        <v>69</v>
      </c>
      <c r="X257" s="201">
        <f>IFERROR(SUM(X254:X256),"0")</f>
        <v>0</v>
      </c>
      <c r="Y257" s="201">
        <f>IFERROR(SUM(Y254:Y256),"0")</f>
        <v>0</v>
      </c>
      <c r="Z257" s="201">
        <f>IFERROR(IF(Z254="",0,Z254),"0")+IFERROR(IF(Z255="",0,Z255),"0")+IFERROR(IF(Z256="",0,Z256),"0")</f>
        <v>0</v>
      </c>
      <c r="AA257" s="202"/>
      <c r="AB257" s="202"/>
      <c r="AC257" s="202"/>
    </row>
    <row r="258" spans="1:68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1"/>
      <c r="P258" s="215" t="s">
        <v>71</v>
      </c>
      <c r="Q258" s="216"/>
      <c r="R258" s="216"/>
      <c r="S258" s="216"/>
      <c r="T258" s="216"/>
      <c r="U258" s="216"/>
      <c r="V258" s="217"/>
      <c r="W258" s="37" t="s">
        <v>72</v>
      </c>
      <c r="X258" s="201">
        <f>IFERROR(SUMPRODUCT(X254:X256*H254:H256),"0")</f>
        <v>0</v>
      </c>
      <c r="Y258" s="201">
        <f>IFERROR(SUMPRODUCT(Y254:Y256*H254:H256),"0")</f>
        <v>0</v>
      </c>
      <c r="Z258" s="37"/>
      <c r="AA258" s="202"/>
      <c r="AB258" s="202"/>
      <c r="AC258" s="202"/>
    </row>
    <row r="259" spans="1:68" ht="14.25" customHeight="1" x14ac:dyDescent="0.25">
      <c r="A259" s="218" t="s">
        <v>140</v>
      </c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195"/>
      <c r="AB259" s="195"/>
      <c r="AC259" s="195"/>
    </row>
    <row r="260" spans="1:68" ht="27" customHeight="1" x14ac:dyDescent="0.25">
      <c r="A260" s="54" t="s">
        <v>340</v>
      </c>
      <c r="B260" s="54" t="s">
        <v>341</v>
      </c>
      <c r="C260" s="31">
        <v>4301135504</v>
      </c>
      <c r="D260" s="206">
        <v>4640242181554</v>
      </c>
      <c r="E260" s="207"/>
      <c r="F260" s="198">
        <v>3</v>
      </c>
      <c r="G260" s="32">
        <v>1</v>
      </c>
      <c r="H260" s="198">
        <v>3</v>
      </c>
      <c r="I260" s="198">
        <v>3.1920000000000002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23" t="s">
        <v>342</v>
      </c>
      <c r="Q260" s="204"/>
      <c r="R260" s="204"/>
      <c r="S260" s="204"/>
      <c r="T260" s="205"/>
      <c r="U260" s="34"/>
      <c r="V260" s="34"/>
      <c r="W260" s="35" t="s">
        <v>69</v>
      </c>
      <c r="X260" s="199">
        <v>0</v>
      </c>
      <c r="Y260" s="200">
        <f t="shared" ref="Y260:Y280" si="24">IFERROR(IF(X260="","",X260),"")</f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69" t="s">
        <v>79</v>
      </c>
      <c r="BM260" s="67">
        <f t="shared" ref="BM260:BM280" si="25">IFERROR(X260*I260,"0")</f>
        <v>0</v>
      </c>
      <c r="BN260" s="67">
        <f t="shared" ref="BN260:BN280" si="26">IFERROR(Y260*I260,"0")</f>
        <v>0</v>
      </c>
      <c r="BO260" s="67">
        <f t="shared" ref="BO260:BO280" si="27">IFERROR(X260/J260,"0")</f>
        <v>0</v>
      </c>
      <c r="BP260" s="67">
        <f t="shared" ref="BP260:BP280" si="28">IFERROR(Y260/J260,"0")</f>
        <v>0</v>
      </c>
    </row>
    <row r="261" spans="1:68" ht="27" customHeight="1" x14ac:dyDescent="0.25">
      <c r="A261" s="54" t="s">
        <v>343</v>
      </c>
      <c r="B261" s="54" t="s">
        <v>344</v>
      </c>
      <c r="C261" s="31">
        <v>4301135193</v>
      </c>
      <c r="D261" s="206">
        <v>4640242180403</v>
      </c>
      <c r="E261" s="207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5" t="s">
        <v>345</v>
      </c>
      <c r="Q261" s="204"/>
      <c r="R261" s="204"/>
      <c r="S261" s="204"/>
      <c r="T261" s="205"/>
      <c r="U261" s="34"/>
      <c r="V261" s="34"/>
      <c r="W261" s="35" t="s">
        <v>69</v>
      </c>
      <c r="X261" s="199">
        <v>0</v>
      </c>
      <c r="Y261" s="200">
        <f t="shared" si="24"/>
        <v>0</v>
      </c>
      <c r="Z261" s="36">
        <f>IFERROR(IF(X261="","",X261*0.00936),"")</f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0" t="s">
        <v>79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346</v>
      </c>
      <c r="B262" s="54" t="s">
        <v>347</v>
      </c>
      <c r="C262" s="31">
        <v>4301135394</v>
      </c>
      <c r="D262" s="206">
        <v>4640242181561</v>
      </c>
      <c r="E262" s="207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78</v>
      </c>
      <c r="L262" s="32" t="s">
        <v>67</v>
      </c>
      <c r="M262" s="33" t="s">
        <v>68</v>
      </c>
      <c r="N262" s="33"/>
      <c r="O262" s="32">
        <v>180</v>
      </c>
      <c r="P262" s="400" t="s">
        <v>348</v>
      </c>
      <c r="Q262" s="204"/>
      <c r="R262" s="204"/>
      <c r="S262" s="204"/>
      <c r="T262" s="205"/>
      <c r="U262" s="34"/>
      <c r="V262" s="34"/>
      <c r="W262" s="35" t="s">
        <v>69</v>
      </c>
      <c r="X262" s="199">
        <v>0</v>
      </c>
      <c r="Y262" s="200">
        <f t="shared" si="24"/>
        <v>0</v>
      </c>
      <c r="Z262" s="36">
        <f>IFERROR(IF(X262="","",X262*0.00936),"")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1" t="s">
        <v>79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customHeight="1" x14ac:dyDescent="0.25">
      <c r="A263" s="54" t="s">
        <v>349</v>
      </c>
      <c r="B263" s="54" t="s">
        <v>350</v>
      </c>
      <c r="C263" s="31">
        <v>4301135187</v>
      </c>
      <c r="D263" s="206">
        <v>4640242180328</v>
      </c>
      <c r="E263" s="207"/>
      <c r="F263" s="198">
        <v>3.5</v>
      </c>
      <c r="G263" s="32">
        <v>1</v>
      </c>
      <c r="H263" s="198">
        <v>3.5</v>
      </c>
      <c r="I263" s="198">
        <v>3.6920000000000002</v>
      </c>
      <c r="J263" s="32">
        <v>126</v>
      </c>
      <c r="K263" s="32" t="s">
        <v>78</v>
      </c>
      <c r="L263" s="32" t="s">
        <v>67</v>
      </c>
      <c r="M263" s="33" t="s">
        <v>68</v>
      </c>
      <c r="N263" s="33"/>
      <c r="O263" s="32">
        <v>180</v>
      </c>
      <c r="P263" s="402" t="s">
        <v>351</v>
      </c>
      <c r="Q263" s="204"/>
      <c r="R263" s="204"/>
      <c r="S263" s="204"/>
      <c r="T263" s="205"/>
      <c r="U263" s="34"/>
      <c r="V263" s="34"/>
      <c r="W263" s="35" t="s">
        <v>69</v>
      </c>
      <c r="X263" s="199">
        <v>0</v>
      </c>
      <c r="Y263" s="200">
        <f t="shared" si="24"/>
        <v>0</v>
      </c>
      <c r="Z263" s="36">
        <f>IFERROR(IF(X263="","",X263*0.00936),"")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2" t="s">
        <v>79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352</v>
      </c>
      <c r="B264" s="54" t="s">
        <v>353</v>
      </c>
      <c r="C264" s="31">
        <v>4301135374</v>
      </c>
      <c r="D264" s="206">
        <v>4640242181424</v>
      </c>
      <c r="E264" s="207"/>
      <c r="F264" s="198">
        <v>5.5</v>
      </c>
      <c r="G264" s="32">
        <v>1</v>
      </c>
      <c r="H264" s="198">
        <v>5.5</v>
      </c>
      <c r="I264" s="198">
        <v>5.7350000000000003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293" t="s">
        <v>354</v>
      </c>
      <c r="Q264" s="204"/>
      <c r="R264" s="204"/>
      <c r="S264" s="204"/>
      <c r="T264" s="205"/>
      <c r="U264" s="34"/>
      <c r="V264" s="34"/>
      <c r="W264" s="35" t="s">
        <v>69</v>
      </c>
      <c r="X264" s="199">
        <v>0</v>
      </c>
      <c r="Y264" s="200">
        <f t="shared" si="24"/>
        <v>0</v>
      </c>
      <c r="Z264" s="36">
        <f>IFERROR(IF(X264="","",X264*0.0155),"")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3" t="s">
        <v>79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355</v>
      </c>
      <c r="B265" s="54" t="s">
        <v>356</v>
      </c>
      <c r="C265" s="31">
        <v>4301135320</v>
      </c>
      <c r="D265" s="206">
        <v>4640242181592</v>
      </c>
      <c r="E265" s="207"/>
      <c r="F265" s="198">
        <v>3.5</v>
      </c>
      <c r="G265" s="32">
        <v>1</v>
      </c>
      <c r="H265" s="198">
        <v>3.5</v>
      </c>
      <c r="I265" s="198">
        <v>3.6850000000000001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45" t="s">
        <v>357</v>
      </c>
      <c r="Q265" s="204"/>
      <c r="R265" s="204"/>
      <c r="S265" s="204"/>
      <c r="T265" s="205"/>
      <c r="U265" s="34"/>
      <c r="V265" s="34"/>
      <c r="W265" s="35" t="s">
        <v>69</v>
      </c>
      <c r="X265" s="199">
        <v>0</v>
      </c>
      <c r="Y265" s="200">
        <f t="shared" si="24"/>
        <v>0</v>
      </c>
      <c r="Z265" s="36">
        <f t="shared" ref="Z265:Z272" si="29"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4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06">
        <v>4640242181523</v>
      </c>
      <c r="E266" s="207"/>
      <c r="F266" s="198">
        <v>3</v>
      </c>
      <c r="G266" s="32">
        <v>1</v>
      </c>
      <c r="H266" s="198">
        <v>3</v>
      </c>
      <c r="I266" s="198">
        <v>3.1920000000000002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2" t="s">
        <v>360</v>
      </c>
      <c r="Q266" s="204"/>
      <c r="R266" s="204"/>
      <c r="S266" s="204"/>
      <c r="T266" s="205"/>
      <c r="U266" s="34"/>
      <c r="V266" s="34"/>
      <c r="W266" s="35" t="s">
        <v>69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5" t="s">
        <v>79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4301135404</v>
      </c>
      <c r="D267" s="206">
        <v>4640242181516</v>
      </c>
      <c r="E267" s="207"/>
      <c r="F267" s="198">
        <v>3.7</v>
      </c>
      <c r="G267" s="32">
        <v>1</v>
      </c>
      <c r="H267" s="198">
        <v>3.7</v>
      </c>
      <c r="I267" s="198">
        <v>3.8919999999999999</v>
      </c>
      <c r="J267" s="32">
        <v>126</v>
      </c>
      <c r="K267" s="32" t="s">
        <v>78</v>
      </c>
      <c r="L267" s="32" t="s">
        <v>67</v>
      </c>
      <c r="M267" s="33" t="s">
        <v>68</v>
      </c>
      <c r="N267" s="33"/>
      <c r="O267" s="32">
        <v>180</v>
      </c>
      <c r="P267" s="316" t="s">
        <v>363</v>
      </c>
      <c r="Q267" s="204"/>
      <c r="R267" s="204"/>
      <c r="S267" s="204"/>
      <c r="T267" s="205"/>
      <c r="U267" s="34"/>
      <c r="V267" s="34"/>
      <c r="W267" s="35" t="s">
        <v>69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6" t="s">
        <v>79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37.5" customHeight="1" x14ac:dyDescent="0.25">
      <c r="A268" s="54" t="s">
        <v>364</v>
      </c>
      <c r="B268" s="54" t="s">
        <v>365</v>
      </c>
      <c r="C268" s="31">
        <v>4301135402</v>
      </c>
      <c r="D268" s="206">
        <v>4640242181493</v>
      </c>
      <c r="E268" s="207"/>
      <c r="F268" s="198">
        <v>3.7</v>
      </c>
      <c r="G268" s="32">
        <v>1</v>
      </c>
      <c r="H268" s="198">
        <v>3.7</v>
      </c>
      <c r="I268" s="198">
        <v>3.8919999999999999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63" t="s">
        <v>366</v>
      </c>
      <c r="Q268" s="204"/>
      <c r="R268" s="204"/>
      <c r="S268" s="204"/>
      <c r="T268" s="205"/>
      <c r="U268" s="34"/>
      <c r="V268" s="34"/>
      <c r="W268" s="35" t="s">
        <v>69</v>
      </c>
      <c r="X268" s="199">
        <v>0</v>
      </c>
      <c r="Y268" s="200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7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367</v>
      </c>
      <c r="B269" s="54" t="s">
        <v>368</v>
      </c>
      <c r="C269" s="31">
        <v>4301135375</v>
      </c>
      <c r="D269" s="206">
        <v>4640242181486</v>
      </c>
      <c r="E269" s="207"/>
      <c r="F269" s="198">
        <v>3.7</v>
      </c>
      <c r="G269" s="32">
        <v>1</v>
      </c>
      <c r="H269" s="198">
        <v>3.7</v>
      </c>
      <c r="I269" s="198">
        <v>3.8919999999999999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5" t="s">
        <v>369</v>
      </c>
      <c r="Q269" s="204"/>
      <c r="R269" s="204"/>
      <c r="S269" s="204"/>
      <c r="T269" s="205"/>
      <c r="U269" s="34"/>
      <c r="V269" s="34"/>
      <c r="W269" s="35" t="s">
        <v>69</v>
      </c>
      <c r="X269" s="199">
        <v>378</v>
      </c>
      <c r="Y269" s="200">
        <f t="shared" si="24"/>
        <v>378</v>
      </c>
      <c r="Z269" s="36">
        <f t="shared" si="29"/>
        <v>3.5380799999999999</v>
      </c>
      <c r="AA269" s="56"/>
      <c r="AB269" s="57"/>
      <c r="AC269" s="68"/>
      <c r="AG269" s="67"/>
      <c r="AJ269" s="69" t="s">
        <v>70</v>
      </c>
      <c r="AK269" s="69">
        <v>1</v>
      </c>
      <c r="BB269" s="178" t="s">
        <v>79</v>
      </c>
      <c r="BM269" s="67">
        <f t="shared" si="25"/>
        <v>1471.1759999999999</v>
      </c>
      <c r="BN269" s="67">
        <f t="shared" si="26"/>
        <v>1471.1759999999999</v>
      </c>
      <c r="BO269" s="67">
        <f t="shared" si="27"/>
        <v>3</v>
      </c>
      <c r="BP269" s="67">
        <f t="shared" si="28"/>
        <v>3</v>
      </c>
    </row>
    <row r="270" spans="1:68" ht="27" customHeight="1" x14ac:dyDescent="0.25">
      <c r="A270" s="54" t="s">
        <v>370</v>
      </c>
      <c r="B270" s="54" t="s">
        <v>371</v>
      </c>
      <c r="C270" s="31">
        <v>4301135403</v>
      </c>
      <c r="D270" s="206">
        <v>4640242181509</v>
      </c>
      <c r="E270" s="207"/>
      <c r="F270" s="198">
        <v>3.7</v>
      </c>
      <c r="G270" s="32">
        <v>1</v>
      </c>
      <c r="H270" s="198">
        <v>3.7</v>
      </c>
      <c r="I270" s="198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79" t="s">
        <v>372</v>
      </c>
      <c r="Q270" s="204"/>
      <c r="R270" s="204"/>
      <c r="S270" s="204"/>
      <c r="T270" s="205"/>
      <c r="U270" s="34"/>
      <c r="V270" s="34"/>
      <c r="W270" s="35" t="s">
        <v>69</v>
      </c>
      <c r="X270" s="199">
        <v>0</v>
      </c>
      <c r="Y270" s="200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9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373</v>
      </c>
      <c r="B271" s="54" t="s">
        <v>374</v>
      </c>
      <c r="C271" s="31">
        <v>4301135304</v>
      </c>
      <c r="D271" s="206">
        <v>4640242181240</v>
      </c>
      <c r="E271" s="207"/>
      <c r="F271" s="198">
        <v>0.3</v>
      </c>
      <c r="G271" s="32">
        <v>9</v>
      </c>
      <c r="H271" s="198">
        <v>2.7</v>
      </c>
      <c r="I271" s="198">
        <v>2.88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4" t="s">
        <v>375</v>
      </c>
      <c r="Q271" s="204"/>
      <c r="R271" s="204"/>
      <c r="S271" s="204"/>
      <c r="T271" s="205"/>
      <c r="U271" s="34"/>
      <c r="V271" s="34"/>
      <c r="W271" s="35" t="s">
        <v>69</v>
      </c>
      <c r="X271" s="199">
        <v>0</v>
      </c>
      <c r="Y271" s="200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80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376</v>
      </c>
      <c r="B272" s="54" t="s">
        <v>377</v>
      </c>
      <c r="C272" s="31">
        <v>4301135310</v>
      </c>
      <c r="D272" s="206">
        <v>4640242181318</v>
      </c>
      <c r="E272" s="207"/>
      <c r="F272" s="198">
        <v>0.3</v>
      </c>
      <c r="G272" s="32">
        <v>9</v>
      </c>
      <c r="H272" s="198">
        <v>2.7</v>
      </c>
      <c r="I272" s="198">
        <v>2.988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299" t="s">
        <v>378</v>
      </c>
      <c r="Q272" s="204"/>
      <c r="R272" s="204"/>
      <c r="S272" s="204"/>
      <c r="T272" s="205"/>
      <c r="U272" s="34"/>
      <c r="V272" s="34"/>
      <c r="W272" s="35" t="s">
        <v>69</v>
      </c>
      <c r="X272" s="199">
        <v>0</v>
      </c>
      <c r="Y272" s="200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81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379</v>
      </c>
      <c r="B273" s="54" t="s">
        <v>380</v>
      </c>
      <c r="C273" s="31">
        <v>4301135306</v>
      </c>
      <c r="D273" s="206">
        <v>4640242181578</v>
      </c>
      <c r="E273" s="207"/>
      <c r="F273" s="198">
        <v>0.3</v>
      </c>
      <c r="G273" s="32">
        <v>9</v>
      </c>
      <c r="H273" s="198">
        <v>2.7</v>
      </c>
      <c r="I273" s="198">
        <v>2.8450000000000002</v>
      </c>
      <c r="J273" s="32">
        <v>234</v>
      </c>
      <c r="K273" s="32" t="s">
        <v>136</v>
      </c>
      <c r="L273" s="32" t="s">
        <v>67</v>
      </c>
      <c r="M273" s="33" t="s">
        <v>68</v>
      </c>
      <c r="N273" s="33"/>
      <c r="O273" s="32">
        <v>180</v>
      </c>
      <c r="P273" s="261" t="s">
        <v>381</v>
      </c>
      <c r="Q273" s="204"/>
      <c r="R273" s="204"/>
      <c r="S273" s="204"/>
      <c r="T273" s="205"/>
      <c r="U273" s="34"/>
      <c r="V273" s="34"/>
      <c r="W273" s="35" t="s">
        <v>69</v>
      </c>
      <c r="X273" s="199">
        <v>0</v>
      </c>
      <c r="Y273" s="200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82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382</v>
      </c>
      <c r="B274" s="54" t="s">
        <v>383</v>
      </c>
      <c r="C274" s="31">
        <v>4301135305</v>
      </c>
      <c r="D274" s="206">
        <v>4640242181394</v>
      </c>
      <c r="E274" s="207"/>
      <c r="F274" s="198">
        <v>0.3</v>
      </c>
      <c r="G274" s="32">
        <v>9</v>
      </c>
      <c r="H274" s="198">
        <v>2.7</v>
      </c>
      <c r="I274" s="198">
        <v>2.8450000000000002</v>
      </c>
      <c r="J274" s="32">
        <v>234</v>
      </c>
      <c r="K274" s="32" t="s">
        <v>136</v>
      </c>
      <c r="L274" s="32" t="s">
        <v>67</v>
      </c>
      <c r="M274" s="33" t="s">
        <v>68</v>
      </c>
      <c r="N274" s="33"/>
      <c r="O274" s="32">
        <v>180</v>
      </c>
      <c r="P274" s="354" t="s">
        <v>384</v>
      </c>
      <c r="Q274" s="204"/>
      <c r="R274" s="204"/>
      <c r="S274" s="204"/>
      <c r="T274" s="205"/>
      <c r="U274" s="34"/>
      <c r="V274" s="34"/>
      <c r="W274" s="35" t="s">
        <v>69</v>
      </c>
      <c r="X274" s="199">
        <v>0</v>
      </c>
      <c r="Y274" s="200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83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385</v>
      </c>
      <c r="B275" s="54" t="s">
        <v>386</v>
      </c>
      <c r="C275" s="31">
        <v>4301135309</v>
      </c>
      <c r="D275" s="206">
        <v>4640242181332</v>
      </c>
      <c r="E275" s="207"/>
      <c r="F275" s="198">
        <v>0.3</v>
      </c>
      <c r="G275" s="32">
        <v>9</v>
      </c>
      <c r="H275" s="198">
        <v>2.7</v>
      </c>
      <c r="I275" s="198">
        <v>2.9079999999999999</v>
      </c>
      <c r="J275" s="32">
        <v>234</v>
      </c>
      <c r="K275" s="32" t="s">
        <v>136</v>
      </c>
      <c r="L275" s="32" t="s">
        <v>67</v>
      </c>
      <c r="M275" s="33" t="s">
        <v>68</v>
      </c>
      <c r="N275" s="33"/>
      <c r="O275" s="32">
        <v>180</v>
      </c>
      <c r="P275" s="230" t="s">
        <v>387</v>
      </c>
      <c r="Q275" s="204"/>
      <c r="R275" s="204"/>
      <c r="S275" s="204"/>
      <c r="T275" s="205"/>
      <c r="U275" s="34"/>
      <c r="V275" s="34"/>
      <c r="W275" s="35" t="s">
        <v>69</v>
      </c>
      <c r="X275" s="199">
        <v>0</v>
      </c>
      <c r="Y275" s="200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4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388</v>
      </c>
      <c r="B276" s="54" t="s">
        <v>389</v>
      </c>
      <c r="C276" s="31">
        <v>4301135308</v>
      </c>
      <c r="D276" s="206">
        <v>4640242181349</v>
      </c>
      <c r="E276" s="207"/>
      <c r="F276" s="198">
        <v>0.3</v>
      </c>
      <c r="G276" s="32">
        <v>9</v>
      </c>
      <c r="H276" s="198">
        <v>2.7</v>
      </c>
      <c r="I276" s="198">
        <v>2.9079999999999999</v>
      </c>
      <c r="J276" s="32">
        <v>234</v>
      </c>
      <c r="K276" s="32" t="s">
        <v>136</v>
      </c>
      <c r="L276" s="32" t="s">
        <v>67</v>
      </c>
      <c r="M276" s="33" t="s">
        <v>68</v>
      </c>
      <c r="N276" s="33"/>
      <c r="O276" s="32">
        <v>180</v>
      </c>
      <c r="P276" s="376" t="s">
        <v>390</v>
      </c>
      <c r="Q276" s="204"/>
      <c r="R276" s="204"/>
      <c r="S276" s="204"/>
      <c r="T276" s="205"/>
      <c r="U276" s="34"/>
      <c r="V276" s="34"/>
      <c r="W276" s="35" t="s">
        <v>69</v>
      </c>
      <c r="X276" s="199">
        <v>0</v>
      </c>
      <c r="Y276" s="200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5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391</v>
      </c>
      <c r="B277" s="54" t="s">
        <v>392</v>
      </c>
      <c r="C277" s="31">
        <v>4301135307</v>
      </c>
      <c r="D277" s="206">
        <v>4640242181370</v>
      </c>
      <c r="E277" s="207"/>
      <c r="F277" s="198">
        <v>0.3</v>
      </c>
      <c r="G277" s="32">
        <v>9</v>
      </c>
      <c r="H277" s="198">
        <v>2.7</v>
      </c>
      <c r="I277" s="198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301" t="s">
        <v>393</v>
      </c>
      <c r="Q277" s="204"/>
      <c r="R277" s="204"/>
      <c r="S277" s="204"/>
      <c r="T277" s="205"/>
      <c r="U277" s="34"/>
      <c r="V277" s="34"/>
      <c r="W277" s="35" t="s">
        <v>69</v>
      </c>
      <c r="X277" s="199">
        <v>0</v>
      </c>
      <c r="Y277" s="200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6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394</v>
      </c>
      <c r="B278" s="54" t="s">
        <v>395</v>
      </c>
      <c r="C278" s="31">
        <v>4301135318</v>
      </c>
      <c r="D278" s="206">
        <v>4607111037480</v>
      </c>
      <c r="E278" s="207"/>
      <c r="F278" s="198">
        <v>1</v>
      </c>
      <c r="G278" s="32">
        <v>4</v>
      </c>
      <c r="H278" s="198">
        <v>4</v>
      </c>
      <c r="I278" s="198">
        <v>4.2724000000000002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381" t="s">
        <v>396</v>
      </c>
      <c r="Q278" s="204"/>
      <c r="R278" s="204"/>
      <c r="S278" s="204"/>
      <c r="T278" s="205"/>
      <c r="U278" s="34"/>
      <c r="V278" s="34"/>
      <c r="W278" s="35" t="s">
        <v>69</v>
      </c>
      <c r="X278" s="199">
        <v>0</v>
      </c>
      <c r="Y278" s="200">
        <f t="shared" si="24"/>
        <v>0</v>
      </c>
      <c r="Z278" s="36">
        <f>IFERROR(IF(X278="","",X278*0.0155),"")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7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397</v>
      </c>
      <c r="B279" s="54" t="s">
        <v>398</v>
      </c>
      <c r="C279" s="31">
        <v>4301135319</v>
      </c>
      <c r="D279" s="206">
        <v>4607111037473</v>
      </c>
      <c r="E279" s="207"/>
      <c r="F279" s="198">
        <v>1</v>
      </c>
      <c r="G279" s="32">
        <v>4</v>
      </c>
      <c r="H279" s="198">
        <v>4</v>
      </c>
      <c r="I279" s="198">
        <v>4.2300000000000004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340" t="s">
        <v>399</v>
      </c>
      <c r="Q279" s="204"/>
      <c r="R279" s="204"/>
      <c r="S279" s="204"/>
      <c r="T279" s="205"/>
      <c r="U279" s="34"/>
      <c r="V279" s="34"/>
      <c r="W279" s="35" t="s">
        <v>69</v>
      </c>
      <c r="X279" s="199">
        <v>0</v>
      </c>
      <c r="Y279" s="200">
        <f t="shared" si="24"/>
        <v>0</v>
      </c>
      <c r="Z279" s="36">
        <f>IFERROR(IF(X279="","",X279*0.0155),"")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8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400</v>
      </c>
      <c r="B280" s="54" t="s">
        <v>401</v>
      </c>
      <c r="C280" s="31">
        <v>4301135198</v>
      </c>
      <c r="D280" s="206">
        <v>4640242180663</v>
      </c>
      <c r="E280" s="207"/>
      <c r="F280" s="198">
        <v>0.9</v>
      </c>
      <c r="G280" s="32">
        <v>4</v>
      </c>
      <c r="H280" s="198">
        <v>3.6</v>
      </c>
      <c r="I280" s="198">
        <v>3.83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286" t="s">
        <v>402</v>
      </c>
      <c r="Q280" s="204"/>
      <c r="R280" s="204"/>
      <c r="S280" s="204"/>
      <c r="T280" s="205"/>
      <c r="U280" s="34"/>
      <c r="V280" s="34"/>
      <c r="W280" s="35" t="s">
        <v>69</v>
      </c>
      <c r="X280" s="199">
        <v>0</v>
      </c>
      <c r="Y280" s="200">
        <f t="shared" si="24"/>
        <v>0</v>
      </c>
      <c r="Z280" s="36">
        <f>IFERROR(IF(X280="","",X280*0.0155),"")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9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x14ac:dyDescent="0.2">
      <c r="A281" s="209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1"/>
      <c r="P281" s="215" t="s">
        <v>71</v>
      </c>
      <c r="Q281" s="216"/>
      <c r="R281" s="216"/>
      <c r="S281" s="216"/>
      <c r="T281" s="216"/>
      <c r="U281" s="216"/>
      <c r="V281" s="217"/>
      <c r="W281" s="37" t="s">
        <v>69</v>
      </c>
      <c r="X281" s="201">
        <f>IFERROR(SUM(X260:X280),"0")</f>
        <v>378</v>
      </c>
      <c r="Y281" s="201">
        <f>IFERROR(SUM(Y260:Y280),"0")</f>
        <v>378</v>
      </c>
      <c r="Z281" s="201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3.5380799999999999</v>
      </c>
      <c r="AA281" s="202"/>
      <c r="AB281" s="202"/>
      <c r="AC281" s="202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1"/>
      <c r="P282" s="215" t="s">
        <v>71</v>
      </c>
      <c r="Q282" s="216"/>
      <c r="R282" s="216"/>
      <c r="S282" s="216"/>
      <c r="T282" s="216"/>
      <c r="U282" s="216"/>
      <c r="V282" s="217"/>
      <c r="W282" s="37" t="s">
        <v>72</v>
      </c>
      <c r="X282" s="201">
        <f>IFERROR(SUMPRODUCT(X260:X280*H260:H280),"0")</f>
        <v>1398.6000000000001</v>
      </c>
      <c r="Y282" s="201">
        <f>IFERROR(SUMPRODUCT(Y260:Y280*H260:H280),"0")</f>
        <v>1398.6000000000001</v>
      </c>
      <c r="Z282" s="37"/>
      <c r="AA282" s="202"/>
      <c r="AB282" s="202"/>
      <c r="AC282" s="202"/>
    </row>
    <row r="283" spans="1:68" ht="15" customHeight="1" x14ac:dyDescent="0.2">
      <c r="A283" s="413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1"/>
      <c r="P283" s="302" t="s">
        <v>403</v>
      </c>
      <c r="Q283" s="283"/>
      <c r="R283" s="283"/>
      <c r="S283" s="283"/>
      <c r="T283" s="283"/>
      <c r="U283" s="283"/>
      <c r="V283" s="284"/>
      <c r="W283" s="37" t="s">
        <v>72</v>
      </c>
      <c r="X283" s="201">
        <f>IFERROR(X24+X33+X40+X48+X65+X71+X76+X82+X92+X99+X111+X117+X123+X130+X135+X141+X146+X153+X161+X166+X174+X179+X187+X197+X205+X210+X216+X222+X229+X235+X243+X247+X252+X258+X282,"0")</f>
        <v>13429.199999999999</v>
      </c>
      <c r="Y283" s="201">
        <f>IFERROR(Y24+Y33+Y40+Y48+Y65+Y71+Y76+Y82+Y92+Y99+Y111+Y117+Y123+Y130+Y135+Y141+Y146+Y153+Y161+Y166+Y174+Y179+Y187+Y197+Y205+Y210+Y216+Y222+Y229+Y235+Y243+Y247+Y252+Y258+Y282,"0")</f>
        <v>13429.199999999999</v>
      </c>
      <c r="Z283" s="37"/>
      <c r="AA283" s="202"/>
      <c r="AB283" s="202"/>
      <c r="AC283" s="202"/>
    </row>
    <row r="284" spans="1:68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11"/>
      <c r="P284" s="302" t="s">
        <v>404</v>
      </c>
      <c r="Q284" s="283"/>
      <c r="R284" s="283"/>
      <c r="S284" s="283"/>
      <c r="T284" s="283"/>
      <c r="U284" s="283"/>
      <c r="V284" s="284"/>
      <c r="W284" s="37" t="s">
        <v>72</v>
      </c>
      <c r="X284" s="201">
        <f>IFERROR(SUM(BM22:BM280),"0")</f>
        <v>14778.009999999998</v>
      </c>
      <c r="Y284" s="201">
        <f>IFERROR(SUM(BN22:BN280),"0")</f>
        <v>14778.009999999998</v>
      </c>
      <c r="Z284" s="37"/>
      <c r="AA284" s="202"/>
      <c r="AB284" s="202"/>
      <c r="AC284" s="202"/>
    </row>
    <row r="285" spans="1:68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311"/>
      <c r="P285" s="302" t="s">
        <v>405</v>
      </c>
      <c r="Q285" s="283"/>
      <c r="R285" s="283"/>
      <c r="S285" s="283"/>
      <c r="T285" s="283"/>
      <c r="U285" s="283"/>
      <c r="V285" s="284"/>
      <c r="W285" s="37" t="s">
        <v>406</v>
      </c>
      <c r="X285" s="38">
        <f>ROUNDUP(SUM(BO22:BO280),0)</f>
        <v>36</v>
      </c>
      <c r="Y285" s="38">
        <f>ROUNDUP(SUM(BP22:BP280),0)</f>
        <v>36</v>
      </c>
      <c r="Z285" s="37"/>
      <c r="AA285" s="202"/>
      <c r="AB285" s="202"/>
      <c r="AC285" s="202"/>
    </row>
    <row r="286" spans="1:68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311"/>
      <c r="P286" s="302" t="s">
        <v>407</v>
      </c>
      <c r="Q286" s="283"/>
      <c r="R286" s="283"/>
      <c r="S286" s="283"/>
      <c r="T286" s="283"/>
      <c r="U286" s="283"/>
      <c r="V286" s="284"/>
      <c r="W286" s="37" t="s">
        <v>72</v>
      </c>
      <c r="X286" s="201">
        <f>GrossWeightTotal+PalletQtyTotal*25</f>
        <v>15678.009999999998</v>
      </c>
      <c r="Y286" s="201">
        <f>GrossWeightTotalR+PalletQtyTotalR*25</f>
        <v>15678.009999999998</v>
      </c>
      <c r="Z286" s="37"/>
      <c r="AA286" s="202"/>
      <c r="AB286" s="202"/>
      <c r="AC286" s="202"/>
    </row>
    <row r="287" spans="1:68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311"/>
      <c r="P287" s="302" t="s">
        <v>408</v>
      </c>
      <c r="Q287" s="283"/>
      <c r="R287" s="283"/>
      <c r="S287" s="283"/>
      <c r="T287" s="283"/>
      <c r="U287" s="283"/>
      <c r="V287" s="284"/>
      <c r="W287" s="37" t="s">
        <v>406</v>
      </c>
      <c r="X287" s="201">
        <f>IFERROR(X23+X32+X39+X47+X64+X70+X75+X81+X91+X98+X110+X116+X122+X129+X134+X140+X145+X152+X160+X165+X173+X178+X186+X196+X204+X209+X215+X221+X228+X234+X242+X246+X251+X257+X281,"0")</f>
        <v>3124</v>
      </c>
      <c r="Y287" s="201">
        <f>IFERROR(Y23+Y32+Y39+Y47+Y64+Y70+Y75+Y81+Y91+Y98+Y110+Y116+Y122+Y129+Y134+Y140+Y145+Y152+Y160+Y165+Y173+Y178+Y186+Y196+Y204+Y209+Y215+Y221+Y228+Y234+Y242+Y246+Y251+Y257+Y281,"0")</f>
        <v>3124</v>
      </c>
      <c r="Z287" s="37"/>
      <c r="AA287" s="202"/>
      <c r="AB287" s="202"/>
      <c r="AC287" s="202"/>
    </row>
    <row r="288" spans="1:68" ht="14.25" customHeight="1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311"/>
      <c r="P288" s="302" t="s">
        <v>409</v>
      </c>
      <c r="Q288" s="283"/>
      <c r="R288" s="283"/>
      <c r="S288" s="283"/>
      <c r="T288" s="283"/>
      <c r="U288" s="283"/>
      <c r="V288" s="284"/>
      <c r="W288" s="39" t="s">
        <v>410</v>
      </c>
      <c r="X288" s="37"/>
      <c r="Y288" s="37"/>
      <c r="Z288" s="37">
        <f>IFERROR(Z23+Z32+Z39+Z47+Z64+Z70+Z75+Z81+Z91+Z98+Z110+Z116+Z122+Z129+Z134+Z140+Z145+Z152+Z160+Z165+Z173+Z178+Z186+Z196+Z204+Z209+Z215+Z221+Z228+Z234+Z242+Z246+Z251+Z257+Z281,"0")</f>
        <v>44.803919999999998</v>
      </c>
      <c r="AA288" s="202"/>
      <c r="AB288" s="202"/>
      <c r="AC288" s="202"/>
    </row>
    <row r="289" spans="1:32" ht="13.5" customHeight="1" thickBot="1" x14ac:dyDescent="0.25"/>
    <row r="290" spans="1:32" ht="27" customHeight="1" thickTop="1" thickBot="1" x14ac:dyDescent="0.25">
      <c r="A290" s="40" t="s">
        <v>411</v>
      </c>
      <c r="B290" s="196" t="s">
        <v>62</v>
      </c>
      <c r="C290" s="238" t="s">
        <v>73</v>
      </c>
      <c r="D290" s="330"/>
      <c r="E290" s="330"/>
      <c r="F290" s="330"/>
      <c r="G290" s="330"/>
      <c r="H290" s="330"/>
      <c r="I290" s="330"/>
      <c r="J290" s="330"/>
      <c r="K290" s="330"/>
      <c r="L290" s="330"/>
      <c r="M290" s="330"/>
      <c r="N290" s="330"/>
      <c r="O290" s="330"/>
      <c r="P290" s="330"/>
      <c r="Q290" s="330"/>
      <c r="R290" s="330"/>
      <c r="S290" s="314"/>
      <c r="T290" s="238" t="s">
        <v>218</v>
      </c>
      <c r="U290" s="314"/>
      <c r="V290" s="238" t="s">
        <v>245</v>
      </c>
      <c r="W290" s="314"/>
      <c r="X290" s="238" t="s">
        <v>259</v>
      </c>
      <c r="Y290" s="330"/>
      <c r="Z290" s="330"/>
      <c r="AA290" s="330"/>
      <c r="AB290" s="314"/>
      <c r="AC290" s="196" t="s">
        <v>298</v>
      </c>
      <c r="AD290" s="196" t="s">
        <v>303</v>
      </c>
      <c r="AE290" s="196" t="s">
        <v>309</v>
      </c>
      <c r="AF290" s="196" t="s">
        <v>219</v>
      </c>
    </row>
    <row r="291" spans="1:32" ht="14.25" customHeight="1" thickTop="1" x14ac:dyDescent="0.2">
      <c r="A291" s="342" t="s">
        <v>412</v>
      </c>
      <c r="B291" s="238" t="s">
        <v>62</v>
      </c>
      <c r="C291" s="238" t="s">
        <v>74</v>
      </c>
      <c r="D291" s="238" t="s">
        <v>86</v>
      </c>
      <c r="E291" s="238" t="s">
        <v>94</v>
      </c>
      <c r="F291" s="238" t="s">
        <v>105</v>
      </c>
      <c r="G291" s="238" t="s">
        <v>133</v>
      </c>
      <c r="H291" s="238" t="s">
        <v>139</v>
      </c>
      <c r="I291" s="238" t="s">
        <v>143</v>
      </c>
      <c r="J291" s="238" t="s">
        <v>149</v>
      </c>
      <c r="K291" s="238" t="s">
        <v>162</v>
      </c>
      <c r="L291" s="238" t="s">
        <v>170</v>
      </c>
      <c r="M291" s="238" t="s">
        <v>187</v>
      </c>
      <c r="N291" s="197"/>
      <c r="O291" s="238" t="s">
        <v>192</v>
      </c>
      <c r="P291" s="238" t="s">
        <v>197</v>
      </c>
      <c r="Q291" s="238" t="s">
        <v>204</v>
      </c>
      <c r="R291" s="238" t="s">
        <v>207</v>
      </c>
      <c r="S291" s="238" t="s">
        <v>215</v>
      </c>
      <c r="T291" s="238" t="s">
        <v>219</v>
      </c>
      <c r="U291" s="238" t="s">
        <v>227</v>
      </c>
      <c r="V291" s="238" t="s">
        <v>246</v>
      </c>
      <c r="W291" s="238" t="s">
        <v>253</v>
      </c>
      <c r="X291" s="238" t="s">
        <v>260</v>
      </c>
      <c r="Y291" s="238" t="s">
        <v>267</v>
      </c>
      <c r="Z291" s="238" t="s">
        <v>280</v>
      </c>
      <c r="AA291" s="238" t="s">
        <v>289</v>
      </c>
      <c r="AB291" s="238" t="s">
        <v>292</v>
      </c>
      <c r="AC291" s="238" t="s">
        <v>299</v>
      </c>
      <c r="AD291" s="238" t="s">
        <v>304</v>
      </c>
      <c r="AE291" s="238" t="s">
        <v>310</v>
      </c>
      <c r="AF291" s="238" t="s">
        <v>219</v>
      </c>
    </row>
    <row r="292" spans="1:32" ht="13.5" customHeight="1" thickBot="1" x14ac:dyDescent="0.25">
      <c r="A292" s="343"/>
      <c r="B292" s="239"/>
      <c r="C292" s="239"/>
      <c r="D292" s="239"/>
      <c r="E292" s="239"/>
      <c r="F292" s="239"/>
      <c r="G292" s="239"/>
      <c r="H292" s="239"/>
      <c r="I292" s="239"/>
      <c r="J292" s="239"/>
      <c r="K292" s="239"/>
      <c r="L292" s="239"/>
      <c r="M292" s="239"/>
      <c r="N292" s="197"/>
      <c r="O292" s="239"/>
      <c r="P292" s="239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  <c r="AA292" s="239"/>
      <c r="AB292" s="239"/>
      <c r="AC292" s="239"/>
      <c r="AD292" s="239"/>
      <c r="AE292" s="239"/>
      <c r="AF292" s="239"/>
    </row>
    <row r="293" spans="1:32" ht="18" customHeight="1" thickTop="1" thickBot="1" x14ac:dyDescent="0.25">
      <c r="A293" s="40" t="s">
        <v>413</v>
      </c>
      <c r="B293" s="46">
        <f>IFERROR(X22*H22,"0")</f>
        <v>0</v>
      </c>
      <c r="C293" s="46">
        <f>IFERROR(X28*H28,"0")+IFERROR(X29*H29,"0")+IFERROR(X30*H30,"0")+IFERROR(X31*H31,"0")</f>
        <v>819</v>
      </c>
      <c r="D293" s="46">
        <f>IFERROR(X36*H36,"0")+IFERROR(X37*H37,"0")+IFERROR(X38*H38,"0")</f>
        <v>2952</v>
      </c>
      <c r="E293" s="46">
        <f>IFERROR(X43*H43,"0")+IFERROR(X44*H44,"0")+IFERROR(X45*H45,"0")+IFERROR(X46*H46,"0")</f>
        <v>0</v>
      </c>
      <c r="F293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860.16000000000008</v>
      </c>
      <c r="G293" s="46">
        <f>IFERROR(X68*H68,"0")+IFERROR(X69*H69,"0")</f>
        <v>300</v>
      </c>
      <c r="H293" s="46">
        <f>IFERROR(X74*H74,"0")</f>
        <v>151.20000000000002</v>
      </c>
      <c r="I293" s="46">
        <f>IFERROR(X79*H79,"0")+IFERROR(X80*H80,"0")</f>
        <v>907.2</v>
      </c>
      <c r="J293" s="46">
        <f>IFERROR(X85*H85,"0")+IFERROR(X86*H86,"0")+IFERROR(X87*H87,"0")+IFERROR(X88*H88,"0")+IFERROR(X89*H89,"0")+IFERROR(X90*H90,"0")</f>
        <v>1834.56</v>
      </c>
      <c r="K293" s="46">
        <f>IFERROR(X95*H95,"0")+IFERROR(X96*H96,"0")+IFERROR(X97*H97,"0")</f>
        <v>0</v>
      </c>
      <c r="L293" s="46">
        <f>IFERROR(X102*H102,"0")+IFERROR(X103*H103,"0")+IFERROR(X104*H104,"0")+IFERROR(X105*H105,"0")+IFERROR(X106*H106,"0")+IFERROR(X107*H107,"0")+IFERROR(X108*H108,"0")+IFERROR(X109*H109,"0")</f>
        <v>3492.48</v>
      </c>
      <c r="M293" s="46">
        <f>IFERROR(X114*H114,"0")+IFERROR(X115*H115,"0")</f>
        <v>714</v>
      </c>
      <c r="N293" s="197"/>
      <c r="O293" s="46">
        <f>IFERROR(X120*H120,"0")+IFERROR(X121*H121,"0")</f>
        <v>0</v>
      </c>
      <c r="P293" s="46">
        <f>IFERROR(X126*H126,"0")+IFERROR(X127*H127,"0")+IFERROR(X128*H128,"0")</f>
        <v>0</v>
      </c>
      <c r="Q293" s="46">
        <f>IFERROR(X133*H133,"0")</f>
        <v>0</v>
      </c>
      <c r="R293" s="46">
        <f>IFERROR(X138*H138,"0")+IFERROR(X139*H139,"0")</f>
        <v>0</v>
      </c>
      <c r="S293" s="46">
        <f>IFERROR(X144*H144,"0")</f>
        <v>0</v>
      </c>
      <c r="T293" s="46">
        <f>IFERROR(X150*H150,"0")+IFERROR(X151*H151,"0")</f>
        <v>0</v>
      </c>
      <c r="U293" s="46">
        <f>IFERROR(X156*H156,"0")+IFERROR(X157*H157,"0")+IFERROR(X158*H158,"0")+IFERROR(X159*H159,"0")+IFERROR(X163*H163,"0")+IFERROR(X164*H164,"0")</f>
        <v>0</v>
      </c>
      <c r="V293" s="46">
        <f>IFERROR(X170*H170,"0")+IFERROR(X171*H171,"0")+IFERROR(X172*H172,"0")</f>
        <v>0</v>
      </c>
      <c r="W293" s="46">
        <f>IFERROR(X177*H177,"0")</f>
        <v>0</v>
      </c>
      <c r="X293" s="46">
        <f>IFERROR(X183*H183,"0")+IFERROR(X184*H184,"0")+IFERROR(X185*H185,"0")</f>
        <v>0</v>
      </c>
      <c r="Y293" s="46">
        <f>IFERROR(X190*H190,"0")+IFERROR(X191*H191,"0")+IFERROR(X192*H192,"0")+IFERROR(X193*H193,"0")+IFERROR(X194*H194,"0")+IFERROR(X195*H195,"0")</f>
        <v>0</v>
      </c>
      <c r="Z293" s="46">
        <f>IFERROR(X200*H200,"0")+IFERROR(X201*H201,"0")+IFERROR(X202*H202,"0")+IFERROR(X203*H203,"0")</f>
        <v>0</v>
      </c>
      <c r="AA293" s="46">
        <f>IFERROR(X208*H208,"0")</f>
        <v>0</v>
      </c>
      <c r="AB293" s="46">
        <f>IFERROR(X213*H213,"0")+IFERROR(X214*H214,"0")</f>
        <v>0</v>
      </c>
      <c r="AC293" s="46">
        <f>IFERROR(X220*H220,"0")</f>
        <v>0</v>
      </c>
      <c r="AD293" s="46">
        <f>IFERROR(X226*H226,"0")+IFERROR(X227*H227,"0")</f>
        <v>0</v>
      </c>
      <c r="AE293" s="46">
        <f>IFERROR(X233*H233,"0")</f>
        <v>0</v>
      </c>
      <c r="AF293" s="46">
        <f>IFERROR(X239*H239,"0")+IFERROR(X240*H240,"0")+IFERROR(X241*H241,"0")+IFERROR(X245*H245,"0")+IFERROR(X249*H249,"0")+IFERROR(X250*H250,"0")+IFERROR(X254*H254,"0")+IFERROR(X255*H255,"0")+IFERROR(X256*H256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</f>
        <v>1398.6000000000001</v>
      </c>
    </row>
    <row r="294" spans="1:32" ht="13.5" customHeight="1" thickTop="1" x14ac:dyDescent="0.2">
      <c r="C294" s="197"/>
    </row>
    <row r="295" spans="1:32" ht="19.5" customHeight="1" x14ac:dyDescent="0.2">
      <c r="A295" s="58" t="s">
        <v>414</v>
      </c>
      <c r="B295" s="58" t="s">
        <v>415</v>
      </c>
      <c r="C295" s="58" t="s">
        <v>416</v>
      </c>
    </row>
    <row r="296" spans="1:32" x14ac:dyDescent="0.2">
      <c r="A296" s="59">
        <f>SUMPRODUCT(--(BB:BB="ЗПФ"),--(W:W="кор"),H:H,Y:Y)+SUMPRODUCT(--(BB:BB="ЗПФ"),--(W:W="кг"),Y:Y)</f>
        <v>7604.6399999999994</v>
      </c>
      <c r="B296" s="60">
        <f>SUMPRODUCT(--(BB:BB="ПГП"),--(W:W="кор"),H:H,Y:Y)+SUMPRODUCT(--(BB:BB="ПГП"),--(W:W="кг"),Y:Y)</f>
        <v>5824.56</v>
      </c>
      <c r="C296" s="60">
        <f>SUMPRODUCT(--(BB:BB="КИЗ"),--(W:W="кор"),H:H,Y:Y)+SUMPRODUCT(--(BB:BB="КИЗ"),--(W:W="кг"),Y:Y)</f>
        <v>0</v>
      </c>
    </row>
  </sheetData>
  <sheetProtection algorithmName="SHA-512" hashValue="YiPcZG6HPk+tTeheC906Ya4HRf1ELTWw7lPgTEn7v51Hahy4mnsk/lpUZgEmyKdgdgRyQi+Xcy1BCC0EadEhHQ==" saltValue="9ZgMmUd3WGkcN5zPWHrCQ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9">
    <mergeCell ref="AB291:AB292"/>
    <mergeCell ref="P76:V76"/>
    <mergeCell ref="AD291:AD292"/>
    <mergeCell ref="A10:C10"/>
    <mergeCell ref="P126:T126"/>
    <mergeCell ref="A217:Z217"/>
    <mergeCell ref="P140:V140"/>
    <mergeCell ref="A136:Z136"/>
    <mergeCell ref="A21:Z21"/>
    <mergeCell ref="D184:E184"/>
    <mergeCell ref="D121:E121"/>
    <mergeCell ref="D192:E192"/>
    <mergeCell ref="A181:Z181"/>
    <mergeCell ref="D17:E18"/>
    <mergeCell ref="A283:O288"/>
    <mergeCell ref="A131:Z131"/>
    <mergeCell ref="P202:T202"/>
    <mergeCell ref="X17:X18"/>
    <mergeCell ref="P58:T58"/>
    <mergeCell ref="D250:E250"/>
    <mergeCell ref="R291:R292"/>
    <mergeCell ref="D44:E44"/>
    <mergeCell ref="P216:V216"/>
    <mergeCell ref="G291:G292"/>
    <mergeCell ref="P160:V160"/>
    <mergeCell ref="P283:V283"/>
    <mergeCell ref="I291:I292"/>
    <mergeCell ref="D271:E271"/>
    <mergeCell ref="V12:W12"/>
    <mergeCell ref="D191:E191"/>
    <mergeCell ref="D262:E262"/>
    <mergeCell ref="P122:V122"/>
    <mergeCell ref="P285:V285"/>
    <mergeCell ref="A215:O216"/>
    <mergeCell ref="P85:T85"/>
    <mergeCell ref="P60:T60"/>
    <mergeCell ref="D239:E239"/>
    <mergeCell ref="C290:S290"/>
    <mergeCell ref="D266:E266"/>
    <mergeCell ref="D95:E95"/>
    <mergeCell ref="U17:V17"/>
    <mergeCell ref="D57:E57"/>
    <mergeCell ref="D268:E268"/>
    <mergeCell ref="P151:T151"/>
    <mergeCell ref="D97:E97"/>
    <mergeCell ref="Q5:R5"/>
    <mergeCell ref="D120:E120"/>
    <mergeCell ref="F17:F18"/>
    <mergeCell ref="D278:E278"/>
    <mergeCell ref="D163:E163"/>
    <mergeCell ref="D107:E107"/>
    <mergeCell ref="P263:T263"/>
    <mergeCell ref="D171:E171"/>
    <mergeCell ref="Q6:R6"/>
    <mergeCell ref="P200:T200"/>
    <mergeCell ref="A251:O252"/>
    <mergeCell ref="D102:E102"/>
    <mergeCell ref="P81:V81"/>
    <mergeCell ref="P145:V145"/>
    <mergeCell ref="P23:V23"/>
    <mergeCell ref="D133:E133"/>
    <mergeCell ref="A231:Z231"/>
    <mergeCell ref="A206:Z206"/>
    <mergeCell ref="P210:V210"/>
    <mergeCell ref="A35:Z35"/>
    <mergeCell ref="D54:E54"/>
    <mergeCell ref="Y17:Y18"/>
    <mergeCell ref="A8:C8"/>
    <mergeCell ref="F291:F292"/>
    <mergeCell ref="P128:T128"/>
    <mergeCell ref="H291:H292"/>
    <mergeCell ref="AD17:AF18"/>
    <mergeCell ref="A39:O40"/>
    <mergeCell ref="A132:Z132"/>
    <mergeCell ref="P117:V117"/>
    <mergeCell ref="F5:G5"/>
    <mergeCell ref="A25:Z25"/>
    <mergeCell ref="A236:Z236"/>
    <mergeCell ref="A223:Z223"/>
    <mergeCell ref="V11:W11"/>
    <mergeCell ref="P57:T57"/>
    <mergeCell ref="AA291:AA292"/>
    <mergeCell ref="AC291:AC292"/>
    <mergeCell ref="D279:E279"/>
    <mergeCell ref="P121:T121"/>
    <mergeCell ref="D29:E29"/>
    <mergeCell ref="D265:E265"/>
    <mergeCell ref="A134:O135"/>
    <mergeCell ref="A20:Z20"/>
    <mergeCell ref="A125:Z125"/>
    <mergeCell ref="A112:Z112"/>
    <mergeCell ref="P197:V197"/>
    <mergeCell ref="P287:V287"/>
    <mergeCell ref="D177:E177"/>
    <mergeCell ref="P281:V281"/>
    <mergeCell ref="D226:E226"/>
    <mergeCell ref="P183:T183"/>
    <mergeCell ref="D164:E164"/>
    <mergeCell ref="P62:T62"/>
    <mergeCell ref="P2:W3"/>
    <mergeCell ref="P133:T133"/>
    <mergeCell ref="P127:T127"/>
    <mergeCell ref="D241:E241"/>
    <mergeCell ref="P54:T54"/>
    <mergeCell ref="A23:O24"/>
    <mergeCell ref="D10:E10"/>
    <mergeCell ref="F10:G10"/>
    <mergeCell ref="P191:T191"/>
    <mergeCell ref="D270:E270"/>
    <mergeCell ref="P205:V205"/>
    <mergeCell ref="A176:Z176"/>
    <mergeCell ref="D249:E249"/>
    <mergeCell ref="P262:T262"/>
    <mergeCell ref="D276:E276"/>
    <mergeCell ref="D105:E105"/>
    <mergeCell ref="D170:E170"/>
    <mergeCell ref="S291:S292"/>
    <mergeCell ref="D22:E22"/>
    <mergeCell ref="U291:U292"/>
    <mergeCell ref="P276:T276"/>
    <mergeCell ref="P105:T105"/>
    <mergeCell ref="P214:T214"/>
    <mergeCell ref="P270:T270"/>
    <mergeCell ref="D86:E86"/>
    <mergeCell ref="D213:E213"/>
    <mergeCell ref="A64:O65"/>
    <mergeCell ref="D151:E151"/>
    <mergeCell ref="P284:V284"/>
    <mergeCell ref="A110:O111"/>
    <mergeCell ref="P36:T36"/>
    <mergeCell ref="P278:T278"/>
    <mergeCell ref="D150:E150"/>
    <mergeCell ref="P129:V129"/>
    <mergeCell ref="P107:T107"/>
    <mergeCell ref="P286:V286"/>
    <mergeCell ref="P187:V187"/>
    <mergeCell ref="P258:V258"/>
    <mergeCell ref="A248:Z248"/>
    <mergeCell ref="P174:V174"/>
    <mergeCell ref="A175:Z175"/>
    <mergeCell ref="D227:E227"/>
    <mergeCell ref="A9:C9"/>
    <mergeCell ref="D202:E202"/>
    <mergeCell ref="A242:O243"/>
    <mergeCell ref="D58:E58"/>
    <mergeCell ref="P39:V39"/>
    <mergeCell ref="P70:V70"/>
    <mergeCell ref="P116:V116"/>
    <mergeCell ref="P32:V32"/>
    <mergeCell ref="A155:Z155"/>
    <mergeCell ref="P134:V134"/>
    <mergeCell ref="A93:Z93"/>
    <mergeCell ref="Q13:R13"/>
    <mergeCell ref="P201:T201"/>
    <mergeCell ref="P139:T139"/>
    <mergeCell ref="P47:V47"/>
    <mergeCell ref="P114:T114"/>
    <mergeCell ref="P241:T241"/>
    <mergeCell ref="M17:M18"/>
    <mergeCell ref="O17:O18"/>
    <mergeCell ref="P102:T102"/>
    <mergeCell ref="N17:N18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P61:T61"/>
    <mergeCell ref="D200:E200"/>
    <mergeCell ref="A178:O179"/>
    <mergeCell ref="T291:T292"/>
    <mergeCell ref="V291:V292"/>
    <mergeCell ref="A212:Z212"/>
    <mergeCell ref="A41:Z41"/>
    <mergeCell ref="H5:M5"/>
    <mergeCell ref="A27:Z27"/>
    <mergeCell ref="A228:O229"/>
    <mergeCell ref="A154:Z154"/>
    <mergeCell ref="D6:M6"/>
    <mergeCell ref="A75:O76"/>
    <mergeCell ref="P227:T227"/>
    <mergeCell ref="P106:T106"/>
    <mergeCell ref="P177:T177"/>
    <mergeCell ref="P226:T226"/>
    <mergeCell ref="D256:E256"/>
    <mergeCell ref="P269:T269"/>
    <mergeCell ref="P164:T164"/>
    <mergeCell ref="D85:E85"/>
    <mergeCell ref="A230:Z230"/>
    <mergeCell ref="G17:G18"/>
    <mergeCell ref="A81:O82"/>
    <mergeCell ref="A152:O153"/>
    <mergeCell ref="A143:Z143"/>
    <mergeCell ref="A167:Z167"/>
    <mergeCell ref="K291:K292"/>
    <mergeCell ref="P247:V247"/>
    <mergeCell ref="T290:U290"/>
    <mergeCell ref="A66:Z66"/>
    <mergeCell ref="A221:O222"/>
    <mergeCell ref="D273:E273"/>
    <mergeCell ref="P156:T156"/>
    <mergeCell ref="P252:V252"/>
    <mergeCell ref="P99:V99"/>
    <mergeCell ref="P279:T279"/>
    <mergeCell ref="P108:T108"/>
    <mergeCell ref="A224:Z224"/>
    <mergeCell ref="D89:E89"/>
    <mergeCell ref="P209:V209"/>
    <mergeCell ref="A72:Z72"/>
    <mergeCell ref="A291:A292"/>
    <mergeCell ref="P254:T254"/>
    <mergeCell ref="A199:Z199"/>
    <mergeCell ref="P256:T256"/>
    <mergeCell ref="D128:E128"/>
    <mergeCell ref="P234:V234"/>
    <mergeCell ref="P109:T109"/>
    <mergeCell ref="P274:T274"/>
    <mergeCell ref="P193:T193"/>
    <mergeCell ref="BD17:BD18"/>
    <mergeCell ref="P152:V152"/>
    <mergeCell ref="P159:T159"/>
    <mergeCell ref="D267:E267"/>
    <mergeCell ref="P96:T96"/>
    <mergeCell ref="H17:H18"/>
    <mergeCell ref="P90:T90"/>
    <mergeCell ref="P261:T261"/>
    <mergeCell ref="D269:E269"/>
    <mergeCell ref="AA17:AA18"/>
    <mergeCell ref="AC17:AC18"/>
    <mergeCell ref="P45:T45"/>
    <mergeCell ref="P38:T38"/>
    <mergeCell ref="P22:T22"/>
    <mergeCell ref="P92:V92"/>
    <mergeCell ref="P80:T80"/>
    <mergeCell ref="D194:E194"/>
    <mergeCell ref="Z17:Z18"/>
    <mergeCell ref="P173:V173"/>
    <mergeCell ref="AB17:AB18"/>
    <mergeCell ref="P242:V242"/>
    <mergeCell ref="D159:E159"/>
    <mergeCell ref="A232:Z232"/>
    <mergeCell ref="D80:E80"/>
    <mergeCell ref="AE291:AE292"/>
    <mergeCell ref="A13:M13"/>
    <mergeCell ref="A119:Z119"/>
    <mergeCell ref="A94:Z94"/>
    <mergeCell ref="D61:E61"/>
    <mergeCell ref="P115:T115"/>
    <mergeCell ref="D254:E254"/>
    <mergeCell ref="A15:M15"/>
    <mergeCell ref="A198:Z198"/>
    <mergeCell ref="D62:E62"/>
    <mergeCell ref="D56:E56"/>
    <mergeCell ref="D193:E193"/>
    <mergeCell ref="D127:E127"/>
    <mergeCell ref="P233:T233"/>
    <mergeCell ref="P37:T37"/>
    <mergeCell ref="X290:AB290"/>
    <mergeCell ref="D114:E114"/>
    <mergeCell ref="A129:O130"/>
    <mergeCell ref="D51:E51"/>
    <mergeCell ref="A147:Z147"/>
    <mergeCell ref="P221:V221"/>
    <mergeCell ref="D138:E138"/>
    <mergeCell ref="P215:V215"/>
    <mergeCell ref="A211:Z211"/>
    <mergeCell ref="V5:W5"/>
    <mergeCell ref="D233:E233"/>
    <mergeCell ref="V290:W290"/>
    <mergeCell ref="A142:Z142"/>
    <mergeCell ref="Q8:R8"/>
    <mergeCell ref="P69:T69"/>
    <mergeCell ref="D183:E183"/>
    <mergeCell ref="P267:T267"/>
    <mergeCell ref="A186:O187"/>
    <mergeCell ref="A257:O258"/>
    <mergeCell ref="D275:E275"/>
    <mergeCell ref="D104:E104"/>
    <mergeCell ref="T6:U9"/>
    <mergeCell ref="Q10:R10"/>
    <mergeCell ref="D185:E185"/>
    <mergeCell ref="D277:E277"/>
    <mergeCell ref="A137:Z137"/>
    <mergeCell ref="D43:E43"/>
    <mergeCell ref="D74:E74"/>
    <mergeCell ref="P87:T87"/>
    <mergeCell ref="D201:E201"/>
    <mergeCell ref="D68:E68"/>
    <mergeCell ref="A204:O205"/>
    <mergeCell ref="P245:T245"/>
    <mergeCell ref="D280:E280"/>
    <mergeCell ref="P163:T163"/>
    <mergeCell ref="A160:O161"/>
    <mergeCell ref="D109:E109"/>
    <mergeCell ref="P138:T138"/>
    <mergeCell ref="T5:U5"/>
    <mergeCell ref="D190:E190"/>
    <mergeCell ref="P203:T203"/>
    <mergeCell ref="M291:M292"/>
    <mergeCell ref="D46:E46"/>
    <mergeCell ref="J291:J292"/>
    <mergeCell ref="L291:L292"/>
    <mergeCell ref="P89:T89"/>
    <mergeCell ref="P260:T260"/>
    <mergeCell ref="D59:E59"/>
    <mergeCell ref="D172:E172"/>
    <mergeCell ref="P88:T88"/>
    <mergeCell ref="P51:T51"/>
    <mergeCell ref="D36:E36"/>
    <mergeCell ref="P71:V71"/>
    <mergeCell ref="J9:M9"/>
    <mergeCell ref="A67:Z67"/>
    <mergeCell ref="D203:E203"/>
    <mergeCell ref="P165:V165"/>
    <mergeCell ref="A5:C5"/>
    <mergeCell ref="A237:Z237"/>
    <mergeCell ref="P64:V64"/>
    <mergeCell ref="P135:V135"/>
    <mergeCell ref="W291:W292"/>
    <mergeCell ref="P195:T195"/>
    <mergeCell ref="A118:Z118"/>
    <mergeCell ref="A189:Z189"/>
    <mergeCell ref="A17:A18"/>
    <mergeCell ref="C17:C18"/>
    <mergeCell ref="K17:K18"/>
    <mergeCell ref="A238:Z238"/>
    <mergeCell ref="D103:E103"/>
    <mergeCell ref="D37:E37"/>
    <mergeCell ref="D9:E9"/>
    <mergeCell ref="F9:G9"/>
    <mergeCell ref="P53:T53"/>
    <mergeCell ref="P264:T264"/>
    <mergeCell ref="P239:T239"/>
    <mergeCell ref="P68:T68"/>
    <mergeCell ref="P186:V186"/>
    <mergeCell ref="D38:E38"/>
    <mergeCell ref="P204:V204"/>
    <mergeCell ref="P82:V82"/>
    <mergeCell ref="A6:C6"/>
    <mergeCell ref="D88:E88"/>
    <mergeCell ref="X291:X292"/>
    <mergeCell ref="Z291:Z292"/>
    <mergeCell ref="P55:T55"/>
    <mergeCell ref="D115:E115"/>
    <mergeCell ref="P280:T280"/>
    <mergeCell ref="Q12:R12"/>
    <mergeCell ref="D261:E261"/>
    <mergeCell ref="D90:E90"/>
    <mergeCell ref="P196:V196"/>
    <mergeCell ref="A122:O123"/>
    <mergeCell ref="P75:V75"/>
    <mergeCell ref="P146:V146"/>
    <mergeCell ref="D63:E63"/>
    <mergeCell ref="B291:B292"/>
    <mergeCell ref="D291:D292"/>
    <mergeCell ref="D96:E96"/>
    <mergeCell ref="D52:E52"/>
    <mergeCell ref="P110:V110"/>
    <mergeCell ref="A162:Z162"/>
    <mergeCell ref="P208:T208"/>
    <mergeCell ref="P15:T16"/>
    <mergeCell ref="P272:T272"/>
    <mergeCell ref="AG17:AG18"/>
    <mergeCell ref="I17:I18"/>
    <mergeCell ref="C291:C292"/>
    <mergeCell ref="E291:E292"/>
    <mergeCell ref="A246:O247"/>
    <mergeCell ref="P178:V178"/>
    <mergeCell ref="Q9:R9"/>
    <mergeCell ref="D255:E255"/>
    <mergeCell ref="A113:Z113"/>
    <mergeCell ref="A219:Z219"/>
    <mergeCell ref="Q11:R11"/>
    <mergeCell ref="D260:E260"/>
    <mergeCell ref="AF291:AF292"/>
    <mergeCell ref="D156:E156"/>
    <mergeCell ref="A196:O197"/>
    <mergeCell ref="P185:T185"/>
    <mergeCell ref="D106:E106"/>
    <mergeCell ref="D264:E264"/>
    <mergeCell ref="P277:T277"/>
    <mergeCell ref="D220:E220"/>
    <mergeCell ref="A42:Z42"/>
    <mergeCell ref="P288:V288"/>
    <mergeCell ref="P43:T43"/>
    <mergeCell ref="D157:E157"/>
    <mergeCell ref="Y291:Y292"/>
    <mergeCell ref="P273:T273"/>
    <mergeCell ref="A218:Z218"/>
    <mergeCell ref="D272:E272"/>
    <mergeCell ref="D87:E87"/>
    <mergeCell ref="D274:E274"/>
    <mergeCell ref="D245:E245"/>
    <mergeCell ref="P103:T103"/>
    <mergeCell ref="A26:Z26"/>
    <mergeCell ref="P268:T268"/>
    <mergeCell ref="P97:T97"/>
    <mergeCell ref="P130:V130"/>
    <mergeCell ref="P282:V282"/>
    <mergeCell ref="P111:V111"/>
    <mergeCell ref="A91:O92"/>
    <mergeCell ref="D240:E240"/>
    <mergeCell ref="A244:Z244"/>
    <mergeCell ref="P255:T255"/>
    <mergeCell ref="A100:Z100"/>
    <mergeCell ref="P48:V48"/>
    <mergeCell ref="P192:T192"/>
    <mergeCell ref="A116:O117"/>
    <mergeCell ref="A77:Z77"/>
    <mergeCell ref="A148:Z148"/>
    <mergeCell ref="H1:Q1"/>
    <mergeCell ref="D214:E214"/>
    <mergeCell ref="P222:V222"/>
    <mergeCell ref="P246:V246"/>
    <mergeCell ref="P120:T120"/>
    <mergeCell ref="P40:V40"/>
    <mergeCell ref="D28:E28"/>
    <mergeCell ref="A101:Z101"/>
    <mergeCell ref="P257:V257"/>
    <mergeCell ref="P184:T184"/>
    <mergeCell ref="P171:T171"/>
    <mergeCell ref="D55:E55"/>
    <mergeCell ref="D30:E30"/>
    <mergeCell ref="D5:E5"/>
    <mergeCell ref="A32:O33"/>
    <mergeCell ref="P98:V98"/>
    <mergeCell ref="D69:E69"/>
    <mergeCell ref="A47:O48"/>
    <mergeCell ref="P240:T240"/>
    <mergeCell ref="P33:V33"/>
    <mergeCell ref="D1:F1"/>
    <mergeCell ref="J17:J18"/>
    <mergeCell ref="L17:L18"/>
    <mergeCell ref="P17:T18"/>
    <mergeCell ref="O291:O292"/>
    <mergeCell ref="W17:W18"/>
    <mergeCell ref="Q291:Q292"/>
    <mergeCell ref="P161:V161"/>
    <mergeCell ref="D7:M7"/>
    <mergeCell ref="P91:V91"/>
    <mergeCell ref="D79:E79"/>
    <mergeCell ref="D144:E144"/>
    <mergeCell ref="A209:O210"/>
    <mergeCell ref="P29:T29"/>
    <mergeCell ref="P271:T271"/>
    <mergeCell ref="P265:T265"/>
    <mergeCell ref="D208:E208"/>
    <mergeCell ref="D8:M8"/>
    <mergeCell ref="P44:T44"/>
    <mergeCell ref="P31:T31"/>
    <mergeCell ref="P291:P292"/>
    <mergeCell ref="P158:T158"/>
    <mergeCell ref="D139:E139"/>
    <mergeCell ref="P251:V251"/>
    <mergeCell ref="A98:O99"/>
    <mergeCell ref="P266:T266"/>
    <mergeCell ref="P95:T95"/>
    <mergeCell ref="P63:T63"/>
    <mergeCell ref="R1:T1"/>
    <mergeCell ref="P150:T150"/>
    <mergeCell ref="P28:T28"/>
    <mergeCell ref="A145:O146"/>
    <mergeCell ref="P229:V229"/>
    <mergeCell ref="P30:T30"/>
    <mergeCell ref="P179:V179"/>
    <mergeCell ref="P166:V166"/>
    <mergeCell ref="P141:V141"/>
    <mergeCell ref="A140:O141"/>
    <mergeCell ref="P104:T104"/>
    <mergeCell ref="B17:B18"/>
    <mergeCell ref="A73:Z73"/>
    <mergeCell ref="P56:T56"/>
    <mergeCell ref="D195:E195"/>
    <mergeCell ref="V10:W10"/>
    <mergeCell ref="A173:O174"/>
    <mergeCell ref="A124:Z124"/>
    <mergeCell ref="P170:T170"/>
    <mergeCell ref="D126:E126"/>
    <mergeCell ref="D53:E53"/>
    <mergeCell ref="A84:Z84"/>
    <mergeCell ref="A149:Z149"/>
    <mergeCell ref="A50:Z50"/>
    <mergeCell ref="D263:E263"/>
    <mergeCell ref="P220:T220"/>
    <mergeCell ref="A70:O71"/>
    <mergeCell ref="P86:T86"/>
    <mergeCell ref="P157:T157"/>
    <mergeCell ref="P213:T213"/>
    <mergeCell ref="A281:O282"/>
    <mergeCell ref="P249:T249"/>
    <mergeCell ref="P172:T172"/>
    <mergeCell ref="A234:O235"/>
    <mergeCell ref="P275:T275"/>
    <mergeCell ref="P235:V235"/>
    <mergeCell ref="P194:T194"/>
    <mergeCell ref="P250:T250"/>
    <mergeCell ref="D158:E158"/>
    <mergeCell ref="D108:E108"/>
    <mergeCell ref="A168:Z168"/>
    <mergeCell ref="A188:Z188"/>
    <mergeCell ref="A259:Z259"/>
    <mergeCell ref="A253:Z253"/>
    <mergeCell ref="P228:V228"/>
    <mergeCell ref="A180:Z180"/>
    <mergeCell ref="P74:T74"/>
    <mergeCell ref="P243:V243"/>
    <mergeCell ref="P79:T79"/>
    <mergeCell ref="D60:E60"/>
    <mergeCell ref="P144:T144"/>
    <mergeCell ref="A165:O166"/>
    <mergeCell ref="A83:Z83"/>
    <mergeCell ref="A34:Z34"/>
    <mergeCell ref="H9:I9"/>
    <mergeCell ref="D45:E45"/>
    <mergeCell ref="P24:V24"/>
    <mergeCell ref="A49:Z49"/>
    <mergeCell ref="A78:Z78"/>
    <mergeCell ref="P153:V153"/>
    <mergeCell ref="D31:E31"/>
    <mergeCell ref="P52:T52"/>
    <mergeCell ref="P65:V65"/>
    <mergeCell ref="A12:M12"/>
    <mergeCell ref="A19:Z19"/>
    <mergeCell ref="A14:M14"/>
    <mergeCell ref="H10:M10"/>
    <mergeCell ref="V6:W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2:X109 X114:X115 X120:X121 X126:X128 X133 X138:X139 X144 X150:X151 X156:X159 X163:X164 X170:X172 X177 X183:X185 X190:X195 X200:X203 X208 X213:X214 X220 X226:X227 X233 X239:X241 X245 X249:X250 X254:X256 X260:X28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417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418</v>
      </c>
      <c r="C4" s="47"/>
      <c r="D4" s="47"/>
      <c r="E4" s="47"/>
    </row>
    <row r="6" spans="2:8" x14ac:dyDescent="0.2">
      <c r="B6" s="47" t="s">
        <v>14</v>
      </c>
      <c r="C6" s="47" t="s">
        <v>419</v>
      </c>
      <c r="D6" s="47" t="s">
        <v>420</v>
      </c>
      <c r="E6" s="47"/>
    </row>
    <row r="7" spans="2:8" x14ac:dyDescent="0.2">
      <c r="B7" s="47" t="s">
        <v>421</v>
      </c>
      <c r="C7" s="47" t="s">
        <v>422</v>
      </c>
      <c r="D7" s="47" t="s">
        <v>423</v>
      </c>
      <c r="E7" s="47"/>
    </row>
    <row r="8" spans="2:8" x14ac:dyDescent="0.2">
      <c r="B8" s="47" t="s">
        <v>424</v>
      </c>
      <c r="C8" s="47" t="s">
        <v>425</v>
      </c>
      <c r="D8" s="47" t="s">
        <v>426</v>
      </c>
      <c r="E8" s="47"/>
    </row>
    <row r="9" spans="2:8" x14ac:dyDescent="0.2">
      <c r="B9" s="47" t="s">
        <v>427</v>
      </c>
      <c r="C9" s="47" t="s">
        <v>428</v>
      </c>
      <c r="D9" s="47" t="s">
        <v>429</v>
      </c>
      <c r="E9" s="47"/>
    </row>
    <row r="11" spans="2:8" x14ac:dyDescent="0.2">
      <c r="B11" s="47" t="s">
        <v>430</v>
      </c>
      <c r="C11" s="47" t="s">
        <v>419</v>
      </c>
      <c r="D11" s="47"/>
      <c r="E11" s="47"/>
    </row>
    <row r="13" spans="2:8" x14ac:dyDescent="0.2">
      <c r="B13" s="47" t="s">
        <v>431</v>
      </c>
      <c r="C13" s="47" t="s">
        <v>422</v>
      </c>
      <c r="D13" s="47"/>
      <c r="E13" s="47"/>
    </row>
    <row r="15" spans="2:8" x14ac:dyDescent="0.2">
      <c r="B15" s="47" t="s">
        <v>432</v>
      </c>
      <c r="C15" s="47" t="s">
        <v>425</v>
      </c>
      <c r="D15" s="47"/>
      <c r="E15" s="47"/>
    </row>
    <row r="17" spans="2:5" x14ac:dyDescent="0.2">
      <c r="B17" s="47" t="s">
        <v>433</v>
      </c>
      <c r="C17" s="47" t="s">
        <v>428</v>
      </c>
      <c r="D17" s="47"/>
      <c r="E17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  <row r="21" spans="2:5" x14ac:dyDescent="0.2">
      <c r="B21" s="47" t="s">
        <v>436</v>
      </c>
      <c r="C21" s="47"/>
      <c r="D21" s="47"/>
      <c r="E21" s="47"/>
    </row>
    <row r="22" spans="2:5" x14ac:dyDescent="0.2">
      <c r="B22" s="47" t="s">
        <v>437</v>
      </c>
      <c r="C22" s="47"/>
      <c r="D22" s="47"/>
      <c r="E22" s="47"/>
    </row>
    <row r="23" spans="2:5" x14ac:dyDescent="0.2">
      <c r="B23" s="47" t="s">
        <v>438</v>
      </c>
      <c r="C23" s="47"/>
      <c r="D23" s="47"/>
      <c r="E23" s="47"/>
    </row>
    <row r="24" spans="2:5" x14ac:dyDescent="0.2">
      <c r="B24" s="47" t="s">
        <v>439</v>
      </c>
      <c r="C24" s="47"/>
      <c r="D24" s="47"/>
      <c r="E24" s="47"/>
    </row>
    <row r="25" spans="2:5" x14ac:dyDescent="0.2">
      <c r="B25" s="47" t="s">
        <v>440</v>
      </c>
      <c r="C25" s="47"/>
      <c r="D25" s="47"/>
      <c r="E25" s="47"/>
    </row>
    <row r="26" spans="2:5" x14ac:dyDescent="0.2">
      <c r="B26" s="47" t="s">
        <v>441</v>
      </c>
      <c r="C26" s="47"/>
      <c r="D26" s="47"/>
      <c r="E26" s="47"/>
    </row>
    <row r="27" spans="2:5" x14ac:dyDescent="0.2">
      <c r="B27" s="47" t="s">
        <v>442</v>
      </c>
      <c r="C27" s="47"/>
      <c r="D27" s="47"/>
      <c r="E27" s="47"/>
    </row>
    <row r="28" spans="2:5" x14ac:dyDescent="0.2">
      <c r="B28" s="47" t="s">
        <v>443</v>
      </c>
      <c r="C28" s="47"/>
      <c r="D28" s="47"/>
      <c r="E28" s="47"/>
    </row>
    <row r="29" spans="2:5" x14ac:dyDescent="0.2">
      <c r="B29" s="47" t="s">
        <v>444</v>
      </c>
      <c r="C29" s="47"/>
      <c r="D29" s="47"/>
      <c r="E29" s="47"/>
    </row>
  </sheetData>
  <sheetProtection algorithmName="SHA-512" hashValue="ttJugCdTZ9sRzXAy66+mlayRqLHJOMiKQGV6eVpv1Ae1QpJzoU9jQ0CCOk41H8zeKXtrELvndC+yaXy4+2RImA==" saltValue="PR+WR8iCjkdzZvv4Bgk4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527</vt:i4>
      </vt:variant>
    </vt:vector>
  </HeadingPairs>
  <TitlesOfParts>
    <vt:vector size="5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2024-10-09T06:15:08Z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