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AADB5F-DD82-450D-9D29-7797772FA8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X428" i="1"/>
  <c r="X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Y391" i="1" s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D605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C605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F10" i="1"/>
  <c r="J9" i="1"/>
  <c r="F9" i="1"/>
  <c r="A9" i="1"/>
  <c r="A10" i="1" s="1"/>
  <c r="D7" i="1"/>
  <c r="Q6" i="1"/>
  <c r="P2" i="1"/>
  <c r="BP151" i="1" l="1"/>
  <c r="BN151" i="1"/>
  <c r="Z151" i="1"/>
  <c r="BP180" i="1"/>
  <c r="BN180" i="1"/>
  <c r="Z180" i="1"/>
  <c r="BP210" i="1"/>
  <c r="BN210" i="1"/>
  <c r="Z210" i="1"/>
  <c r="BP232" i="1"/>
  <c r="BN232" i="1"/>
  <c r="Z232" i="1"/>
  <c r="BP260" i="1"/>
  <c r="BN260" i="1"/>
  <c r="Z260" i="1"/>
  <c r="BP325" i="1"/>
  <c r="BN325" i="1"/>
  <c r="Z325" i="1"/>
  <c r="BP353" i="1"/>
  <c r="BN353" i="1"/>
  <c r="Z353" i="1"/>
  <c r="BP396" i="1"/>
  <c r="BN396" i="1"/>
  <c r="Z396" i="1"/>
  <c r="BP422" i="1"/>
  <c r="BN422" i="1"/>
  <c r="Z422" i="1"/>
  <c r="BP453" i="1"/>
  <c r="BN453" i="1"/>
  <c r="Z453" i="1"/>
  <c r="BP476" i="1"/>
  <c r="BN476" i="1"/>
  <c r="Z476" i="1"/>
  <c r="BP518" i="1"/>
  <c r="BN518" i="1"/>
  <c r="Z518" i="1"/>
  <c r="BP580" i="1"/>
  <c r="BN580" i="1"/>
  <c r="Z580" i="1"/>
  <c r="Y590" i="1"/>
  <c r="Y589" i="1"/>
  <c r="BP588" i="1"/>
  <c r="BN588" i="1"/>
  <c r="Z588" i="1"/>
  <c r="Z589" i="1" s="1"/>
  <c r="Z27" i="1"/>
  <c r="BN27" i="1"/>
  <c r="Z51" i="1"/>
  <c r="BN51" i="1"/>
  <c r="Z66" i="1"/>
  <c r="BN66" i="1"/>
  <c r="Z67" i="1"/>
  <c r="BN67" i="1"/>
  <c r="Z82" i="1"/>
  <c r="BN82" i="1"/>
  <c r="Z97" i="1"/>
  <c r="BN97" i="1"/>
  <c r="Z119" i="1"/>
  <c r="BN119" i="1"/>
  <c r="BP135" i="1"/>
  <c r="BN135" i="1"/>
  <c r="BP136" i="1"/>
  <c r="BN136" i="1"/>
  <c r="Z136" i="1"/>
  <c r="BP168" i="1"/>
  <c r="BN168" i="1"/>
  <c r="Z168" i="1"/>
  <c r="BP195" i="1"/>
  <c r="BN195" i="1"/>
  <c r="Z195" i="1"/>
  <c r="BP220" i="1"/>
  <c r="BN220" i="1"/>
  <c r="Z220" i="1"/>
  <c r="BP249" i="1"/>
  <c r="BN249" i="1"/>
  <c r="Z249" i="1"/>
  <c r="BP295" i="1"/>
  <c r="BN295" i="1"/>
  <c r="Z295" i="1"/>
  <c r="BP339" i="1"/>
  <c r="BN339" i="1"/>
  <c r="Z339" i="1"/>
  <c r="BP380" i="1"/>
  <c r="BN380" i="1"/>
  <c r="Z380" i="1"/>
  <c r="BP408" i="1"/>
  <c r="BN408" i="1"/>
  <c r="Z408" i="1"/>
  <c r="BP442" i="1"/>
  <c r="BN442" i="1"/>
  <c r="Z442" i="1"/>
  <c r="Z605" i="1"/>
  <c r="BP475" i="1"/>
  <c r="BN475" i="1"/>
  <c r="Z475" i="1"/>
  <c r="BP504" i="1"/>
  <c r="BN504" i="1"/>
  <c r="Z504" i="1"/>
  <c r="Y581" i="1"/>
  <c r="BP579" i="1"/>
  <c r="BN579" i="1"/>
  <c r="Z579" i="1"/>
  <c r="Z581" i="1" s="1"/>
  <c r="BP49" i="1"/>
  <c r="BN49" i="1"/>
  <c r="Z49" i="1"/>
  <c r="BP64" i="1"/>
  <c r="BN64" i="1"/>
  <c r="Z64" i="1"/>
  <c r="BP80" i="1"/>
  <c r="BN80" i="1"/>
  <c r="Z80" i="1"/>
  <c r="BP91" i="1"/>
  <c r="BN91" i="1"/>
  <c r="Z91" i="1"/>
  <c r="BP112" i="1"/>
  <c r="BN112" i="1"/>
  <c r="Z112" i="1"/>
  <c r="Y131" i="1"/>
  <c r="BP126" i="1"/>
  <c r="BN126" i="1"/>
  <c r="Z126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BP214" i="1"/>
  <c r="BN214" i="1"/>
  <c r="Z214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4" i="1"/>
  <c r="BN274" i="1"/>
  <c r="Z274" i="1"/>
  <c r="BP297" i="1"/>
  <c r="BN297" i="1"/>
  <c r="Z297" i="1"/>
  <c r="BP329" i="1"/>
  <c r="BN329" i="1"/>
  <c r="Z329" i="1"/>
  <c r="BP341" i="1"/>
  <c r="BN341" i="1"/>
  <c r="Z341" i="1"/>
  <c r="BP359" i="1"/>
  <c r="BN359" i="1"/>
  <c r="Z359" i="1"/>
  <c r="BP382" i="1"/>
  <c r="BN382" i="1"/>
  <c r="Z382" i="1"/>
  <c r="Y402" i="1"/>
  <c r="BP400" i="1"/>
  <c r="BN400" i="1"/>
  <c r="Z400" i="1"/>
  <c r="BP414" i="1"/>
  <c r="BN414" i="1"/>
  <c r="Z414" i="1"/>
  <c r="Y23" i="1"/>
  <c r="BP22" i="1"/>
  <c r="BN22" i="1"/>
  <c r="Z22" i="1"/>
  <c r="Z23" i="1" s="1"/>
  <c r="X595" i="1"/>
  <c r="BP29" i="1"/>
  <c r="BN29" i="1"/>
  <c r="Z29" i="1"/>
  <c r="BP53" i="1"/>
  <c r="BN53" i="1"/>
  <c r="Z53" i="1"/>
  <c r="BP69" i="1"/>
  <c r="BN69" i="1"/>
  <c r="Z69" i="1"/>
  <c r="BP84" i="1"/>
  <c r="BN84" i="1"/>
  <c r="Z84" i="1"/>
  <c r="E605" i="1"/>
  <c r="BP104" i="1"/>
  <c r="BN104" i="1"/>
  <c r="Z104" i="1"/>
  <c r="BP121" i="1"/>
  <c r="BN121" i="1"/>
  <c r="Z121" i="1"/>
  <c r="BP129" i="1"/>
  <c r="BN129" i="1"/>
  <c r="Z129" i="1"/>
  <c r="Y146" i="1"/>
  <c r="BP144" i="1"/>
  <c r="BN144" i="1"/>
  <c r="Z144" i="1"/>
  <c r="Y170" i="1"/>
  <c r="BP166" i="1"/>
  <c r="BN166" i="1"/>
  <c r="Z166" i="1"/>
  <c r="BP176" i="1"/>
  <c r="BN176" i="1"/>
  <c r="Z176" i="1"/>
  <c r="I605" i="1"/>
  <c r="Y201" i="1"/>
  <c r="BP193" i="1"/>
  <c r="BN193" i="1"/>
  <c r="Z19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8" i="1"/>
  <c r="BN288" i="1"/>
  <c r="Z288" i="1"/>
  <c r="BP323" i="1"/>
  <c r="BN323" i="1"/>
  <c r="Z323" i="1"/>
  <c r="BP337" i="1"/>
  <c r="BN337" i="1"/>
  <c r="Z337" i="1"/>
  <c r="BP347" i="1"/>
  <c r="BN347" i="1"/>
  <c r="Z347" i="1"/>
  <c r="BP378" i="1"/>
  <c r="BN378" i="1"/>
  <c r="Z378" i="1"/>
  <c r="BP390" i="1"/>
  <c r="BN390" i="1"/>
  <c r="Z390" i="1"/>
  <c r="BP394" i="1"/>
  <c r="BN394" i="1"/>
  <c r="Z394" i="1"/>
  <c r="BP406" i="1"/>
  <c r="BN406" i="1"/>
  <c r="Z406" i="1"/>
  <c r="BP420" i="1"/>
  <c r="BN420" i="1"/>
  <c r="Z420" i="1"/>
  <c r="BP440" i="1"/>
  <c r="BN440" i="1"/>
  <c r="Z440" i="1"/>
  <c r="BP451" i="1"/>
  <c r="BN451" i="1"/>
  <c r="Z451" i="1"/>
  <c r="BP473" i="1"/>
  <c r="BN473" i="1"/>
  <c r="Z473" i="1"/>
  <c r="BP502" i="1"/>
  <c r="BN502" i="1"/>
  <c r="Z502" i="1"/>
  <c r="BP516" i="1"/>
  <c r="BN516" i="1"/>
  <c r="Z516" i="1"/>
  <c r="BP526" i="1"/>
  <c r="BN526" i="1"/>
  <c r="Z526" i="1"/>
  <c r="Y533" i="1"/>
  <c r="Y532" i="1"/>
  <c r="BP530" i="1"/>
  <c r="BN530" i="1"/>
  <c r="Z53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5" i="1"/>
  <c r="Y59" i="1"/>
  <c r="Y76" i="1"/>
  <c r="Y99" i="1"/>
  <c r="Y114" i="1"/>
  <c r="F605" i="1"/>
  <c r="Y142" i="1"/>
  <c r="G605" i="1"/>
  <c r="Y184" i="1"/>
  <c r="Y424" i="1"/>
  <c r="Y428" i="1"/>
  <c r="Y427" i="1"/>
  <c r="BP426" i="1"/>
  <c r="BN426" i="1"/>
  <c r="Z426" i="1"/>
  <c r="Z427" i="1" s="1"/>
  <c r="Y433" i="1"/>
  <c r="BP432" i="1"/>
  <c r="BN432" i="1"/>
  <c r="Z432" i="1"/>
  <c r="Z433" i="1" s="1"/>
  <c r="Y457" i="1"/>
  <c r="BP436" i="1"/>
  <c r="BN436" i="1"/>
  <c r="Z436" i="1"/>
  <c r="BP444" i="1"/>
  <c r="BN444" i="1"/>
  <c r="Z444" i="1"/>
  <c r="BP455" i="1"/>
  <c r="BN455" i="1"/>
  <c r="Z455" i="1"/>
  <c r="BP487" i="1"/>
  <c r="BN487" i="1"/>
  <c r="Z487" i="1"/>
  <c r="BP506" i="1"/>
  <c r="BN506" i="1"/>
  <c r="Z506" i="1"/>
  <c r="BP520" i="1"/>
  <c r="BN520" i="1"/>
  <c r="Z520" i="1"/>
  <c r="BP531" i="1"/>
  <c r="BN531" i="1"/>
  <c r="Z531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461" i="1"/>
  <c r="Y528" i="1"/>
  <c r="Y527" i="1"/>
  <c r="AE605" i="1"/>
  <c r="Y36" i="1"/>
  <c r="Y40" i="1"/>
  <c r="Y44" i="1"/>
  <c r="Y77" i="1"/>
  <c r="Y100" i="1"/>
  <c r="Y115" i="1"/>
  <c r="Y124" i="1"/>
  <c r="Y141" i="1"/>
  <c r="Y152" i="1"/>
  <c r="Y158" i="1"/>
  <c r="Y162" i="1"/>
  <c r="Y169" i="1"/>
  <c r="Y177" i="1"/>
  <c r="Y183" i="1"/>
  <c r="Y190" i="1"/>
  <c r="Y200" i="1"/>
  <c r="Y207" i="1"/>
  <c r="Y211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BP322" i="1"/>
  <c r="BN322" i="1"/>
  <c r="Z322" i="1"/>
  <c r="Y326" i="1"/>
  <c r="BP330" i="1"/>
  <c r="BN330" i="1"/>
  <c r="Z330" i="1"/>
  <c r="Y334" i="1"/>
  <c r="BP338" i="1"/>
  <c r="BN338" i="1"/>
  <c r="Z338" i="1"/>
  <c r="Y342" i="1"/>
  <c r="Z348" i="1"/>
  <c r="BP346" i="1"/>
  <c r="BN346" i="1"/>
  <c r="Z346" i="1"/>
  <c r="Y348" i="1"/>
  <c r="BP409" i="1"/>
  <c r="BN409" i="1"/>
  <c r="Z409" i="1"/>
  <c r="Y411" i="1"/>
  <c r="Y416" i="1"/>
  <c r="BP413" i="1"/>
  <c r="BN413" i="1"/>
  <c r="Z413" i="1"/>
  <c r="Z415" i="1" s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H605" i="1"/>
  <c r="Y54" i="1"/>
  <c r="Y60" i="1"/>
  <c r="Y70" i="1"/>
  <c r="Y85" i="1"/>
  <c r="Y94" i="1"/>
  <c r="Y107" i="1"/>
  <c r="Y132" i="1"/>
  <c r="Y147" i="1"/>
  <c r="H9" i="1"/>
  <c r="B605" i="1"/>
  <c r="X596" i="1"/>
  <c r="X597" i="1"/>
  <c r="X599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BN205" i="1"/>
  <c r="Y206" i="1"/>
  <c r="Z209" i="1"/>
  <c r="Z211" i="1" s="1"/>
  <c r="BN209" i="1"/>
  <c r="BP209" i="1"/>
  <c r="Y222" i="1"/>
  <c r="Z215" i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BP395" i="1"/>
  <c r="BN395" i="1"/>
  <c r="Z395" i="1"/>
  <c r="Z397" i="1" s="1"/>
  <c r="Y397" i="1"/>
  <c r="Z402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Y343" i="1"/>
  <c r="BP336" i="1"/>
  <c r="BN336" i="1"/>
  <c r="Z336" i="1"/>
  <c r="Z342" i="1" s="1"/>
  <c r="BP340" i="1"/>
  <c r="BN340" i="1"/>
  <c r="Z340" i="1"/>
  <c r="Y349" i="1"/>
  <c r="Y355" i="1"/>
  <c r="BP351" i="1"/>
  <c r="BN351" i="1"/>
  <c r="Z351" i="1"/>
  <c r="Z355" i="1" s="1"/>
  <c r="BP354" i="1"/>
  <c r="BN354" i="1"/>
  <c r="Z354" i="1"/>
  <c r="Y356" i="1"/>
  <c r="Y361" i="1"/>
  <c r="BP358" i="1"/>
  <c r="BN358" i="1"/>
  <c r="Z358" i="1"/>
  <c r="Z361" i="1" s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Y398" i="1"/>
  <c r="BP401" i="1"/>
  <c r="BN401" i="1"/>
  <c r="Z401" i="1"/>
  <c r="Y403" i="1"/>
  <c r="BP407" i="1"/>
  <c r="BN407" i="1"/>
  <c r="Z407" i="1"/>
  <c r="Z423" i="1"/>
  <c r="BP419" i="1"/>
  <c r="BN419" i="1"/>
  <c r="Z419" i="1"/>
  <c r="Y423" i="1"/>
  <c r="BP437" i="1"/>
  <c r="BN437" i="1"/>
  <c r="Z437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Z527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89" i="1" l="1"/>
  <c r="Z478" i="1"/>
  <c r="Z410" i="1"/>
  <c r="Z391" i="1"/>
  <c r="Z183" i="1"/>
  <c r="Z169" i="1"/>
  <c r="Z222" i="1"/>
  <c r="Y597" i="1"/>
  <c r="Z333" i="1"/>
  <c r="Z268" i="1"/>
  <c r="Z568" i="1"/>
  <c r="Z456" i="1"/>
  <c r="Z299" i="1"/>
  <c r="Z278" i="1"/>
  <c r="Z206" i="1"/>
  <c r="Z200" i="1"/>
  <c r="Z177" i="1"/>
  <c r="Z141" i="1"/>
  <c r="Z131" i="1"/>
  <c r="Z123" i="1"/>
  <c r="Y599" i="1"/>
  <c r="Z99" i="1"/>
  <c r="Z85" i="1"/>
  <c r="Z70" i="1"/>
  <c r="Z54" i="1"/>
  <c r="Y596" i="1"/>
  <c r="Z326" i="1"/>
  <c r="Z551" i="1"/>
  <c r="Z532" i="1"/>
  <c r="Y598" i="1"/>
  <c r="Z386" i="1"/>
  <c r="Z575" i="1"/>
  <c r="Z561" i="1"/>
  <c r="Y595" i="1"/>
  <c r="Z244" i="1"/>
  <c r="Z521" i="1"/>
  <c r="Z507" i="1"/>
  <c r="Z544" i="1"/>
  <c r="Z372" i="1"/>
  <c r="Z236" i="1"/>
  <c r="Z114" i="1"/>
  <c r="Z106" i="1"/>
  <c r="Z93" i="1"/>
  <c r="Z35" i="1"/>
  <c r="X598" i="1"/>
  <c r="Z290" i="1"/>
  <c r="Z256" i="1"/>
  <c r="Z600" i="1" l="1"/>
</calcChain>
</file>

<file path=xl/sharedStrings.xml><?xml version="1.0" encoding="utf-8"?>
<sst xmlns="http://schemas.openxmlformats.org/spreadsheetml/2006/main" count="2451" uniqueCount="777">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</sst>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9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66" t="s">
        <v>0</v>
      </c>
      <c r="E1" s="420"/>
      <c r="F1" s="420"/>
      <c r="G1" s="12" t="s">
        <v>1</v>
      </c>
      <c r="H1" s="466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1" t="s">
        <v>8</v>
      </c>
      <c r="B5" s="532"/>
      <c r="C5" s="533"/>
      <c r="D5" s="475"/>
      <c r="E5" s="476"/>
      <c r="F5" s="735" t="s">
        <v>9</v>
      </c>
      <c r="G5" s="533"/>
      <c r="H5" s="475"/>
      <c r="I5" s="669"/>
      <c r="J5" s="669"/>
      <c r="K5" s="669"/>
      <c r="L5" s="669"/>
      <c r="M5" s="476"/>
      <c r="N5" s="58"/>
      <c r="P5" s="24" t="s">
        <v>10</v>
      </c>
      <c r="Q5" s="751">
        <v>45575</v>
      </c>
      <c r="R5" s="530"/>
      <c r="T5" s="582" t="s">
        <v>11</v>
      </c>
      <c r="U5" s="524"/>
      <c r="V5" s="583" t="s">
        <v>12</v>
      </c>
      <c r="W5" s="530"/>
      <c r="AB5" s="51"/>
      <c r="AC5" s="51"/>
      <c r="AD5" s="51"/>
      <c r="AE5" s="51"/>
    </row>
    <row r="6" spans="1:32" s="376" customFormat="1" ht="24" customHeight="1" x14ac:dyDescent="0.2">
      <c r="A6" s="531" t="s">
        <v>13</v>
      </c>
      <c r="B6" s="532"/>
      <c r="C6" s="533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0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Четверг</v>
      </c>
      <c r="R6" s="391"/>
      <c r="T6" s="588" t="s">
        <v>16</v>
      </c>
      <c r="U6" s="524"/>
      <c r="V6" s="652" t="s">
        <v>17</v>
      </c>
      <c r="W6" s="43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4"/>
      <c r="V7" s="653"/>
      <c r="W7" s="654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404"/>
      <c r="C8" s="405"/>
      <c r="D8" s="455" t="s">
        <v>19</v>
      </c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20</v>
      </c>
      <c r="Q8" s="540">
        <v>0.41666666666666669</v>
      </c>
      <c r="R8" s="449"/>
      <c r="T8" s="396"/>
      <c r="U8" s="524"/>
      <c r="V8" s="653"/>
      <c r="W8" s="654"/>
      <c r="AB8" s="51"/>
      <c r="AC8" s="51"/>
      <c r="AD8" s="51"/>
      <c r="AE8" s="51"/>
    </row>
    <row r="9" spans="1:32" s="376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3"/>
      <c r="E9" s="408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74"/>
      <c r="P9" s="26" t="s">
        <v>21</v>
      </c>
      <c r="Q9" s="525"/>
      <c r="R9" s="526"/>
      <c r="T9" s="396"/>
      <c r="U9" s="524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3"/>
      <c r="E10" s="408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89"/>
      <c r="R10" s="590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9"/>
      <c r="R11" s="530"/>
      <c r="U11" s="24" t="s">
        <v>27</v>
      </c>
      <c r="V11" s="700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9" t="s">
        <v>29</v>
      </c>
      <c r="B12" s="532"/>
      <c r="C12" s="532"/>
      <c r="D12" s="532"/>
      <c r="E12" s="532"/>
      <c r="F12" s="532"/>
      <c r="G12" s="532"/>
      <c r="H12" s="532"/>
      <c r="I12" s="532"/>
      <c r="J12" s="532"/>
      <c r="K12" s="532"/>
      <c r="L12" s="532"/>
      <c r="M12" s="533"/>
      <c r="N12" s="62"/>
      <c r="P12" s="24" t="s">
        <v>30</v>
      </c>
      <c r="Q12" s="540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9" t="s">
        <v>31</v>
      </c>
      <c r="B13" s="532"/>
      <c r="C13" s="532"/>
      <c r="D13" s="532"/>
      <c r="E13" s="532"/>
      <c r="F13" s="532"/>
      <c r="G13" s="532"/>
      <c r="H13" s="532"/>
      <c r="I13" s="532"/>
      <c r="J13" s="532"/>
      <c r="K13" s="532"/>
      <c r="L13" s="532"/>
      <c r="M13" s="533"/>
      <c r="N13" s="62"/>
      <c r="O13" s="26"/>
      <c r="P13" s="26" t="s">
        <v>32</v>
      </c>
      <c r="Q13" s="700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9" t="s">
        <v>33</v>
      </c>
      <c r="B14" s="532"/>
      <c r="C14" s="532"/>
      <c r="D14" s="532"/>
      <c r="E14" s="532"/>
      <c r="F14" s="532"/>
      <c r="G14" s="532"/>
      <c r="H14" s="532"/>
      <c r="I14" s="532"/>
      <c r="J14" s="532"/>
      <c r="K14" s="532"/>
      <c r="L14" s="532"/>
      <c r="M14" s="5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6" t="s">
        <v>34</v>
      </c>
      <c r="B15" s="532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3"/>
      <c r="N15" s="63"/>
      <c r="P15" s="568" t="s">
        <v>35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9"/>
      <c r="Q16" s="569"/>
      <c r="R16" s="569"/>
      <c r="S16" s="569"/>
      <c r="T16" s="5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50" t="s">
        <v>38</v>
      </c>
      <c r="D17" s="433" t="s">
        <v>39</v>
      </c>
      <c r="E17" s="504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503"/>
      <c r="R17" s="503"/>
      <c r="S17" s="503"/>
      <c r="T17" s="504"/>
      <c r="U17" s="775" t="s">
        <v>51</v>
      </c>
      <c r="V17" s="533"/>
      <c r="W17" s="433" t="s">
        <v>52</v>
      </c>
      <c r="X17" s="433" t="s">
        <v>53</v>
      </c>
      <c r="Y17" s="773" t="s">
        <v>54</v>
      </c>
      <c r="Z17" s="433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29"/>
      <c r="AF17" s="730"/>
      <c r="AG17" s="516"/>
      <c r="BD17" s="624" t="s">
        <v>60</v>
      </c>
    </row>
    <row r="18" spans="1:68" ht="14.25" customHeight="1" x14ac:dyDescent="0.2">
      <c r="A18" s="434"/>
      <c r="B18" s="434"/>
      <c r="C18" s="434"/>
      <c r="D18" s="505"/>
      <c r="E18" s="507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505"/>
      <c r="Q18" s="506"/>
      <c r="R18" s="506"/>
      <c r="S18" s="506"/>
      <c r="T18" s="507"/>
      <c r="U18" s="377" t="s">
        <v>61</v>
      </c>
      <c r="V18" s="377" t="s">
        <v>62</v>
      </c>
      <c r="W18" s="434"/>
      <c r="X18" s="434"/>
      <c r="Y18" s="774"/>
      <c r="Z18" s="434"/>
      <c r="AA18" s="645"/>
      <c r="AB18" s="645"/>
      <c r="AC18" s="645"/>
      <c r="AD18" s="731"/>
      <c r="AE18" s="732"/>
      <c r="AF18" s="733"/>
      <c r="AG18" s="517"/>
      <c r="BD18" s="396"/>
    </row>
    <row r="19" spans="1:68" ht="27.75" customHeight="1" x14ac:dyDescent="0.2">
      <c r="A19" s="470" t="s">
        <v>63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71"/>
      <c r="AA19" s="48"/>
      <c r="AB19" s="48"/>
      <c r="AC19" s="48"/>
    </row>
    <row r="20" spans="1:68" ht="16.5" customHeight="1" x14ac:dyDescent="0.25">
      <c r="A20" s="402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406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403" t="s">
        <v>70</v>
      </c>
      <c r="Q23" s="404"/>
      <c r="R23" s="404"/>
      <c r="S23" s="404"/>
      <c r="T23" s="404"/>
      <c r="U23" s="404"/>
      <c r="V23" s="405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403" t="s">
        <v>70</v>
      </c>
      <c r="Q24" s="404"/>
      <c r="R24" s="404"/>
      <c r="S24" s="404"/>
      <c r="T24" s="404"/>
      <c r="U24" s="404"/>
      <c r="V24" s="405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6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88"/>
      <c r="R26" s="388"/>
      <c r="S26" s="388"/>
      <c r="T26" s="389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4301051692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8"/>
      <c r="R29" s="388"/>
      <c r="S29" s="388"/>
      <c r="T29" s="389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83</v>
      </c>
      <c r="B30" s="54" t="s">
        <v>84</v>
      </c>
      <c r="C30" s="31">
        <v>4301051783</v>
      </c>
      <c r="D30" s="390">
        <v>4680115881990</v>
      </c>
      <c r="E30" s="391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88"/>
      <c r="R30" s="388"/>
      <c r="S30" s="388"/>
      <c r="T30" s="389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85</v>
      </c>
      <c r="B31" s="54" t="s">
        <v>86</v>
      </c>
      <c r="C31" s="31">
        <v>4301051786</v>
      </c>
      <c r="D31" s="390">
        <v>4680115881853</v>
      </c>
      <c r="E31" s="391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9" t="s">
        <v>87</v>
      </c>
      <c r="Q31" s="388"/>
      <c r="R31" s="388"/>
      <c r="S31" s="388"/>
      <c r="T31" s="389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88</v>
      </c>
      <c r="B32" s="54" t="s">
        <v>89</v>
      </c>
      <c r="C32" s="31">
        <v>4301051861</v>
      </c>
      <c r="D32" s="390">
        <v>4680115885905</v>
      </c>
      <c r="E32" s="391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1" t="s">
        <v>90</v>
      </c>
      <c r="Q32" s="388"/>
      <c r="R32" s="388"/>
      <c r="S32" s="388"/>
      <c r="T32" s="389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91</v>
      </c>
      <c r="B33" s="54" t="s">
        <v>92</v>
      </c>
      <c r="C33" s="31">
        <v>4301051593</v>
      </c>
      <c r="D33" s="390">
        <v>4607091383911</v>
      </c>
      <c r="E33" s="391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88"/>
      <c r="R33" s="388"/>
      <c r="S33" s="388"/>
      <c r="T33" s="389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93</v>
      </c>
      <c r="B34" s="54" t="s">
        <v>94</v>
      </c>
      <c r="C34" s="31">
        <v>4301051592</v>
      </c>
      <c r="D34" s="390">
        <v>4607091388244</v>
      </c>
      <c r="E34" s="391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88"/>
      <c r="R34" s="388"/>
      <c r="S34" s="388"/>
      <c r="T34" s="389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39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403" t="s">
        <v>70</v>
      </c>
      <c r="Q35" s="404"/>
      <c r="R35" s="404"/>
      <c r="S35" s="404"/>
      <c r="T35" s="404"/>
      <c r="U35" s="404"/>
      <c r="V35" s="405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403" t="s">
        <v>70</v>
      </c>
      <c r="Q36" s="404"/>
      <c r="R36" s="404"/>
      <c r="S36" s="404"/>
      <c r="T36" s="404"/>
      <c r="U36" s="404"/>
      <c r="V36" s="405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customHeight="1" x14ac:dyDescent="0.25">
      <c r="A37" s="406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customHeight="1" x14ac:dyDescent="0.25">
      <c r="A38" s="54" t="s">
        <v>96</v>
      </c>
      <c r="B38" s="54" t="s">
        <v>97</v>
      </c>
      <c r="C38" s="31">
        <v>4301032013</v>
      </c>
      <c r="D38" s="390">
        <v>4607091388503</v>
      </c>
      <c r="E38" s="391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88"/>
      <c r="R38" s="388"/>
      <c r="S38" s="388"/>
      <c r="T38" s="389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39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403" t="s">
        <v>70</v>
      </c>
      <c r="Q39" s="404"/>
      <c r="R39" s="404"/>
      <c r="S39" s="404"/>
      <c r="T39" s="404"/>
      <c r="U39" s="404"/>
      <c r="V39" s="405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403" t="s">
        <v>70</v>
      </c>
      <c r="Q40" s="404"/>
      <c r="R40" s="404"/>
      <c r="S40" s="404"/>
      <c r="T40" s="404"/>
      <c r="U40" s="404"/>
      <c r="V40" s="405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customHeight="1" x14ac:dyDescent="0.25">
      <c r="A41" s="406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customHeight="1" x14ac:dyDescent="0.25">
      <c r="A42" s="54" t="s">
        <v>101</v>
      </c>
      <c r="B42" s="54" t="s">
        <v>102</v>
      </c>
      <c r="C42" s="31">
        <v>4301170002</v>
      </c>
      <c r="D42" s="390">
        <v>4607091389111</v>
      </c>
      <c r="E42" s="391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88"/>
      <c r="R42" s="388"/>
      <c r="S42" s="388"/>
      <c r="T42" s="389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39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403" t="s">
        <v>70</v>
      </c>
      <c r="Q43" s="404"/>
      <c r="R43" s="404"/>
      <c r="S43" s="404"/>
      <c r="T43" s="404"/>
      <c r="U43" s="404"/>
      <c r="V43" s="405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403" t="s">
        <v>70</v>
      </c>
      <c r="Q44" s="404"/>
      <c r="R44" s="404"/>
      <c r="S44" s="404"/>
      <c r="T44" s="404"/>
      <c r="U44" s="404"/>
      <c r="V44" s="405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customHeight="1" x14ac:dyDescent="0.2">
      <c r="A45" s="470" t="s">
        <v>103</v>
      </c>
      <c r="B45" s="471"/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  <c r="AA45" s="48"/>
      <c r="AB45" s="48"/>
      <c r="AC45" s="48"/>
    </row>
    <row r="46" spans="1:68" ht="16.5" customHeight="1" x14ac:dyDescent="0.25">
      <c r="A46" s="402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customHeight="1" x14ac:dyDescent="0.25">
      <c r="A47" s="406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0">
        <v>4607091385670</v>
      </c>
      <c r="E48" s="391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88"/>
      <c r="R48" s="388"/>
      <c r="S48" s="388"/>
      <c r="T48" s="389"/>
      <c r="U48" s="34"/>
      <c r="V48" s="34"/>
      <c r="W48" s="35" t="s">
        <v>69</v>
      </c>
      <c r="X48" s="383">
        <v>120</v>
      </c>
      <c r="Y48" s="384">
        <f t="shared" ref="Y48:Y53" si="6">IFERROR(IF(X48="",0,CEILING((X48/$H48),1)*$H48),"")</f>
        <v>129.60000000000002</v>
      </c>
      <c r="Z48" s="36">
        <f>IFERROR(IF(Y48=0,"",ROUNDUP(Y48/H48,0)*0.02175),"")</f>
        <v>0.26100000000000001</v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125.33333333333331</v>
      </c>
      <c r="BN48" s="64">
        <f t="shared" ref="BN48:BN53" si="8">IFERROR(Y48*I48/H48,"0")</f>
        <v>135.36000000000001</v>
      </c>
      <c r="BO48" s="64">
        <f t="shared" ref="BO48:BO53" si="9">IFERROR(1/J48*(X48/H48),"0")</f>
        <v>0.1984126984126984</v>
      </c>
      <c r="BP48" s="64">
        <f t="shared" ref="BP48:BP53" si="10">IFERROR(1/J48*(Y48/H48),"0")</f>
        <v>0.2142857142857143</v>
      </c>
    </row>
    <row r="49" spans="1:68" ht="16.5" customHeight="1" x14ac:dyDescent="0.25">
      <c r="A49" s="54" t="s">
        <v>106</v>
      </c>
      <c r="B49" s="54" t="s">
        <v>110</v>
      </c>
      <c r="C49" s="31">
        <v>4301011540</v>
      </c>
      <c r="D49" s="390">
        <v>4607091385670</v>
      </c>
      <c r="E49" s="391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88"/>
      <c r="R49" s="388"/>
      <c r="S49" s="388"/>
      <c r="T49" s="389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112</v>
      </c>
      <c r="B50" s="54" t="s">
        <v>113</v>
      </c>
      <c r="C50" s="31">
        <v>4301011625</v>
      </c>
      <c r="D50" s="390">
        <v>4680115883956</v>
      </c>
      <c r="E50" s="391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88"/>
      <c r="R50" s="388"/>
      <c r="S50" s="388"/>
      <c r="T50" s="389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0">
        <v>4607091385687</v>
      </c>
      <c r="E51" s="391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88"/>
      <c r="R51" s="388"/>
      <c r="S51" s="388"/>
      <c r="T51" s="389"/>
      <c r="U51" s="34"/>
      <c r="V51" s="34"/>
      <c r="W51" s="35" t="s">
        <v>69</v>
      </c>
      <c r="X51" s="383">
        <v>28</v>
      </c>
      <c r="Y51" s="384">
        <f t="shared" si="6"/>
        <v>28</v>
      </c>
      <c r="Z51" s="36">
        <f>IFERROR(IF(Y51=0,"",ROUNDUP(Y51/H51,0)*0.00902),"")</f>
        <v>6.3140000000000002E-2</v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customHeight="1" x14ac:dyDescent="0.25">
      <c r="A52" s="54" t="s">
        <v>116</v>
      </c>
      <c r="B52" s="54" t="s">
        <v>117</v>
      </c>
      <c r="C52" s="31">
        <v>4301011565</v>
      </c>
      <c r="D52" s="390">
        <v>4680115882539</v>
      </c>
      <c r="E52" s="391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88"/>
      <c r="R52" s="388"/>
      <c r="S52" s="388"/>
      <c r="T52" s="389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118</v>
      </c>
      <c r="B53" s="54" t="s">
        <v>119</v>
      </c>
      <c r="C53" s="31">
        <v>4301011624</v>
      </c>
      <c r="D53" s="390">
        <v>4680115883949</v>
      </c>
      <c r="E53" s="391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88"/>
      <c r="R53" s="388"/>
      <c r="S53" s="388"/>
      <c r="T53" s="389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39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403" t="s">
        <v>70</v>
      </c>
      <c r="Q54" s="404"/>
      <c r="R54" s="404"/>
      <c r="S54" s="404"/>
      <c r="T54" s="404"/>
      <c r="U54" s="404"/>
      <c r="V54" s="405"/>
      <c r="W54" s="37" t="s">
        <v>71</v>
      </c>
      <c r="X54" s="385">
        <f>IFERROR(X48/H48,"0")+IFERROR(X49/H49,"0")+IFERROR(X50/H50,"0")+IFERROR(X51/H51,"0")+IFERROR(X52/H52,"0")+IFERROR(X53/H53,"0")</f>
        <v>18.111111111111111</v>
      </c>
      <c r="Y54" s="385">
        <f>IFERROR(Y48/H48,"0")+IFERROR(Y49/H49,"0")+IFERROR(Y50/H50,"0")+IFERROR(Y51/H51,"0")+IFERROR(Y52/H52,"0")+IFERROR(Y53/H53,"0")</f>
        <v>19</v>
      </c>
      <c r="Z54" s="385">
        <f>IFERROR(IF(Z48="",0,Z48),"0")+IFERROR(IF(Z49="",0,Z49),"0")+IFERROR(IF(Z50="",0,Z50),"0")+IFERROR(IF(Z51="",0,Z51),"0")+IFERROR(IF(Z52="",0,Z52),"0")+IFERROR(IF(Z53="",0,Z53),"0")</f>
        <v>0.32413999999999998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403" t="s">
        <v>70</v>
      </c>
      <c r="Q55" s="404"/>
      <c r="R55" s="404"/>
      <c r="S55" s="404"/>
      <c r="T55" s="404"/>
      <c r="U55" s="404"/>
      <c r="V55" s="405"/>
      <c r="W55" s="37" t="s">
        <v>69</v>
      </c>
      <c r="X55" s="385">
        <f>IFERROR(SUM(X48:X53),"0")</f>
        <v>148</v>
      </c>
      <c r="Y55" s="385">
        <f>IFERROR(SUM(Y48:Y53),"0")</f>
        <v>157.60000000000002</v>
      </c>
      <c r="Z55" s="37"/>
      <c r="AA55" s="386"/>
      <c r="AB55" s="386"/>
      <c r="AC55" s="386"/>
    </row>
    <row r="56" spans="1:68" ht="14.25" customHeight="1" x14ac:dyDescent="0.25">
      <c r="A56" s="406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customHeight="1" x14ac:dyDescent="0.25">
      <c r="A57" s="54" t="s">
        <v>120</v>
      </c>
      <c r="B57" s="54" t="s">
        <v>121</v>
      </c>
      <c r="C57" s="31">
        <v>4301051842</v>
      </c>
      <c r="D57" s="390">
        <v>4680115885233</v>
      </c>
      <c r="E57" s="391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88"/>
      <c r="R57" s="388"/>
      <c r="S57" s="388"/>
      <c r="T57" s="389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122</v>
      </c>
      <c r="B58" s="54" t="s">
        <v>123</v>
      </c>
      <c r="C58" s="31">
        <v>4301051820</v>
      </c>
      <c r="D58" s="390">
        <v>4680115884915</v>
      </c>
      <c r="E58" s="391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88"/>
      <c r="R58" s="388"/>
      <c r="S58" s="388"/>
      <c r="T58" s="389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39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403" t="s">
        <v>70</v>
      </c>
      <c r="Q59" s="404"/>
      <c r="R59" s="404"/>
      <c r="S59" s="404"/>
      <c r="T59" s="404"/>
      <c r="U59" s="404"/>
      <c r="V59" s="405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403" t="s">
        <v>70</v>
      </c>
      <c r="Q60" s="404"/>
      <c r="R60" s="404"/>
      <c r="S60" s="404"/>
      <c r="T60" s="404"/>
      <c r="U60" s="404"/>
      <c r="V60" s="405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customHeight="1" x14ac:dyDescent="0.25">
      <c r="A61" s="402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customHeight="1" x14ac:dyDescent="0.25">
      <c r="A62" s="406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customHeight="1" x14ac:dyDescent="0.25">
      <c r="A63" s="54" t="s">
        <v>125</v>
      </c>
      <c r="B63" s="54" t="s">
        <v>126</v>
      </c>
      <c r="C63" s="31">
        <v>4301011452</v>
      </c>
      <c r="D63" s="390">
        <v>4680115881426</v>
      </c>
      <c r="E63" s="391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88"/>
      <c r="R63" s="388"/>
      <c r="S63" s="388"/>
      <c r="T63" s="389"/>
      <c r="U63" s="34"/>
      <c r="V63" s="34"/>
      <c r="W63" s="35" t="s">
        <v>69</v>
      </c>
      <c r="X63" s="383">
        <v>100</v>
      </c>
      <c r="Y63" s="384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customHeight="1" x14ac:dyDescent="0.25">
      <c r="A64" s="54" t="s">
        <v>125</v>
      </c>
      <c r="B64" s="54" t="s">
        <v>127</v>
      </c>
      <c r="C64" s="31">
        <v>4301011481</v>
      </c>
      <c r="D64" s="390">
        <v>4680115881426</v>
      </c>
      <c r="E64" s="391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88"/>
      <c r="R64" s="388"/>
      <c r="S64" s="388"/>
      <c r="T64" s="389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4301011386</v>
      </c>
      <c r="D65" s="390">
        <v>4680115880283</v>
      </c>
      <c r="E65" s="391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88"/>
      <c r="R65" s="388"/>
      <c r="S65" s="388"/>
      <c r="T65" s="389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131</v>
      </c>
      <c r="B66" s="54" t="s">
        <v>132</v>
      </c>
      <c r="C66" s="31">
        <v>4301011432</v>
      </c>
      <c r="D66" s="390">
        <v>4680115882720</v>
      </c>
      <c r="E66" s="391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88"/>
      <c r="R66" s="388"/>
      <c r="S66" s="388"/>
      <c r="T66" s="389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133</v>
      </c>
      <c r="B67" s="54" t="s">
        <v>134</v>
      </c>
      <c r="C67" s="31">
        <v>4301011589</v>
      </c>
      <c r="D67" s="390">
        <v>4680115885899</v>
      </c>
      <c r="E67" s="391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36" t="s">
        <v>136</v>
      </c>
      <c r="Q67" s="388"/>
      <c r="R67" s="388"/>
      <c r="S67" s="388"/>
      <c r="T67" s="389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137</v>
      </c>
      <c r="B68" s="54" t="s">
        <v>138</v>
      </c>
      <c r="C68" s="31">
        <v>4301012008</v>
      </c>
      <c r="D68" s="390">
        <v>4680115881525</v>
      </c>
      <c r="E68" s="391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88"/>
      <c r="R68" s="388"/>
      <c r="S68" s="388"/>
      <c r="T68" s="389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4301011437</v>
      </c>
      <c r="D69" s="390">
        <v>4680115881419</v>
      </c>
      <c r="E69" s="391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8"/>
      <c r="R69" s="388"/>
      <c r="S69" s="388"/>
      <c r="T69" s="389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39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403" t="s">
        <v>70</v>
      </c>
      <c r="Q70" s="404"/>
      <c r="R70" s="404"/>
      <c r="S70" s="404"/>
      <c r="T70" s="404"/>
      <c r="U70" s="404"/>
      <c r="V70" s="405"/>
      <c r="W70" s="37" t="s">
        <v>71</v>
      </c>
      <c r="X70" s="385">
        <f>IFERROR(X63/H63,"0")+IFERROR(X64/H64,"0")+IFERROR(X65/H65,"0")+IFERROR(X66/H66,"0")+IFERROR(X67/H67,"0")+IFERROR(X68/H68,"0")+IFERROR(X69/H69,"0")</f>
        <v>9.2592592592592595</v>
      </c>
      <c r="Y70" s="385">
        <f>IFERROR(Y63/H63,"0")+IFERROR(Y64/H64,"0")+IFERROR(Y65/H65,"0")+IFERROR(Y66/H66,"0")+IFERROR(Y67/H67,"0")+IFERROR(Y68/H68,"0")+IFERROR(Y69/H69,"0")</f>
        <v>10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0.21749999999999997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403" t="s">
        <v>70</v>
      </c>
      <c r="Q71" s="404"/>
      <c r="R71" s="404"/>
      <c r="S71" s="404"/>
      <c r="T71" s="404"/>
      <c r="U71" s="404"/>
      <c r="V71" s="405"/>
      <c r="W71" s="37" t="s">
        <v>69</v>
      </c>
      <c r="X71" s="385">
        <f>IFERROR(SUM(X63:X69),"0")</f>
        <v>100</v>
      </c>
      <c r="Y71" s="385">
        <f>IFERROR(SUM(Y63:Y69),"0")</f>
        <v>108</v>
      </c>
      <c r="Z71" s="37"/>
      <c r="AA71" s="386"/>
      <c r="AB71" s="386"/>
      <c r="AC71" s="386"/>
    </row>
    <row r="72" spans="1:68" ht="14.25" customHeight="1" x14ac:dyDescent="0.25">
      <c r="A72" s="406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0">
        <v>4680115881440</v>
      </c>
      <c r="E73" s="391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88"/>
      <c r="R73" s="388"/>
      <c r="S73" s="388"/>
      <c r="T73" s="389"/>
      <c r="U73" s="34"/>
      <c r="V73" s="34"/>
      <c r="W73" s="35" t="s">
        <v>69</v>
      </c>
      <c r="X73" s="383">
        <v>150</v>
      </c>
      <c r="Y73" s="384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16.5" customHeight="1" x14ac:dyDescent="0.25">
      <c r="A74" s="54" t="s">
        <v>144</v>
      </c>
      <c r="B74" s="54" t="s">
        <v>145</v>
      </c>
      <c r="C74" s="31">
        <v>4301020358</v>
      </c>
      <c r="D74" s="390">
        <v>4680115885950</v>
      </c>
      <c r="E74" s="391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0" t="s">
        <v>146</v>
      </c>
      <c r="Q74" s="388"/>
      <c r="R74" s="388"/>
      <c r="S74" s="388"/>
      <c r="T74" s="389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4301020296</v>
      </c>
      <c r="D75" s="390">
        <v>4680115881433</v>
      </c>
      <c r="E75" s="391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69</v>
      </c>
      <c r="X75" s="383">
        <v>45</v>
      </c>
      <c r="Y75" s="384">
        <f>IFERROR(IF(X75="",0,CEILING((X75/$H75),1)*$H75),"")</f>
        <v>45.900000000000006</v>
      </c>
      <c r="Z75" s="36">
        <f>IFERROR(IF(Y75=0,"",ROUNDUP(Y75/H75,0)*0.00753),"")</f>
        <v>0.12801000000000001</v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48.333333333333329</v>
      </c>
      <c r="BN75" s="64">
        <f>IFERROR(Y75*I75/H75,"0")</f>
        <v>49.300000000000004</v>
      </c>
      <c r="BO75" s="64">
        <f>IFERROR(1/J75*(X75/H75),"0")</f>
        <v>0.10683760683760682</v>
      </c>
      <c r="BP75" s="64">
        <f>IFERROR(1/J75*(Y75/H75),"0")</f>
        <v>0.10897435897435898</v>
      </c>
    </row>
    <row r="76" spans="1:68" x14ac:dyDescent="0.2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403" t="s">
        <v>70</v>
      </c>
      <c r="Q76" s="404"/>
      <c r="R76" s="404"/>
      <c r="S76" s="404"/>
      <c r="T76" s="404"/>
      <c r="U76" s="404"/>
      <c r="V76" s="405"/>
      <c r="W76" s="37" t="s">
        <v>71</v>
      </c>
      <c r="X76" s="385">
        <f>IFERROR(X73/H73,"0")+IFERROR(X74/H74,"0")+IFERROR(X75/H75,"0")</f>
        <v>30.55555555555555</v>
      </c>
      <c r="Y76" s="385">
        <f>IFERROR(Y73/H73,"0")+IFERROR(Y74/H74,"0")+IFERROR(Y75/H75,"0")</f>
        <v>31</v>
      </c>
      <c r="Z76" s="385">
        <f>IFERROR(IF(Z73="",0,Z73),"0")+IFERROR(IF(Z74="",0,Z74),"0")+IFERROR(IF(Z75="",0,Z75),"0")</f>
        <v>0.43251000000000001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403" t="s">
        <v>70</v>
      </c>
      <c r="Q77" s="404"/>
      <c r="R77" s="404"/>
      <c r="S77" s="404"/>
      <c r="T77" s="404"/>
      <c r="U77" s="404"/>
      <c r="V77" s="405"/>
      <c r="W77" s="37" t="s">
        <v>69</v>
      </c>
      <c r="X77" s="385">
        <f>IFERROR(SUM(X73:X75),"0")</f>
        <v>195</v>
      </c>
      <c r="Y77" s="385">
        <f>IFERROR(SUM(Y73:Y75),"0")</f>
        <v>197.10000000000002</v>
      </c>
      <c r="Z77" s="37"/>
      <c r="AA77" s="386"/>
      <c r="AB77" s="386"/>
      <c r="AC77" s="386"/>
    </row>
    <row r="78" spans="1:68" ht="14.25" customHeight="1" x14ac:dyDescent="0.25">
      <c r="A78" s="406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customHeight="1" x14ac:dyDescent="0.25">
      <c r="A79" s="54" t="s">
        <v>149</v>
      </c>
      <c r="B79" s="54" t="s">
        <v>150</v>
      </c>
      <c r="C79" s="31">
        <v>4301031242</v>
      </c>
      <c r="D79" s="390">
        <v>4680115885066</v>
      </c>
      <c r="E79" s="391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3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88"/>
      <c r="R79" s="388"/>
      <c r="S79" s="388"/>
      <c r="T79" s="389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151</v>
      </c>
      <c r="B80" s="54" t="s">
        <v>152</v>
      </c>
      <c r="C80" s="31">
        <v>4301031240</v>
      </c>
      <c r="D80" s="390">
        <v>4680115885042</v>
      </c>
      <c r="E80" s="391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88"/>
      <c r="R80" s="388"/>
      <c r="S80" s="388"/>
      <c r="T80" s="389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153</v>
      </c>
      <c r="B81" s="54" t="s">
        <v>154</v>
      </c>
      <c r="C81" s="31">
        <v>4301031315</v>
      </c>
      <c r="D81" s="390">
        <v>4680115885080</v>
      </c>
      <c r="E81" s="391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88"/>
      <c r="R81" s="388"/>
      <c r="S81" s="388"/>
      <c r="T81" s="389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155</v>
      </c>
      <c r="B82" s="54" t="s">
        <v>156</v>
      </c>
      <c r="C82" s="31">
        <v>4301031243</v>
      </c>
      <c r="D82" s="390">
        <v>4680115885073</v>
      </c>
      <c r="E82" s="391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88"/>
      <c r="R82" s="388"/>
      <c r="S82" s="388"/>
      <c r="T82" s="389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157</v>
      </c>
      <c r="B83" s="54" t="s">
        <v>158</v>
      </c>
      <c r="C83" s="31">
        <v>4301031241</v>
      </c>
      <c r="D83" s="390">
        <v>4680115885059</v>
      </c>
      <c r="E83" s="391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88"/>
      <c r="R83" s="388"/>
      <c r="S83" s="388"/>
      <c r="T83" s="389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4301031316</v>
      </c>
      <c r="D84" s="390">
        <v>4680115885097</v>
      </c>
      <c r="E84" s="391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88"/>
      <c r="R84" s="388"/>
      <c r="S84" s="388"/>
      <c r="T84" s="389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39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403" t="s">
        <v>70</v>
      </c>
      <c r="Q85" s="404"/>
      <c r="R85" s="404"/>
      <c r="S85" s="404"/>
      <c r="T85" s="404"/>
      <c r="U85" s="404"/>
      <c r="V85" s="405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403" t="s">
        <v>70</v>
      </c>
      <c r="Q86" s="404"/>
      <c r="R86" s="404"/>
      <c r="S86" s="404"/>
      <c r="T86" s="404"/>
      <c r="U86" s="404"/>
      <c r="V86" s="405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customHeight="1" x14ac:dyDescent="0.25">
      <c r="A87" s="406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customHeight="1" x14ac:dyDescent="0.25">
      <c r="A88" s="54" t="s">
        <v>161</v>
      </c>
      <c r="B88" s="54" t="s">
        <v>162</v>
      </c>
      <c r="C88" s="31">
        <v>4301051823</v>
      </c>
      <c r="D88" s="390">
        <v>4680115881891</v>
      </c>
      <c r="E88" s="391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88"/>
      <c r="R88" s="388"/>
      <c r="S88" s="388"/>
      <c r="T88" s="389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customHeight="1" x14ac:dyDescent="0.25">
      <c r="A89" s="54" t="s">
        <v>164</v>
      </c>
      <c r="B89" s="54" t="s">
        <v>165</v>
      </c>
      <c r="C89" s="31">
        <v>4301051846</v>
      </c>
      <c r="D89" s="390">
        <v>4680115885769</v>
      </c>
      <c r="E89" s="391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88"/>
      <c r="R89" s="388"/>
      <c r="S89" s="388"/>
      <c r="T89" s="389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4301051822</v>
      </c>
      <c r="D90" s="390">
        <v>4680115884410</v>
      </c>
      <c r="E90" s="391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1" t="s">
        <v>169</v>
      </c>
      <c r="Q90" s="388"/>
      <c r="R90" s="388"/>
      <c r="S90" s="388"/>
      <c r="T90" s="389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170</v>
      </c>
      <c r="B91" s="54" t="s">
        <v>171</v>
      </c>
      <c r="C91" s="31">
        <v>4301051827</v>
      </c>
      <c r="D91" s="390">
        <v>4680115884403</v>
      </c>
      <c r="E91" s="391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172</v>
      </c>
      <c r="B92" s="54" t="s">
        <v>173</v>
      </c>
      <c r="C92" s="31">
        <v>4301051837</v>
      </c>
      <c r="D92" s="390">
        <v>4680115884311</v>
      </c>
      <c r="E92" s="391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403" t="s">
        <v>70</v>
      </c>
      <c r="Q93" s="404"/>
      <c r="R93" s="404"/>
      <c r="S93" s="404"/>
      <c r="T93" s="404"/>
      <c r="U93" s="404"/>
      <c r="V93" s="405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403" t="s">
        <v>70</v>
      </c>
      <c r="Q94" s="404"/>
      <c r="R94" s="404"/>
      <c r="S94" s="404"/>
      <c r="T94" s="404"/>
      <c r="U94" s="404"/>
      <c r="V94" s="405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customHeight="1" x14ac:dyDescent="0.25">
      <c r="A95" s="406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customHeight="1" x14ac:dyDescent="0.25">
      <c r="A96" s="54" t="s">
        <v>175</v>
      </c>
      <c r="B96" s="54" t="s">
        <v>176</v>
      </c>
      <c r="C96" s="31">
        <v>4301060366</v>
      </c>
      <c r="D96" s="390">
        <v>4680115881532</v>
      </c>
      <c r="E96" s="391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175</v>
      </c>
      <c r="B97" s="54" t="s">
        <v>177</v>
      </c>
      <c r="C97" s="31">
        <v>4301060371</v>
      </c>
      <c r="D97" s="390">
        <v>4680115881532</v>
      </c>
      <c r="E97" s="391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9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178</v>
      </c>
      <c r="B98" s="54" t="s">
        <v>179</v>
      </c>
      <c r="C98" s="31">
        <v>4301060351</v>
      </c>
      <c r="D98" s="390">
        <v>4680115881464</v>
      </c>
      <c r="E98" s="391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403" t="s">
        <v>70</v>
      </c>
      <c r="Q99" s="404"/>
      <c r="R99" s="404"/>
      <c r="S99" s="404"/>
      <c r="T99" s="404"/>
      <c r="U99" s="404"/>
      <c r="V99" s="405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403" t="s">
        <v>70</v>
      </c>
      <c r="Q100" s="404"/>
      <c r="R100" s="404"/>
      <c r="S100" s="404"/>
      <c r="T100" s="404"/>
      <c r="U100" s="404"/>
      <c r="V100" s="405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customHeight="1" x14ac:dyDescent="0.25">
      <c r="A101" s="402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customHeight="1" x14ac:dyDescent="0.25">
      <c r="A102" s="406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0">
        <v>4680115881327</v>
      </c>
      <c r="E103" s="391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69</v>
      </c>
      <c r="X103" s="383">
        <v>40</v>
      </c>
      <c r="Y103" s="384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customHeight="1" x14ac:dyDescent="0.25">
      <c r="A104" s="54" t="s">
        <v>183</v>
      </c>
      <c r="B104" s="54" t="s">
        <v>184</v>
      </c>
      <c r="C104" s="31">
        <v>4301011476</v>
      </c>
      <c r="D104" s="390">
        <v>4680115881518</v>
      </c>
      <c r="E104" s="391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4301012007</v>
      </c>
      <c r="D105" s="390">
        <v>4680115881303</v>
      </c>
      <c r="E105" s="391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1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69</v>
      </c>
      <c r="X105" s="383">
        <v>10</v>
      </c>
      <c r="Y105" s="384">
        <f>IFERROR(IF(X105="",0,CEILING((X105/$H105),1)*$H105),"")</f>
        <v>13.5</v>
      </c>
      <c r="Z105" s="36">
        <f>IFERROR(IF(Y105=0,"",ROUNDUP(Y105/H105,0)*0.00937),"")</f>
        <v>2.811E-2</v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10.466666666666667</v>
      </c>
      <c r="BN105" s="64">
        <f>IFERROR(Y105*I105/H105,"0")</f>
        <v>14.13</v>
      </c>
      <c r="BO105" s="64">
        <f>IFERROR(1/J105*(X105/H105),"0")</f>
        <v>1.8518518518518517E-2</v>
      </c>
      <c r="BP105" s="64">
        <f>IFERROR(1/J105*(Y105/H105),"0")</f>
        <v>2.5000000000000001E-2</v>
      </c>
    </row>
    <row r="106" spans="1:68" x14ac:dyDescent="0.2">
      <c r="A106" s="39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403" t="s">
        <v>70</v>
      </c>
      <c r="Q106" s="404"/>
      <c r="R106" s="404"/>
      <c r="S106" s="404"/>
      <c r="T106" s="404"/>
      <c r="U106" s="404"/>
      <c r="V106" s="405"/>
      <c r="W106" s="37" t="s">
        <v>71</v>
      </c>
      <c r="X106" s="385">
        <f>IFERROR(X103/H103,"0")+IFERROR(X104/H104,"0")+IFERROR(X105/H105,"0")</f>
        <v>5.9259259259259256</v>
      </c>
      <c r="Y106" s="385">
        <f>IFERROR(Y103/H103,"0")+IFERROR(Y104/H104,"0")+IFERROR(Y105/H105,"0")</f>
        <v>7</v>
      </c>
      <c r="Z106" s="385">
        <f>IFERROR(IF(Z103="",0,Z103),"0")+IFERROR(IF(Z104="",0,Z104),"0")+IFERROR(IF(Z105="",0,Z105),"0")</f>
        <v>0.11510999999999999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403" t="s">
        <v>70</v>
      </c>
      <c r="Q107" s="404"/>
      <c r="R107" s="404"/>
      <c r="S107" s="404"/>
      <c r="T107" s="404"/>
      <c r="U107" s="404"/>
      <c r="V107" s="405"/>
      <c r="W107" s="37" t="s">
        <v>69</v>
      </c>
      <c r="X107" s="385">
        <f>IFERROR(SUM(X103:X105),"0")</f>
        <v>50</v>
      </c>
      <c r="Y107" s="385">
        <f>IFERROR(SUM(Y103:Y105),"0")</f>
        <v>56.7</v>
      </c>
      <c r="Z107" s="37"/>
      <c r="AA107" s="386"/>
      <c r="AB107" s="386"/>
      <c r="AC107" s="386"/>
    </row>
    <row r="108" spans="1:68" ht="14.25" customHeight="1" x14ac:dyDescent="0.25">
      <c r="A108" s="406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customHeight="1" x14ac:dyDescent="0.25">
      <c r="A109" s="54" t="s">
        <v>187</v>
      </c>
      <c r="B109" s="54" t="s">
        <v>188</v>
      </c>
      <c r="C109" s="31">
        <v>4301051437</v>
      </c>
      <c r="D109" s="390">
        <v>4607091386967</v>
      </c>
      <c r="E109" s="391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0">
        <v>4607091386967</v>
      </c>
      <c r="E110" s="391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69</v>
      </c>
      <c r="X110" s="383">
        <v>130</v>
      </c>
      <c r="Y110" s="384">
        <f>IFERROR(IF(X110="",0,CEILING((X110/$H110),1)*$H110),"")</f>
        <v>134.4</v>
      </c>
      <c r="Z110" s="36">
        <f>IFERROR(IF(Y110=0,"",ROUNDUP(Y110/H110,0)*0.02175),"")</f>
        <v>0.34799999999999998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138.72857142857146</v>
      </c>
      <c r="BN110" s="64">
        <f>IFERROR(Y110*I110/H110,"0")</f>
        <v>143.42400000000001</v>
      </c>
      <c r="BO110" s="64">
        <f>IFERROR(1/J110*(X110/H110),"0")</f>
        <v>0.27636054421768708</v>
      </c>
      <c r="BP110" s="64">
        <f>IFERROR(1/J110*(Y110/H110),"0")</f>
        <v>0.2857142857142857</v>
      </c>
    </row>
    <row r="111" spans="1:68" ht="27" customHeight="1" x14ac:dyDescent="0.25">
      <c r="A111" s="54" t="s">
        <v>190</v>
      </c>
      <c r="B111" s="54" t="s">
        <v>191</v>
      </c>
      <c r="C111" s="31">
        <v>4301051436</v>
      </c>
      <c r="D111" s="390">
        <v>4607091385731</v>
      </c>
      <c r="E111" s="391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69</v>
      </c>
      <c r="X111" s="383">
        <v>18</v>
      </c>
      <c r="Y111" s="384">
        <f>IFERROR(IF(X111="",0,CEILING((X111/$H111),1)*$H111),"")</f>
        <v>18.900000000000002</v>
      </c>
      <c r="Z111" s="36">
        <f>IFERROR(IF(Y111=0,"",ROUNDUP(Y111/H111,0)*0.00753),"")</f>
        <v>5.271E-2</v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19.813333333333333</v>
      </c>
      <c r="BN111" s="64">
        <f>IFERROR(Y111*I111/H111,"0")</f>
        <v>20.804000000000002</v>
      </c>
      <c r="BO111" s="64">
        <f>IFERROR(1/J111*(X111/H111),"0")</f>
        <v>4.2735042735042729E-2</v>
      </c>
      <c r="BP111" s="64">
        <f>IFERROR(1/J111*(Y111/H111),"0")</f>
        <v>4.4871794871794872E-2</v>
      </c>
    </row>
    <row r="112" spans="1:68" ht="16.5" customHeight="1" x14ac:dyDescent="0.25">
      <c r="A112" s="54" t="s">
        <v>192</v>
      </c>
      <c r="B112" s="54" t="s">
        <v>193</v>
      </c>
      <c r="C112" s="31">
        <v>4301051438</v>
      </c>
      <c r="D112" s="390">
        <v>4680115880894</v>
      </c>
      <c r="E112" s="391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4301051439</v>
      </c>
      <c r="D113" s="390">
        <v>4680115880214</v>
      </c>
      <c r="E113" s="391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403" t="s">
        <v>70</v>
      </c>
      <c r="Q114" s="404"/>
      <c r="R114" s="404"/>
      <c r="S114" s="404"/>
      <c r="T114" s="404"/>
      <c r="U114" s="404"/>
      <c r="V114" s="405"/>
      <c r="W114" s="37" t="s">
        <v>71</v>
      </c>
      <c r="X114" s="385">
        <f>IFERROR(X109/H109,"0")+IFERROR(X110/H110,"0")+IFERROR(X111/H111,"0")+IFERROR(X112/H112,"0")+IFERROR(X113/H113,"0")</f>
        <v>22.142857142857142</v>
      </c>
      <c r="Y114" s="385">
        <f>IFERROR(Y109/H109,"0")+IFERROR(Y110/H110,"0")+IFERROR(Y111/H111,"0")+IFERROR(Y112/H112,"0")+IFERROR(Y113/H113,"0")</f>
        <v>23</v>
      </c>
      <c r="Z114" s="385">
        <f>IFERROR(IF(Z109="",0,Z109),"0")+IFERROR(IF(Z110="",0,Z110),"0")+IFERROR(IF(Z111="",0,Z111),"0")+IFERROR(IF(Z112="",0,Z112),"0")+IFERROR(IF(Z113="",0,Z113),"0")</f>
        <v>0.40070999999999996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403" t="s">
        <v>70</v>
      </c>
      <c r="Q115" s="404"/>
      <c r="R115" s="404"/>
      <c r="S115" s="404"/>
      <c r="T115" s="404"/>
      <c r="U115" s="404"/>
      <c r="V115" s="405"/>
      <c r="W115" s="37" t="s">
        <v>69</v>
      </c>
      <c r="X115" s="385">
        <f>IFERROR(SUM(X109:X113),"0")</f>
        <v>148</v>
      </c>
      <c r="Y115" s="385">
        <f>IFERROR(SUM(Y109:Y113),"0")</f>
        <v>153.30000000000001</v>
      </c>
      <c r="Z115" s="37"/>
      <c r="AA115" s="386"/>
      <c r="AB115" s="386"/>
      <c r="AC115" s="386"/>
    </row>
    <row r="116" spans="1:68" ht="16.5" customHeight="1" x14ac:dyDescent="0.25">
      <c r="A116" s="402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customHeight="1" x14ac:dyDescent="0.25">
      <c r="A117" s="406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customHeight="1" x14ac:dyDescent="0.25">
      <c r="A118" s="54" t="s">
        <v>197</v>
      </c>
      <c r="B118" s="54" t="s">
        <v>198</v>
      </c>
      <c r="C118" s="31">
        <v>4301011514</v>
      </c>
      <c r="D118" s="390">
        <v>4680115882133</v>
      </c>
      <c r="E118" s="391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197</v>
      </c>
      <c r="B119" s="54" t="s">
        <v>199</v>
      </c>
      <c r="C119" s="31">
        <v>4301011703</v>
      </c>
      <c r="D119" s="390">
        <v>4680115882133</v>
      </c>
      <c r="E119" s="391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200</v>
      </c>
      <c r="B120" s="54" t="s">
        <v>201</v>
      </c>
      <c r="C120" s="31">
        <v>4301011417</v>
      </c>
      <c r="D120" s="390">
        <v>4680115880269</v>
      </c>
      <c r="E120" s="391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202</v>
      </c>
      <c r="B121" s="54" t="s">
        <v>203</v>
      </c>
      <c r="C121" s="31">
        <v>4301011415</v>
      </c>
      <c r="D121" s="390">
        <v>4680115880429</v>
      </c>
      <c r="E121" s="391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204</v>
      </c>
      <c r="B122" s="54" t="s">
        <v>205</v>
      </c>
      <c r="C122" s="31">
        <v>4301011462</v>
      </c>
      <c r="D122" s="390">
        <v>4680115881457</v>
      </c>
      <c r="E122" s="391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403" t="s">
        <v>70</v>
      </c>
      <c r="Q123" s="404"/>
      <c r="R123" s="404"/>
      <c r="S123" s="404"/>
      <c r="T123" s="404"/>
      <c r="U123" s="404"/>
      <c r="V123" s="405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403" t="s">
        <v>70</v>
      </c>
      <c r="Q124" s="404"/>
      <c r="R124" s="404"/>
      <c r="S124" s="404"/>
      <c r="T124" s="404"/>
      <c r="U124" s="404"/>
      <c r="V124" s="405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customHeight="1" x14ac:dyDescent="0.25">
      <c r="A125" s="406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customHeight="1" x14ac:dyDescent="0.25">
      <c r="A126" s="54" t="s">
        <v>206</v>
      </c>
      <c r="B126" s="54" t="s">
        <v>207</v>
      </c>
      <c r="C126" s="31">
        <v>4301020345</v>
      </c>
      <c r="D126" s="390">
        <v>4680115881488</v>
      </c>
      <c r="E126" s="391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0" t="s">
        <v>208</v>
      </c>
      <c r="Q126" s="388"/>
      <c r="R126" s="388"/>
      <c r="S126" s="388"/>
      <c r="T126" s="389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206</v>
      </c>
      <c r="B127" s="54" t="s">
        <v>209</v>
      </c>
      <c r="C127" s="31">
        <v>4301020235</v>
      </c>
      <c r="D127" s="390">
        <v>4680115881488</v>
      </c>
      <c r="E127" s="391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4301020346</v>
      </c>
      <c r="D128" s="390">
        <v>4680115882775</v>
      </c>
      <c r="E128" s="391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28" t="s">
        <v>212</v>
      </c>
      <c r="Q128" s="388"/>
      <c r="R128" s="388"/>
      <c r="S128" s="388"/>
      <c r="T128" s="389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210</v>
      </c>
      <c r="B129" s="54" t="s">
        <v>213</v>
      </c>
      <c r="C129" s="31">
        <v>4301020258</v>
      </c>
      <c r="D129" s="390">
        <v>4680115882775</v>
      </c>
      <c r="E129" s="391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214</v>
      </c>
      <c r="B130" s="54" t="s">
        <v>215</v>
      </c>
      <c r="C130" s="31">
        <v>4301020339</v>
      </c>
      <c r="D130" s="390">
        <v>4680115880658</v>
      </c>
      <c r="E130" s="391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88"/>
      <c r="R130" s="388"/>
      <c r="S130" s="388"/>
      <c r="T130" s="389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39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403" t="s">
        <v>70</v>
      </c>
      <c r="Q131" s="404"/>
      <c r="R131" s="404"/>
      <c r="S131" s="404"/>
      <c r="T131" s="404"/>
      <c r="U131" s="404"/>
      <c r="V131" s="405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403" t="s">
        <v>70</v>
      </c>
      <c r="Q132" s="404"/>
      <c r="R132" s="404"/>
      <c r="S132" s="404"/>
      <c r="T132" s="404"/>
      <c r="U132" s="404"/>
      <c r="V132" s="405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customHeight="1" x14ac:dyDescent="0.25">
      <c r="A133" s="406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customHeight="1" x14ac:dyDescent="0.25">
      <c r="A134" s="54" t="s">
        <v>216</v>
      </c>
      <c r="B134" s="54" t="s">
        <v>217</v>
      </c>
      <c r="C134" s="31">
        <v>4301051360</v>
      </c>
      <c r="D134" s="390">
        <v>4607091385168</v>
      </c>
      <c r="E134" s="391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8"/>
      <c r="R134" s="388"/>
      <c r="S134" s="388"/>
      <c r="T134" s="389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0">
        <v>4607091385168</v>
      </c>
      <c r="E135" s="391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88"/>
      <c r="R135" s="388"/>
      <c r="S135" s="388"/>
      <c r="T135" s="389"/>
      <c r="U135" s="34"/>
      <c r="V135" s="34"/>
      <c r="W135" s="35" t="s">
        <v>69</v>
      </c>
      <c r="X135" s="383">
        <v>150</v>
      </c>
      <c r="Y135" s="384">
        <f t="shared" si="21"/>
        <v>151.20000000000002</v>
      </c>
      <c r="Z135" s="36">
        <f>IFERROR(IF(Y135=0,"",ROUNDUP(Y135/H135,0)*0.02175),"")</f>
        <v>0.39149999999999996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159.96428571428572</v>
      </c>
      <c r="BN135" s="64">
        <f t="shared" si="23"/>
        <v>161.244</v>
      </c>
      <c r="BO135" s="64">
        <f t="shared" si="24"/>
        <v>0.31887755102040816</v>
      </c>
      <c r="BP135" s="64">
        <f t="shared" si="25"/>
        <v>0.3214285714285714</v>
      </c>
    </row>
    <row r="136" spans="1:68" ht="16.5" customHeight="1" x14ac:dyDescent="0.25">
      <c r="A136" s="54" t="s">
        <v>219</v>
      </c>
      <c r="B136" s="54" t="s">
        <v>220</v>
      </c>
      <c r="C136" s="31">
        <v>4301051742</v>
      </c>
      <c r="D136" s="390">
        <v>4680115884540</v>
      </c>
      <c r="E136" s="391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7" t="s">
        <v>221</v>
      </c>
      <c r="Q136" s="388"/>
      <c r="R136" s="388"/>
      <c r="S136" s="388"/>
      <c r="T136" s="389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222</v>
      </c>
      <c r="B137" s="54" t="s">
        <v>223</v>
      </c>
      <c r="C137" s="31">
        <v>4301051362</v>
      </c>
      <c r="D137" s="390">
        <v>4607091383256</v>
      </c>
      <c r="E137" s="391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224</v>
      </c>
      <c r="B138" s="54" t="s">
        <v>225</v>
      </c>
      <c r="C138" s="31">
        <v>4301051358</v>
      </c>
      <c r="D138" s="390">
        <v>4607091385748</v>
      </c>
      <c r="E138" s="391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4"/>
      <c r="V138" s="34"/>
      <c r="W138" s="35" t="s">
        <v>69</v>
      </c>
      <c r="X138" s="383">
        <v>18</v>
      </c>
      <c r="Y138" s="384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16.5" customHeight="1" x14ac:dyDescent="0.25">
      <c r="A139" s="54" t="s">
        <v>226</v>
      </c>
      <c r="B139" s="54" t="s">
        <v>227</v>
      </c>
      <c r="C139" s="31">
        <v>4301051738</v>
      </c>
      <c r="D139" s="390">
        <v>4680115884533</v>
      </c>
      <c r="E139" s="391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228</v>
      </c>
      <c r="B140" s="54" t="s">
        <v>229</v>
      </c>
      <c r="C140" s="31">
        <v>4301051480</v>
      </c>
      <c r="D140" s="390">
        <v>4680115882645</v>
      </c>
      <c r="E140" s="391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39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403" t="s">
        <v>70</v>
      </c>
      <c r="Q141" s="404"/>
      <c r="R141" s="404"/>
      <c r="S141" s="404"/>
      <c r="T141" s="404"/>
      <c r="U141" s="404"/>
      <c r="V141" s="405"/>
      <c r="W141" s="37" t="s">
        <v>71</v>
      </c>
      <c r="X141" s="385">
        <f>IFERROR(X134/H134,"0")+IFERROR(X135/H135,"0")+IFERROR(X136/H136,"0")+IFERROR(X137/H137,"0")+IFERROR(X138/H138,"0")+IFERROR(X139/H139,"0")+IFERROR(X140/H140,"0")</f>
        <v>24.523809523809526</v>
      </c>
      <c r="Y141" s="385">
        <f>IFERROR(Y134/H134,"0")+IFERROR(Y135/H135,"0")+IFERROR(Y136/H136,"0")+IFERROR(Y137/H137,"0")+IFERROR(Y138/H138,"0")+IFERROR(Y139/H139,"0")+IFERROR(Y140/H140,"0")</f>
        <v>25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0.44420999999999994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403" t="s">
        <v>70</v>
      </c>
      <c r="Q142" s="404"/>
      <c r="R142" s="404"/>
      <c r="S142" s="404"/>
      <c r="T142" s="404"/>
      <c r="U142" s="404"/>
      <c r="V142" s="405"/>
      <c r="W142" s="37" t="s">
        <v>69</v>
      </c>
      <c r="X142" s="385">
        <f>IFERROR(SUM(X134:X140),"0")</f>
        <v>168</v>
      </c>
      <c r="Y142" s="385">
        <f>IFERROR(SUM(Y134:Y140),"0")</f>
        <v>170.10000000000002</v>
      </c>
      <c r="Z142" s="37"/>
      <c r="AA142" s="386"/>
      <c r="AB142" s="386"/>
      <c r="AC142" s="386"/>
    </row>
    <row r="143" spans="1:68" ht="14.25" customHeight="1" x14ac:dyDescent="0.25">
      <c r="A143" s="406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customHeight="1" x14ac:dyDescent="0.25">
      <c r="A144" s="54" t="s">
        <v>230</v>
      </c>
      <c r="B144" s="54" t="s">
        <v>231</v>
      </c>
      <c r="C144" s="31">
        <v>4301060356</v>
      </c>
      <c r="D144" s="390">
        <v>4680115882652</v>
      </c>
      <c r="E144" s="391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232</v>
      </c>
      <c r="B145" s="54" t="s">
        <v>233</v>
      </c>
      <c r="C145" s="31">
        <v>4301060309</v>
      </c>
      <c r="D145" s="390">
        <v>4680115880238</v>
      </c>
      <c r="E145" s="391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39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403" t="s">
        <v>70</v>
      </c>
      <c r="Q146" s="404"/>
      <c r="R146" s="404"/>
      <c r="S146" s="404"/>
      <c r="T146" s="404"/>
      <c r="U146" s="404"/>
      <c r="V146" s="405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403" t="s">
        <v>70</v>
      </c>
      <c r="Q147" s="404"/>
      <c r="R147" s="404"/>
      <c r="S147" s="404"/>
      <c r="T147" s="404"/>
      <c r="U147" s="404"/>
      <c r="V147" s="405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customHeight="1" x14ac:dyDescent="0.25">
      <c r="A148" s="402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customHeight="1" x14ac:dyDescent="0.25">
      <c r="A149" s="406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customHeight="1" x14ac:dyDescent="0.25">
      <c r="A150" s="54" t="s">
        <v>235</v>
      </c>
      <c r="B150" s="54" t="s">
        <v>236</v>
      </c>
      <c r="C150" s="31">
        <v>4301011564</v>
      </c>
      <c r="D150" s="390">
        <v>4680115882577</v>
      </c>
      <c r="E150" s="391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8"/>
      <c r="R150" s="388"/>
      <c r="S150" s="388"/>
      <c r="T150" s="389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235</v>
      </c>
      <c r="B151" s="54" t="s">
        <v>237</v>
      </c>
      <c r="C151" s="31">
        <v>4301011562</v>
      </c>
      <c r="D151" s="390">
        <v>4680115882577</v>
      </c>
      <c r="E151" s="391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8"/>
      <c r="R151" s="388"/>
      <c r="S151" s="388"/>
      <c r="T151" s="389"/>
      <c r="U151" s="34"/>
      <c r="V151" s="34"/>
      <c r="W151" s="35" t="s">
        <v>69</v>
      </c>
      <c r="X151" s="383">
        <v>28</v>
      </c>
      <c r="Y151" s="384">
        <f>IFERROR(IF(X151="",0,CEILING((X151/$H151),1)*$H151),"")</f>
        <v>28.8</v>
      </c>
      <c r="Z151" s="36">
        <f>IFERROR(IF(Y151=0,"",ROUNDUP(Y151/H151,0)*0.00753),"")</f>
        <v>6.7769999999999997E-2</v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29.75</v>
      </c>
      <c r="BN151" s="64">
        <f>IFERROR(Y151*I151/H151,"0")</f>
        <v>30.599999999999998</v>
      </c>
      <c r="BO151" s="64">
        <f>IFERROR(1/J151*(X151/H151),"0")</f>
        <v>5.6089743589743585E-2</v>
      </c>
      <c r="BP151" s="64">
        <f>IFERROR(1/J151*(Y151/H151),"0")</f>
        <v>5.7692307692307689E-2</v>
      </c>
    </row>
    <row r="152" spans="1:68" x14ac:dyDescent="0.2">
      <c r="A152" s="39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403" t="s">
        <v>70</v>
      </c>
      <c r="Q152" s="404"/>
      <c r="R152" s="404"/>
      <c r="S152" s="404"/>
      <c r="T152" s="404"/>
      <c r="U152" s="404"/>
      <c r="V152" s="405"/>
      <c r="W152" s="37" t="s">
        <v>71</v>
      </c>
      <c r="X152" s="385">
        <f>IFERROR(X150/H150,"0")+IFERROR(X151/H151,"0")</f>
        <v>8.75</v>
      </c>
      <c r="Y152" s="385">
        <f>IFERROR(Y150/H150,"0")+IFERROR(Y151/H151,"0")</f>
        <v>9</v>
      </c>
      <c r="Z152" s="385">
        <f>IFERROR(IF(Z150="",0,Z150),"0")+IFERROR(IF(Z151="",0,Z151),"0")</f>
        <v>6.7769999999999997E-2</v>
      </c>
      <c r="AA152" s="386"/>
      <c r="AB152" s="386"/>
      <c r="AC152" s="386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403" t="s">
        <v>70</v>
      </c>
      <c r="Q153" s="404"/>
      <c r="R153" s="404"/>
      <c r="S153" s="404"/>
      <c r="T153" s="404"/>
      <c r="U153" s="404"/>
      <c r="V153" s="405"/>
      <c r="W153" s="37" t="s">
        <v>69</v>
      </c>
      <c r="X153" s="385">
        <f>IFERROR(SUM(X150:X151),"0")</f>
        <v>28</v>
      </c>
      <c r="Y153" s="385">
        <f>IFERROR(SUM(Y150:Y151),"0")</f>
        <v>28.8</v>
      </c>
      <c r="Z153" s="37"/>
      <c r="AA153" s="386"/>
      <c r="AB153" s="386"/>
      <c r="AC153" s="386"/>
    </row>
    <row r="154" spans="1:68" ht="14.25" customHeight="1" x14ac:dyDescent="0.25">
      <c r="A154" s="406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customHeight="1" x14ac:dyDescent="0.25">
      <c r="A155" s="54" t="s">
        <v>238</v>
      </c>
      <c r="B155" s="54" t="s">
        <v>239</v>
      </c>
      <c r="C155" s="31">
        <v>4301031234</v>
      </c>
      <c r="D155" s="390">
        <v>4680115883444</v>
      </c>
      <c r="E155" s="391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4"/>
      <c r="V155" s="34"/>
      <c r="W155" s="35" t="s">
        <v>69</v>
      </c>
      <c r="X155" s="383">
        <v>24.5</v>
      </c>
      <c r="Y155" s="384">
        <f>IFERROR(IF(X155="",0,CEILING((X155/$H155),1)*$H155),"")</f>
        <v>25.2</v>
      </c>
      <c r="Z155" s="36">
        <f>IFERROR(IF(Y155=0,"",ROUNDUP(Y155/H155,0)*0.00753),"")</f>
        <v>6.7769999999999997E-2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27.020000000000003</v>
      </c>
      <c r="BN155" s="64">
        <f>IFERROR(Y155*I155/H155,"0")</f>
        <v>27.792000000000002</v>
      </c>
      <c r="BO155" s="64">
        <f>IFERROR(1/J155*(X155/H155),"0")</f>
        <v>5.6089743589743585E-2</v>
      </c>
      <c r="BP155" s="64">
        <f>IFERROR(1/J155*(Y155/H155),"0")</f>
        <v>5.7692307692307689E-2</v>
      </c>
    </row>
    <row r="156" spans="1:68" ht="27" customHeight="1" x14ac:dyDescent="0.25">
      <c r="A156" s="54" t="s">
        <v>238</v>
      </c>
      <c r="B156" s="54" t="s">
        <v>240</v>
      </c>
      <c r="C156" s="31">
        <v>4301031235</v>
      </c>
      <c r="D156" s="390">
        <v>4680115883444</v>
      </c>
      <c r="E156" s="391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4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403" t="s">
        <v>70</v>
      </c>
      <c r="Q157" s="404"/>
      <c r="R157" s="404"/>
      <c r="S157" s="404"/>
      <c r="T157" s="404"/>
      <c r="U157" s="404"/>
      <c r="V157" s="405"/>
      <c r="W157" s="37" t="s">
        <v>71</v>
      </c>
      <c r="X157" s="385">
        <f>IFERROR(X155/H155,"0")+IFERROR(X156/H156,"0")</f>
        <v>8.75</v>
      </c>
      <c r="Y157" s="385">
        <f>IFERROR(Y155/H155,"0")+IFERROR(Y156/H156,"0")</f>
        <v>9</v>
      </c>
      <c r="Z157" s="385">
        <f>IFERROR(IF(Z155="",0,Z155),"0")+IFERROR(IF(Z156="",0,Z156),"0")</f>
        <v>6.7769999999999997E-2</v>
      </c>
      <c r="AA157" s="386"/>
      <c r="AB157" s="386"/>
      <c r="AC157" s="386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403" t="s">
        <v>70</v>
      </c>
      <c r="Q158" s="404"/>
      <c r="R158" s="404"/>
      <c r="S158" s="404"/>
      <c r="T158" s="404"/>
      <c r="U158" s="404"/>
      <c r="V158" s="405"/>
      <c r="W158" s="37" t="s">
        <v>69</v>
      </c>
      <c r="X158" s="385">
        <f>IFERROR(SUM(X155:X156),"0")</f>
        <v>24.5</v>
      </c>
      <c r="Y158" s="385">
        <f>IFERROR(SUM(Y155:Y156),"0")</f>
        <v>25.2</v>
      </c>
      <c r="Z158" s="37"/>
      <c r="AA158" s="386"/>
      <c r="AB158" s="386"/>
      <c r="AC158" s="386"/>
    </row>
    <row r="159" spans="1:68" ht="14.25" customHeight="1" x14ac:dyDescent="0.25">
      <c r="A159" s="406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customHeight="1" x14ac:dyDescent="0.25">
      <c r="A160" s="54" t="s">
        <v>241</v>
      </c>
      <c r="B160" s="54" t="s">
        <v>242</v>
      </c>
      <c r="C160" s="31">
        <v>4301051477</v>
      </c>
      <c r="D160" s="390">
        <v>4680115882584</v>
      </c>
      <c r="E160" s="391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243</v>
      </c>
      <c r="C161" s="31">
        <v>4301051476</v>
      </c>
      <c r="D161" s="390">
        <v>4680115882584</v>
      </c>
      <c r="E161" s="391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4"/>
      <c r="V161" s="34"/>
      <c r="W161" s="35" t="s">
        <v>69</v>
      </c>
      <c r="X161" s="383">
        <v>9.9</v>
      </c>
      <c r="Y161" s="384">
        <f>IFERROR(IF(X161="",0,CEILING((X161/$H161),1)*$H161),"")</f>
        <v>10.56</v>
      </c>
      <c r="Z161" s="36">
        <f>IFERROR(IF(Y161=0,"",ROUNDUP(Y161/H161,0)*0.00753),"")</f>
        <v>3.0120000000000001E-2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10.98</v>
      </c>
      <c r="BN161" s="64">
        <f>IFERROR(Y161*I161/H161,"0")</f>
        <v>11.712</v>
      </c>
      <c r="BO161" s="64">
        <f>IFERROR(1/J161*(X161/H161),"0")</f>
        <v>2.4038461538461536E-2</v>
      </c>
      <c r="BP161" s="64">
        <f>IFERROR(1/J161*(Y161/H161),"0")</f>
        <v>2.564102564102564E-2</v>
      </c>
    </row>
    <row r="162" spans="1:68" x14ac:dyDescent="0.2">
      <c r="A162" s="39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403" t="s">
        <v>70</v>
      </c>
      <c r="Q162" s="404"/>
      <c r="R162" s="404"/>
      <c r="S162" s="404"/>
      <c r="T162" s="404"/>
      <c r="U162" s="404"/>
      <c r="V162" s="405"/>
      <c r="W162" s="37" t="s">
        <v>71</v>
      </c>
      <c r="X162" s="385">
        <f>IFERROR(X160/H160,"0")+IFERROR(X161/H161,"0")</f>
        <v>3.75</v>
      </c>
      <c r="Y162" s="385">
        <f>IFERROR(Y160/H160,"0")+IFERROR(Y161/H161,"0")</f>
        <v>4</v>
      </c>
      <c r="Z162" s="385">
        <f>IFERROR(IF(Z160="",0,Z160),"0")+IFERROR(IF(Z161="",0,Z161),"0")</f>
        <v>3.0120000000000001E-2</v>
      </c>
      <c r="AA162" s="386"/>
      <c r="AB162" s="386"/>
      <c r="AC162" s="386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403" t="s">
        <v>70</v>
      </c>
      <c r="Q163" s="404"/>
      <c r="R163" s="404"/>
      <c r="S163" s="404"/>
      <c r="T163" s="404"/>
      <c r="U163" s="404"/>
      <c r="V163" s="405"/>
      <c r="W163" s="37" t="s">
        <v>69</v>
      </c>
      <c r="X163" s="385">
        <f>IFERROR(SUM(X160:X161),"0")</f>
        <v>9.9</v>
      </c>
      <c r="Y163" s="385">
        <f>IFERROR(SUM(Y160:Y161),"0")</f>
        <v>10.56</v>
      </c>
      <c r="Z163" s="37"/>
      <c r="AA163" s="386"/>
      <c r="AB163" s="386"/>
      <c r="AC163" s="386"/>
    </row>
    <row r="164" spans="1:68" ht="16.5" customHeight="1" x14ac:dyDescent="0.25">
      <c r="A164" s="402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customHeight="1" x14ac:dyDescent="0.25">
      <c r="A165" s="406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customHeight="1" x14ac:dyDescent="0.25">
      <c r="A166" s="54" t="s">
        <v>244</v>
      </c>
      <c r="B166" s="54" t="s">
        <v>245</v>
      </c>
      <c r="C166" s="31">
        <v>4301011623</v>
      </c>
      <c r="D166" s="390">
        <v>4607091382945</v>
      </c>
      <c r="E166" s="391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4"/>
      <c r="V166" s="34"/>
      <c r="W166" s="35" t="s">
        <v>69</v>
      </c>
      <c r="X166" s="383">
        <v>30</v>
      </c>
      <c r="Y166" s="384">
        <f>IFERROR(IF(X166="",0,CEILING((X166/$H166),1)*$H166),"")</f>
        <v>33.599999999999994</v>
      </c>
      <c r="Z166" s="36">
        <f>IFERROR(IF(Y166=0,"",ROUNDUP(Y166/H166,0)*0.02175),"")</f>
        <v>6.5250000000000002E-2</v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31.285714285714285</v>
      </c>
      <c r="BN166" s="64">
        <f>IFERROR(Y166*I166/H166,"0")</f>
        <v>35.039999999999992</v>
      </c>
      <c r="BO166" s="64">
        <f>IFERROR(1/J166*(X166/H166),"0")</f>
        <v>4.7831632653061229E-2</v>
      </c>
      <c r="BP166" s="64">
        <f>IFERROR(1/J166*(Y166/H166),"0")</f>
        <v>5.3571428571428562E-2</v>
      </c>
    </row>
    <row r="167" spans="1:68" ht="27" customHeight="1" x14ac:dyDescent="0.25">
      <c r="A167" s="54" t="s">
        <v>246</v>
      </c>
      <c r="B167" s="54" t="s">
        <v>247</v>
      </c>
      <c r="C167" s="31">
        <v>4301011192</v>
      </c>
      <c r="D167" s="390">
        <v>4607091382952</v>
      </c>
      <c r="E167" s="391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248</v>
      </c>
      <c r="B168" s="54" t="s">
        <v>249</v>
      </c>
      <c r="C168" s="31">
        <v>4301011705</v>
      </c>
      <c r="D168" s="390">
        <v>4607091384604</v>
      </c>
      <c r="E168" s="391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39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403" t="s">
        <v>70</v>
      </c>
      <c r="Q169" s="404"/>
      <c r="R169" s="404"/>
      <c r="S169" s="404"/>
      <c r="T169" s="404"/>
      <c r="U169" s="404"/>
      <c r="V169" s="405"/>
      <c r="W169" s="37" t="s">
        <v>71</v>
      </c>
      <c r="X169" s="385">
        <f>IFERROR(X166/H166,"0")+IFERROR(X167/H167,"0")+IFERROR(X168/H168,"0")</f>
        <v>2.6785714285714288</v>
      </c>
      <c r="Y169" s="385">
        <f>IFERROR(Y166/H166,"0")+IFERROR(Y167/H167,"0")+IFERROR(Y168/H168,"0")</f>
        <v>2.9999999999999996</v>
      </c>
      <c r="Z169" s="385">
        <f>IFERROR(IF(Z166="",0,Z166),"0")+IFERROR(IF(Z167="",0,Z167),"0")+IFERROR(IF(Z168="",0,Z168),"0")</f>
        <v>6.5250000000000002E-2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403" t="s">
        <v>70</v>
      </c>
      <c r="Q170" s="404"/>
      <c r="R170" s="404"/>
      <c r="S170" s="404"/>
      <c r="T170" s="404"/>
      <c r="U170" s="404"/>
      <c r="V170" s="405"/>
      <c r="W170" s="37" t="s">
        <v>69</v>
      </c>
      <c r="X170" s="385">
        <f>IFERROR(SUM(X166:X168),"0")</f>
        <v>30</v>
      </c>
      <c r="Y170" s="385">
        <f>IFERROR(SUM(Y166:Y168),"0")</f>
        <v>33.599999999999994</v>
      </c>
      <c r="Z170" s="37"/>
      <c r="AA170" s="386"/>
      <c r="AB170" s="386"/>
      <c r="AC170" s="386"/>
    </row>
    <row r="171" spans="1:68" ht="14.25" customHeight="1" x14ac:dyDescent="0.25">
      <c r="A171" s="406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customHeight="1" x14ac:dyDescent="0.25">
      <c r="A172" s="54" t="s">
        <v>250</v>
      </c>
      <c r="B172" s="54" t="s">
        <v>251</v>
      </c>
      <c r="C172" s="31">
        <v>4301030895</v>
      </c>
      <c r="D172" s="390">
        <v>4607091387667</v>
      </c>
      <c r="E172" s="391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4301030961</v>
      </c>
      <c r="D173" s="390">
        <v>4607091387636</v>
      </c>
      <c r="E173" s="391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4"/>
      <c r="V173" s="34"/>
      <c r="W173" s="35" t="s">
        <v>69</v>
      </c>
      <c r="X173" s="383">
        <v>20</v>
      </c>
      <c r="Y173" s="384">
        <f>IFERROR(IF(X173="",0,CEILING((X173/$H173),1)*$H173),"")</f>
        <v>21</v>
      </c>
      <c r="Z173" s="36">
        <f>IFERROR(IF(Y173=0,"",ROUNDUP(Y173/H173,0)*0.00937),"")</f>
        <v>4.6850000000000003E-2</v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3.968253968253968E-2</v>
      </c>
      <c r="BP173" s="64">
        <f>IFERROR(1/J173*(Y173/H173),"0")</f>
        <v>4.1666666666666664E-2</v>
      </c>
    </row>
    <row r="174" spans="1:68" ht="16.5" customHeight="1" x14ac:dyDescent="0.25">
      <c r="A174" s="54" t="s">
        <v>254</v>
      </c>
      <c r="B174" s="54" t="s">
        <v>255</v>
      </c>
      <c r="C174" s="31">
        <v>4301030963</v>
      </c>
      <c r="D174" s="390">
        <v>4607091382426</v>
      </c>
      <c r="E174" s="391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4"/>
      <c r="V174" s="34"/>
      <c r="W174" s="35" t="s">
        <v>69</v>
      </c>
      <c r="X174" s="383">
        <v>15</v>
      </c>
      <c r="Y174" s="384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customHeight="1" x14ac:dyDescent="0.25">
      <c r="A175" s="54" t="s">
        <v>256</v>
      </c>
      <c r="B175" s="54" t="s">
        <v>257</v>
      </c>
      <c r="C175" s="31">
        <v>4301030962</v>
      </c>
      <c r="D175" s="390">
        <v>4607091386547</v>
      </c>
      <c r="E175" s="391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258</v>
      </c>
      <c r="B176" s="54" t="s">
        <v>259</v>
      </c>
      <c r="C176" s="31">
        <v>4301030964</v>
      </c>
      <c r="D176" s="390">
        <v>4607091382464</v>
      </c>
      <c r="E176" s="391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39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403" t="s">
        <v>70</v>
      </c>
      <c r="Q177" s="404"/>
      <c r="R177" s="404"/>
      <c r="S177" s="404"/>
      <c r="T177" s="404"/>
      <c r="U177" s="404"/>
      <c r="V177" s="405"/>
      <c r="W177" s="37" t="s">
        <v>71</v>
      </c>
      <c r="X177" s="385">
        <f>IFERROR(X172/H172,"0")+IFERROR(X173/H173,"0")+IFERROR(X174/H174,"0")+IFERROR(X175/H175,"0")+IFERROR(X176/H176,"0")</f>
        <v>6.4285714285714288</v>
      </c>
      <c r="Y177" s="385">
        <f>IFERROR(Y172/H172,"0")+IFERROR(Y173/H173,"0")+IFERROR(Y174/H174,"0")+IFERROR(Y175/H175,"0")+IFERROR(Y176/H176,"0")</f>
        <v>7</v>
      </c>
      <c r="Z177" s="385">
        <f>IFERROR(IF(Z172="",0,Z172),"0")+IFERROR(IF(Z173="",0,Z173),"0")+IFERROR(IF(Z174="",0,Z174),"0")+IFERROR(IF(Z175="",0,Z175),"0")+IFERROR(IF(Z176="",0,Z176),"0")</f>
        <v>9.035E-2</v>
      </c>
      <c r="AA177" s="386"/>
      <c r="AB177" s="386"/>
      <c r="AC177" s="386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403" t="s">
        <v>70</v>
      </c>
      <c r="Q178" s="404"/>
      <c r="R178" s="404"/>
      <c r="S178" s="404"/>
      <c r="T178" s="404"/>
      <c r="U178" s="404"/>
      <c r="V178" s="405"/>
      <c r="W178" s="37" t="s">
        <v>69</v>
      </c>
      <c r="X178" s="385">
        <f>IFERROR(SUM(X172:X176),"0")</f>
        <v>35</v>
      </c>
      <c r="Y178" s="385">
        <f>IFERROR(SUM(Y172:Y176),"0")</f>
        <v>39</v>
      </c>
      <c r="Z178" s="37"/>
      <c r="AA178" s="386"/>
      <c r="AB178" s="386"/>
      <c r="AC178" s="386"/>
    </row>
    <row r="179" spans="1:68" ht="14.25" customHeight="1" x14ac:dyDescent="0.25">
      <c r="A179" s="406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customHeight="1" x14ac:dyDescent="0.25">
      <c r="A180" s="54" t="s">
        <v>260</v>
      </c>
      <c r="B180" s="54" t="s">
        <v>261</v>
      </c>
      <c r="C180" s="31">
        <v>4301051611</v>
      </c>
      <c r="D180" s="390">
        <v>4607091385304</v>
      </c>
      <c r="E180" s="391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262</v>
      </c>
      <c r="B181" s="54" t="s">
        <v>263</v>
      </c>
      <c r="C181" s="31">
        <v>4301051648</v>
      </c>
      <c r="D181" s="390">
        <v>4607091386264</v>
      </c>
      <c r="E181" s="391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264</v>
      </c>
      <c r="B182" s="54" t="s">
        <v>265</v>
      </c>
      <c r="C182" s="31">
        <v>4301051313</v>
      </c>
      <c r="D182" s="390">
        <v>4607091385427</v>
      </c>
      <c r="E182" s="391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39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403" t="s">
        <v>70</v>
      </c>
      <c r="Q183" s="404"/>
      <c r="R183" s="404"/>
      <c r="S183" s="404"/>
      <c r="T183" s="404"/>
      <c r="U183" s="404"/>
      <c r="V183" s="405"/>
      <c r="W183" s="37" t="s">
        <v>71</v>
      </c>
      <c r="X183" s="385">
        <f>IFERROR(X180/H180,"0")+IFERROR(X181/H181,"0")+IFERROR(X182/H182,"0")</f>
        <v>0</v>
      </c>
      <c r="Y183" s="385">
        <f>IFERROR(Y180/H180,"0")+IFERROR(Y181/H181,"0")+IFERROR(Y182/H182,"0")</f>
        <v>0</v>
      </c>
      <c r="Z183" s="385">
        <f>IFERROR(IF(Z180="",0,Z180),"0")+IFERROR(IF(Z181="",0,Z181),"0")+IFERROR(IF(Z182="",0,Z182),"0")</f>
        <v>0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403" t="s">
        <v>70</v>
      </c>
      <c r="Q184" s="404"/>
      <c r="R184" s="404"/>
      <c r="S184" s="404"/>
      <c r="T184" s="404"/>
      <c r="U184" s="404"/>
      <c r="V184" s="405"/>
      <c r="W184" s="37" t="s">
        <v>69</v>
      </c>
      <c r="X184" s="385">
        <f>IFERROR(SUM(X180:X182),"0")</f>
        <v>0</v>
      </c>
      <c r="Y184" s="385">
        <f>IFERROR(SUM(Y180:Y182),"0")</f>
        <v>0</v>
      </c>
      <c r="Z184" s="37"/>
      <c r="AA184" s="386"/>
      <c r="AB184" s="386"/>
      <c r="AC184" s="386"/>
    </row>
    <row r="185" spans="1:68" ht="27.75" customHeight="1" x14ac:dyDescent="0.2">
      <c r="A185" s="470" t="s">
        <v>266</v>
      </c>
      <c r="B185" s="471"/>
      <c r="C185" s="471"/>
      <c r="D185" s="471"/>
      <c r="E185" s="471"/>
      <c r="F185" s="471"/>
      <c r="G185" s="471"/>
      <c r="H185" s="471"/>
      <c r="I185" s="471"/>
      <c r="J185" s="471"/>
      <c r="K185" s="471"/>
      <c r="L185" s="471"/>
      <c r="M185" s="471"/>
      <c r="N185" s="471"/>
      <c r="O185" s="471"/>
      <c r="P185" s="471"/>
      <c r="Q185" s="471"/>
      <c r="R185" s="471"/>
      <c r="S185" s="471"/>
      <c r="T185" s="471"/>
      <c r="U185" s="471"/>
      <c r="V185" s="471"/>
      <c r="W185" s="471"/>
      <c r="X185" s="471"/>
      <c r="Y185" s="471"/>
      <c r="Z185" s="471"/>
      <c r="AA185" s="48"/>
      <c r="AB185" s="48"/>
      <c r="AC185" s="48"/>
    </row>
    <row r="186" spans="1:68" ht="16.5" customHeight="1" x14ac:dyDescent="0.25">
      <c r="A186" s="402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customHeight="1" x14ac:dyDescent="0.25">
      <c r="A187" s="406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customHeight="1" x14ac:dyDescent="0.25">
      <c r="A188" s="54" t="s">
        <v>268</v>
      </c>
      <c r="B188" s="54" t="s">
        <v>269</v>
      </c>
      <c r="C188" s="31">
        <v>4301020323</v>
      </c>
      <c r="D188" s="390">
        <v>4680115886223</v>
      </c>
      <c r="E188" s="391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88"/>
      <c r="R188" s="388"/>
      <c r="S188" s="388"/>
      <c r="T188" s="389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403" t="s">
        <v>70</v>
      </c>
      <c r="Q189" s="404"/>
      <c r="R189" s="404"/>
      <c r="S189" s="404"/>
      <c r="T189" s="404"/>
      <c r="U189" s="404"/>
      <c r="V189" s="405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403" t="s">
        <v>70</v>
      </c>
      <c r="Q190" s="404"/>
      <c r="R190" s="404"/>
      <c r="S190" s="404"/>
      <c r="T190" s="404"/>
      <c r="U190" s="404"/>
      <c r="V190" s="405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customHeight="1" x14ac:dyDescent="0.25">
      <c r="A191" s="406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customHeight="1" x14ac:dyDescent="0.25">
      <c r="A192" s="54" t="s">
        <v>272</v>
      </c>
      <c r="B192" s="54" t="s">
        <v>273</v>
      </c>
      <c r="C192" s="31">
        <v>4301031191</v>
      </c>
      <c r="D192" s="390">
        <v>4680115880993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88"/>
      <c r="R192" s="388"/>
      <c r="S192" s="388"/>
      <c r="T192" s="389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274</v>
      </c>
      <c r="B193" s="54" t="s">
        <v>275</v>
      </c>
      <c r="C193" s="31">
        <v>4301031204</v>
      </c>
      <c r="D193" s="390">
        <v>4680115881761</v>
      </c>
      <c r="E193" s="391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4301031201</v>
      </c>
      <c r="D194" s="390">
        <v>4680115881563</v>
      </c>
      <c r="E194" s="391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88"/>
      <c r="R194" s="388"/>
      <c r="S194" s="388"/>
      <c r="T194" s="389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4301031199</v>
      </c>
      <c r="D195" s="390">
        <v>4680115880986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88"/>
      <c r="R195" s="388"/>
      <c r="S195" s="388"/>
      <c r="T195" s="389"/>
      <c r="U195" s="34"/>
      <c r="V195" s="34"/>
      <c r="W195" s="35" t="s">
        <v>69</v>
      </c>
      <c r="X195" s="383">
        <v>21</v>
      </c>
      <c r="Y195" s="384">
        <f t="shared" si="26"/>
        <v>21</v>
      </c>
      <c r="Z195" s="36">
        <f>IFERROR(IF(Y195=0,"",ROUNDUP(Y195/H195,0)*0.00502),"")</f>
        <v>5.0200000000000002E-2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22.299999999999997</v>
      </c>
      <c r="BN195" s="64">
        <f t="shared" si="28"/>
        <v>22.299999999999997</v>
      </c>
      <c r="BO195" s="64">
        <f t="shared" si="29"/>
        <v>4.2735042735042736E-2</v>
      </c>
      <c r="BP195" s="64">
        <f t="shared" si="30"/>
        <v>4.2735042735042736E-2</v>
      </c>
    </row>
    <row r="196" spans="1:68" ht="27" customHeight="1" x14ac:dyDescent="0.25">
      <c r="A196" s="54" t="s">
        <v>280</v>
      </c>
      <c r="B196" s="54" t="s">
        <v>281</v>
      </c>
      <c r="C196" s="31">
        <v>4301031205</v>
      </c>
      <c r="D196" s="390">
        <v>4680115881785</v>
      </c>
      <c r="E196" s="391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88"/>
      <c r="R196" s="388"/>
      <c r="S196" s="388"/>
      <c r="T196" s="389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4301031202</v>
      </c>
      <c r="D197" s="390">
        <v>4680115881679</v>
      </c>
      <c r="E197" s="391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88"/>
      <c r="R197" s="388"/>
      <c r="S197" s="388"/>
      <c r="T197" s="389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4301031158</v>
      </c>
      <c r="D198" s="390">
        <v>4680115880191</v>
      </c>
      <c r="E198" s="391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88"/>
      <c r="R198" s="388"/>
      <c r="S198" s="388"/>
      <c r="T198" s="389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4301031245</v>
      </c>
      <c r="D199" s="390">
        <v>4680115883963</v>
      </c>
      <c r="E199" s="391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88"/>
      <c r="R199" s="388"/>
      <c r="S199" s="388"/>
      <c r="T199" s="389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39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403" t="s">
        <v>70</v>
      </c>
      <c r="Q200" s="404"/>
      <c r="R200" s="404"/>
      <c r="S200" s="404"/>
      <c r="T200" s="404"/>
      <c r="U200" s="404"/>
      <c r="V200" s="405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10</v>
      </c>
      <c r="Y200" s="385">
        <f>IFERROR(Y192/H192,"0")+IFERROR(Y193/H193,"0")+IFERROR(Y194/H194,"0")+IFERROR(Y195/H195,"0")+IFERROR(Y196/H196,"0")+IFERROR(Y197/H197,"0")+IFERROR(Y198/H198,"0")+IFERROR(Y199/H199,"0")</f>
        <v>10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5.0200000000000002E-2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403" t="s">
        <v>70</v>
      </c>
      <c r="Q201" s="404"/>
      <c r="R201" s="404"/>
      <c r="S201" s="404"/>
      <c r="T201" s="404"/>
      <c r="U201" s="404"/>
      <c r="V201" s="405"/>
      <c r="W201" s="37" t="s">
        <v>69</v>
      </c>
      <c r="X201" s="385">
        <f>IFERROR(SUM(X192:X199),"0")</f>
        <v>21</v>
      </c>
      <c r="Y201" s="385">
        <f>IFERROR(SUM(Y192:Y199),"0")</f>
        <v>21</v>
      </c>
      <c r="Z201" s="37"/>
      <c r="AA201" s="386"/>
      <c r="AB201" s="386"/>
      <c r="AC201" s="386"/>
    </row>
    <row r="202" spans="1:68" ht="16.5" customHeight="1" x14ac:dyDescent="0.25">
      <c r="A202" s="402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customHeight="1" x14ac:dyDescent="0.25">
      <c r="A203" s="406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customHeight="1" x14ac:dyDescent="0.25">
      <c r="A204" s="54" t="s">
        <v>289</v>
      </c>
      <c r="B204" s="54" t="s">
        <v>290</v>
      </c>
      <c r="C204" s="31">
        <v>4301011450</v>
      </c>
      <c r="D204" s="390">
        <v>4680115881402</v>
      </c>
      <c r="E204" s="391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88"/>
      <c r="R204" s="388"/>
      <c r="S204" s="388"/>
      <c r="T204" s="389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4301011767</v>
      </c>
      <c r="D205" s="390">
        <v>4680115881396</v>
      </c>
      <c r="E205" s="391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88"/>
      <c r="R205" s="388"/>
      <c r="S205" s="388"/>
      <c r="T205" s="389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39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403" t="s">
        <v>70</v>
      </c>
      <c r="Q206" s="404"/>
      <c r="R206" s="404"/>
      <c r="S206" s="404"/>
      <c r="T206" s="404"/>
      <c r="U206" s="404"/>
      <c r="V206" s="405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403" t="s">
        <v>70</v>
      </c>
      <c r="Q207" s="404"/>
      <c r="R207" s="404"/>
      <c r="S207" s="404"/>
      <c r="T207" s="404"/>
      <c r="U207" s="404"/>
      <c r="V207" s="405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customHeight="1" x14ac:dyDescent="0.25">
      <c r="A208" s="406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customHeight="1" x14ac:dyDescent="0.25">
      <c r="A209" s="54" t="s">
        <v>293</v>
      </c>
      <c r="B209" s="54" t="s">
        <v>294</v>
      </c>
      <c r="C209" s="31">
        <v>4301020262</v>
      </c>
      <c r="D209" s="390">
        <v>4680115882935</v>
      </c>
      <c r="E209" s="391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88"/>
      <c r="R209" s="388"/>
      <c r="S209" s="388"/>
      <c r="T209" s="389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295</v>
      </c>
      <c r="B210" s="54" t="s">
        <v>296</v>
      </c>
      <c r="C210" s="31">
        <v>4301020220</v>
      </c>
      <c r="D210" s="390">
        <v>4680115880764</v>
      </c>
      <c r="E210" s="391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88"/>
      <c r="R210" s="388"/>
      <c r="S210" s="388"/>
      <c r="T210" s="389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39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403" t="s">
        <v>70</v>
      </c>
      <c r="Q211" s="404"/>
      <c r="R211" s="404"/>
      <c r="S211" s="404"/>
      <c r="T211" s="404"/>
      <c r="U211" s="404"/>
      <c r="V211" s="405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403" t="s">
        <v>70</v>
      </c>
      <c r="Q212" s="404"/>
      <c r="R212" s="404"/>
      <c r="S212" s="404"/>
      <c r="T212" s="404"/>
      <c r="U212" s="404"/>
      <c r="V212" s="405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customHeight="1" x14ac:dyDescent="0.25">
      <c r="A213" s="406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0">
        <v>4680115882683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69</v>
      </c>
      <c r="X214" s="383">
        <v>30</v>
      </c>
      <c r="Y214" s="384">
        <f t="shared" ref="Y214:Y221" si="31">IFERROR(IF(X214="",0,CEILING((X214/$H214),1)*$H214),"")</f>
        <v>32.400000000000006</v>
      </c>
      <c r="Z214" s="36">
        <f>IFERROR(IF(Y214=0,"",ROUNDUP(Y214/H214,0)*0.00937),"")</f>
        <v>5.6219999999999999E-2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31.166666666666668</v>
      </c>
      <c r="BN214" s="64">
        <f t="shared" ref="BN214:BN221" si="33">IFERROR(Y214*I214/H214,"0")</f>
        <v>33.660000000000004</v>
      </c>
      <c r="BO214" s="64">
        <f t="shared" ref="BO214:BO221" si="34">IFERROR(1/J214*(X214/H214),"0")</f>
        <v>4.6296296296296294E-2</v>
      </c>
      <c r="BP214" s="64">
        <f t="shared" ref="BP214:BP221" si="35">IFERROR(1/J214*(Y214/H214),"0")</f>
        <v>5.000000000000001E-2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0">
        <v>4680115882690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69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0">
        <v>4680115882669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69</v>
      </c>
      <c r="X216" s="383">
        <v>6.75</v>
      </c>
      <c r="Y216" s="384">
        <f t="shared" si="31"/>
        <v>10.8</v>
      </c>
      <c r="Z216" s="36">
        <f>IFERROR(IF(Y216=0,"",ROUNDUP(Y216/H216,0)*0.00937),"")</f>
        <v>1.874E-2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7.0124999999999993</v>
      </c>
      <c r="BN216" s="64">
        <f t="shared" si="33"/>
        <v>11.22</v>
      </c>
      <c r="BO216" s="64">
        <f t="shared" si="34"/>
        <v>1.0416666666666666E-2</v>
      </c>
      <c r="BP216" s="64">
        <f t="shared" si="35"/>
        <v>1.6666666666666666E-2</v>
      </c>
    </row>
    <row r="217" spans="1:68" ht="27" customHeight="1" x14ac:dyDescent="0.25">
      <c r="A217" s="54" t="s">
        <v>303</v>
      </c>
      <c r="B217" s="54" t="s">
        <v>304</v>
      </c>
      <c r="C217" s="31">
        <v>4301031221</v>
      </c>
      <c r="D217" s="390">
        <v>4680115882676</v>
      </c>
      <c r="E217" s="391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88"/>
      <c r="R217" s="388"/>
      <c r="S217" s="388"/>
      <c r="T217" s="389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4301031223</v>
      </c>
      <c r="D218" s="390">
        <v>4680115884014</v>
      </c>
      <c r="E218" s="391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4301031222</v>
      </c>
      <c r="D219" s="390">
        <v>4680115884007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4301031229</v>
      </c>
      <c r="D220" s="390">
        <v>4680115884038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4301031225</v>
      </c>
      <c r="D221" s="390">
        <v>4680115884021</v>
      </c>
      <c r="E221" s="391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88"/>
      <c r="R221" s="388"/>
      <c r="S221" s="388"/>
      <c r="T221" s="389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39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403" t="s">
        <v>70</v>
      </c>
      <c r="Q222" s="404"/>
      <c r="R222" s="404"/>
      <c r="S222" s="404"/>
      <c r="T222" s="404"/>
      <c r="U222" s="404"/>
      <c r="V222" s="405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6.8055555555555554</v>
      </c>
      <c r="Y222" s="385">
        <f>IFERROR(Y214/H214,"0")+IFERROR(Y215/H215,"0")+IFERROR(Y216/H216,"0")+IFERROR(Y217/H217,"0")+IFERROR(Y218/H218,"0")+IFERROR(Y219/H219,"0")+IFERROR(Y220/H220,"0")+IFERROR(Y221/H221,"0")</f>
        <v>8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7.4959999999999999E-2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403" t="s">
        <v>70</v>
      </c>
      <c r="Q223" s="404"/>
      <c r="R223" s="404"/>
      <c r="S223" s="404"/>
      <c r="T223" s="404"/>
      <c r="U223" s="404"/>
      <c r="V223" s="405"/>
      <c r="W223" s="37" t="s">
        <v>69</v>
      </c>
      <c r="X223" s="385">
        <f>IFERROR(SUM(X214:X221),"0")</f>
        <v>36.75</v>
      </c>
      <c r="Y223" s="385">
        <f>IFERROR(SUM(Y214:Y221),"0")</f>
        <v>43.2</v>
      </c>
      <c r="Z223" s="37"/>
      <c r="AA223" s="386"/>
      <c r="AB223" s="386"/>
      <c r="AC223" s="386"/>
    </row>
    <row r="224" spans="1:68" ht="14.25" customHeight="1" x14ac:dyDescent="0.25">
      <c r="A224" s="406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customHeight="1" x14ac:dyDescent="0.25">
      <c r="A225" s="54" t="s">
        <v>313</v>
      </c>
      <c r="B225" s="54" t="s">
        <v>314</v>
      </c>
      <c r="C225" s="31">
        <v>4301051408</v>
      </c>
      <c r="D225" s="390">
        <v>4680115881594</v>
      </c>
      <c r="E225" s="391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88"/>
      <c r="R225" s="388"/>
      <c r="S225" s="388"/>
      <c r="T225" s="389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315</v>
      </c>
      <c r="B226" s="54" t="s">
        <v>316</v>
      </c>
      <c r="C226" s="31">
        <v>4301051754</v>
      </c>
      <c r="D226" s="390">
        <v>4680115880962</v>
      </c>
      <c r="E226" s="391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88"/>
      <c r="R226" s="388"/>
      <c r="S226" s="388"/>
      <c r="T226" s="389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317</v>
      </c>
      <c r="B227" s="54" t="s">
        <v>318</v>
      </c>
      <c r="C227" s="31">
        <v>4301051411</v>
      </c>
      <c r="D227" s="390">
        <v>4680115881617</v>
      </c>
      <c r="E227" s="391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88"/>
      <c r="R227" s="388"/>
      <c r="S227" s="388"/>
      <c r="T227" s="389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customHeight="1" x14ac:dyDescent="0.25">
      <c r="A228" s="54" t="s">
        <v>319</v>
      </c>
      <c r="B228" s="54" t="s">
        <v>320</v>
      </c>
      <c r="C228" s="31">
        <v>4301051632</v>
      </c>
      <c r="D228" s="390">
        <v>4680115880573</v>
      </c>
      <c r="E228" s="391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88"/>
      <c r="R228" s="388"/>
      <c r="S228" s="388"/>
      <c r="T228" s="389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321</v>
      </c>
      <c r="B229" s="54" t="s">
        <v>322</v>
      </c>
      <c r="C229" s="31">
        <v>4301051407</v>
      </c>
      <c r="D229" s="390">
        <v>4680115882195</v>
      </c>
      <c r="E229" s="391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88"/>
      <c r="R229" s="388"/>
      <c r="S229" s="388"/>
      <c r="T229" s="389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4301051752</v>
      </c>
      <c r="D230" s="390">
        <v>4680115882607</v>
      </c>
      <c r="E230" s="391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88"/>
      <c r="R230" s="388"/>
      <c r="S230" s="388"/>
      <c r="T230" s="389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4301051630</v>
      </c>
      <c r="D231" s="390">
        <v>4680115880092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4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4301051631</v>
      </c>
      <c r="D232" s="390">
        <v>4680115880221</v>
      </c>
      <c r="E232" s="391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88"/>
      <c r="R232" s="388"/>
      <c r="S232" s="388"/>
      <c r="T232" s="389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4301051749</v>
      </c>
      <c r="D233" s="390">
        <v>4680115882942</v>
      </c>
      <c r="E233" s="391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88"/>
      <c r="R233" s="388"/>
      <c r="S233" s="388"/>
      <c r="T233" s="389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4301051753</v>
      </c>
      <c r="D234" s="390">
        <v>4680115880504</v>
      </c>
      <c r="E234" s="391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88"/>
      <c r="R234" s="388"/>
      <c r="S234" s="388"/>
      <c r="T234" s="389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4301051410</v>
      </c>
      <c r="D235" s="390">
        <v>4680115882164</v>
      </c>
      <c r="E235" s="391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88"/>
      <c r="R235" s="388"/>
      <c r="S235" s="388"/>
      <c r="T235" s="389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39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403" t="s">
        <v>70</v>
      </c>
      <c r="Q236" s="404"/>
      <c r="R236" s="404"/>
      <c r="S236" s="404"/>
      <c r="T236" s="404"/>
      <c r="U236" s="404"/>
      <c r="V236" s="405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403" t="s">
        <v>70</v>
      </c>
      <c r="Q237" s="404"/>
      <c r="R237" s="404"/>
      <c r="S237" s="404"/>
      <c r="T237" s="404"/>
      <c r="U237" s="404"/>
      <c r="V237" s="405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customHeight="1" x14ac:dyDescent="0.25">
      <c r="A238" s="406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customHeight="1" x14ac:dyDescent="0.25">
      <c r="A239" s="54" t="s">
        <v>335</v>
      </c>
      <c r="B239" s="54" t="s">
        <v>336</v>
      </c>
      <c r="C239" s="31">
        <v>4301060404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335</v>
      </c>
      <c r="B240" s="54" t="s">
        <v>337</v>
      </c>
      <c r="C240" s="31">
        <v>4301060360</v>
      </c>
      <c r="D240" s="390">
        <v>4680115882874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338</v>
      </c>
      <c r="B241" s="54" t="s">
        <v>339</v>
      </c>
      <c r="C241" s="31">
        <v>4301060359</v>
      </c>
      <c r="D241" s="390">
        <v>4680115884434</v>
      </c>
      <c r="E241" s="391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88"/>
      <c r="R241" s="388"/>
      <c r="S241" s="388"/>
      <c r="T241" s="389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4301060375</v>
      </c>
      <c r="D242" s="390">
        <v>4680115880818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88"/>
      <c r="R242" s="388"/>
      <c r="S242" s="388"/>
      <c r="T242" s="389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342</v>
      </c>
      <c r="B243" s="54" t="s">
        <v>343</v>
      </c>
      <c r="C243" s="31">
        <v>4301060389</v>
      </c>
      <c r="D243" s="390">
        <v>4680115880801</v>
      </c>
      <c r="E243" s="391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88"/>
      <c r="R243" s="388"/>
      <c r="S243" s="388"/>
      <c r="T243" s="389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39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403" t="s">
        <v>70</v>
      </c>
      <c r="Q244" s="404"/>
      <c r="R244" s="404"/>
      <c r="S244" s="404"/>
      <c r="T244" s="404"/>
      <c r="U244" s="404"/>
      <c r="V244" s="405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403" t="s">
        <v>70</v>
      </c>
      <c r="Q245" s="404"/>
      <c r="R245" s="404"/>
      <c r="S245" s="404"/>
      <c r="T245" s="404"/>
      <c r="U245" s="404"/>
      <c r="V245" s="405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customHeight="1" x14ac:dyDescent="0.25">
      <c r="A246" s="402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customHeight="1" x14ac:dyDescent="0.25">
      <c r="A247" s="406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customHeight="1" x14ac:dyDescent="0.25">
      <c r="A248" s="54" t="s">
        <v>345</v>
      </c>
      <c r="B248" s="54" t="s">
        <v>346</v>
      </c>
      <c r="C248" s="31">
        <v>4301011945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345</v>
      </c>
      <c r="B249" s="54" t="s">
        <v>347</v>
      </c>
      <c r="C249" s="31">
        <v>4301011717</v>
      </c>
      <c r="D249" s="390">
        <v>4680115884274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348</v>
      </c>
      <c r="B250" s="54" t="s">
        <v>349</v>
      </c>
      <c r="C250" s="31">
        <v>4301011719</v>
      </c>
      <c r="D250" s="390">
        <v>4680115884298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88"/>
      <c r="R250" s="388"/>
      <c r="S250" s="388"/>
      <c r="T250" s="389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4301011944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350</v>
      </c>
      <c r="B252" s="54" t="s">
        <v>352</v>
      </c>
      <c r="C252" s="31">
        <v>4301011733</v>
      </c>
      <c r="D252" s="390">
        <v>4680115884250</v>
      </c>
      <c r="E252" s="391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88"/>
      <c r="R252" s="388"/>
      <c r="S252" s="388"/>
      <c r="T252" s="389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354</v>
      </c>
      <c r="C253" s="31">
        <v>4301011718</v>
      </c>
      <c r="D253" s="390">
        <v>4680115884281</v>
      </c>
      <c r="E253" s="391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88"/>
      <c r="R253" s="388"/>
      <c r="S253" s="388"/>
      <c r="T253" s="389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4301011720</v>
      </c>
      <c r="D254" s="390">
        <v>4680115884199</v>
      </c>
      <c r="E254" s="391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88"/>
      <c r="R254" s="388"/>
      <c r="S254" s="388"/>
      <c r="T254" s="389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4301011716</v>
      </c>
      <c r="D255" s="390">
        <v>4680115884267</v>
      </c>
      <c r="E255" s="391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88"/>
      <c r="R255" s="388"/>
      <c r="S255" s="388"/>
      <c r="T255" s="389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39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403" t="s">
        <v>70</v>
      </c>
      <c r="Q256" s="404"/>
      <c r="R256" s="404"/>
      <c r="S256" s="404"/>
      <c r="T256" s="404"/>
      <c r="U256" s="404"/>
      <c r="V256" s="405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403" t="s">
        <v>70</v>
      </c>
      <c r="Q257" s="404"/>
      <c r="R257" s="404"/>
      <c r="S257" s="404"/>
      <c r="T257" s="404"/>
      <c r="U257" s="404"/>
      <c r="V257" s="405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customHeight="1" x14ac:dyDescent="0.25">
      <c r="A258" s="402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customHeight="1" x14ac:dyDescent="0.25">
      <c r="A259" s="406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customHeight="1" x14ac:dyDescent="0.25">
      <c r="A260" s="54" t="s">
        <v>360</v>
      </c>
      <c r="B260" s="54" t="s">
        <v>361</v>
      </c>
      <c r="C260" s="31">
        <v>4301011942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360</v>
      </c>
      <c r="B261" s="54" t="s">
        <v>362</v>
      </c>
      <c r="C261" s="31">
        <v>4301011826</v>
      </c>
      <c r="D261" s="390">
        <v>4680115884137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4301011724</v>
      </c>
      <c r="D262" s="390">
        <v>4680115884236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4301011721</v>
      </c>
      <c r="D263" s="390">
        <v>4680115884175</v>
      </c>
      <c r="E263" s="391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88"/>
      <c r="R263" s="388"/>
      <c r="S263" s="388"/>
      <c r="T263" s="389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4301011824</v>
      </c>
      <c r="D264" s="390">
        <v>4680115884144</v>
      </c>
      <c r="E264" s="391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88"/>
      <c r="R264" s="388"/>
      <c r="S264" s="388"/>
      <c r="T264" s="389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4301011963</v>
      </c>
      <c r="D265" s="390">
        <v>4680115885288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5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88"/>
      <c r="R265" s="388"/>
      <c r="S265" s="388"/>
      <c r="T265" s="389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4301011726</v>
      </c>
      <c r="D266" s="390">
        <v>4680115884182</v>
      </c>
      <c r="E266" s="391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88"/>
      <c r="R266" s="388"/>
      <c r="S266" s="388"/>
      <c r="T266" s="389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4301011722</v>
      </c>
      <c r="D267" s="390">
        <v>4680115884205</v>
      </c>
      <c r="E267" s="391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88"/>
      <c r="R267" s="388"/>
      <c r="S267" s="388"/>
      <c r="T267" s="389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39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403" t="s">
        <v>70</v>
      </c>
      <c r="Q268" s="404"/>
      <c r="R268" s="404"/>
      <c r="S268" s="404"/>
      <c r="T268" s="404"/>
      <c r="U268" s="404"/>
      <c r="V268" s="405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403" t="s">
        <v>70</v>
      </c>
      <c r="Q269" s="404"/>
      <c r="R269" s="404"/>
      <c r="S269" s="404"/>
      <c r="T269" s="404"/>
      <c r="U269" s="404"/>
      <c r="V269" s="405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customHeight="1" x14ac:dyDescent="0.25">
      <c r="A270" s="402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customHeight="1" x14ac:dyDescent="0.25">
      <c r="A271" s="406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customHeight="1" x14ac:dyDescent="0.25">
      <c r="A272" s="54" t="s">
        <v>376</v>
      </c>
      <c r="B272" s="54" t="s">
        <v>377</v>
      </c>
      <c r="C272" s="31">
        <v>4301011855</v>
      </c>
      <c r="D272" s="390">
        <v>4680115885837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88"/>
      <c r="R272" s="388"/>
      <c r="S272" s="388"/>
      <c r="T272" s="389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378</v>
      </c>
      <c r="B273" s="54" t="s">
        <v>379</v>
      </c>
      <c r="C273" s="31">
        <v>4301011910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82" t="s">
        <v>380</v>
      </c>
      <c r="Q273" s="388"/>
      <c r="R273" s="388"/>
      <c r="S273" s="388"/>
      <c r="T273" s="389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378</v>
      </c>
      <c r="B274" s="54" t="s">
        <v>381</v>
      </c>
      <c r="C274" s="31">
        <v>4301011850</v>
      </c>
      <c r="D274" s="390">
        <v>4680115885806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382</v>
      </c>
      <c r="B275" s="54" t="s">
        <v>383</v>
      </c>
      <c r="C275" s="31">
        <v>4301011853</v>
      </c>
      <c r="D275" s="390">
        <v>4680115885851</v>
      </c>
      <c r="E275" s="391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88"/>
      <c r="R275" s="388"/>
      <c r="S275" s="388"/>
      <c r="T275" s="389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384</v>
      </c>
      <c r="B276" s="54" t="s">
        <v>385</v>
      </c>
      <c r="C276" s="31">
        <v>4301011852</v>
      </c>
      <c r="D276" s="390">
        <v>4680115885844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4301011851</v>
      </c>
      <c r="D277" s="390">
        <v>4680115885820</v>
      </c>
      <c r="E277" s="391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88"/>
      <c r="R277" s="388"/>
      <c r="S277" s="388"/>
      <c r="T277" s="389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39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403" t="s">
        <v>70</v>
      </c>
      <c r="Q278" s="404"/>
      <c r="R278" s="404"/>
      <c r="S278" s="404"/>
      <c r="T278" s="404"/>
      <c r="U278" s="404"/>
      <c r="V278" s="405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403" t="s">
        <v>70</v>
      </c>
      <c r="Q279" s="404"/>
      <c r="R279" s="404"/>
      <c r="S279" s="404"/>
      <c r="T279" s="404"/>
      <c r="U279" s="404"/>
      <c r="V279" s="405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customHeight="1" x14ac:dyDescent="0.25">
      <c r="A280" s="402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customHeight="1" x14ac:dyDescent="0.25">
      <c r="A281" s="406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customHeight="1" x14ac:dyDescent="0.25">
      <c r="A282" s="54" t="s">
        <v>389</v>
      </c>
      <c r="B282" s="54" t="s">
        <v>390</v>
      </c>
      <c r="C282" s="31">
        <v>4301011876</v>
      </c>
      <c r="D282" s="390">
        <v>4680115885707</v>
      </c>
      <c r="E282" s="391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88"/>
      <c r="R282" s="388"/>
      <c r="S282" s="388"/>
      <c r="T282" s="389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403" t="s">
        <v>70</v>
      </c>
      <c r="Q283" s="404"/>
      <c r="R283" s="404"/>
      <c r="S283" s="404"/>
      <c r="T283" s="404"/>
      <c r="U283" s="404"/>
      <c r="V283" s="405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403" t="s">
        <v>70</v>
      </c>
      <c r="Q284" s="404"/>
      <c r="R284" s="404"/>
      <c r="S284" s="404"/>
      <c r="T284" s="404"/>
      <c r="U284" s="404"/>
      <c r="V284" s="405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customHeight="1" x14ac:dyDescent="0.25">
      <c r="A285" s="402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customHeight="1" x14ac:dyDescent="0.25">
      <c r="A286" s="406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customHeight="1" x14ac:dyDescent="0.25">
      <c r="A287" s="54" t="s">
        <v>392</v>
      </c>
      <c r="B287" s="54" t="s">
        <v>393</v>
      </c>
      <c r="C287" s="31">
        <v>4301011223</v>
      </c>
      <c r="D287" s="390">
        <v>4607091383423</v>
      </c>
      <c r="E287" s="391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88"/>
      <c r="R287" s="388"/>
      <c r="S287" s="388"/>
      <c r="T287" s="389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394</v>
      </c>
      <c r="B288" s="54" t="s">
        <v>395</v>
      </c>
      <c r="C288" s="31">
        <v>4301011879</v>
      </c>
      <c r="D288" s="390">
        <v>4680115885691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396</v>
      </c>
      <c r="B289" s="54" t="s">
        <v>397</v>
      </c>
      <c r="C289" s="31">
        <v>4301011878</v>
      </c>
      <c r="D289" s="390">
        <v>4680115885660</v>
      </c>
      <c r="E289" s="391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88"/>
      <c r="R289" s="388"/>
      <c r="S289" s="388"/>
      <c r="T289" s="389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39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403" t="s">
        <v>70</v>
      </c>
      <c r="Q290" s="404"/>
      <c r="R290" s="404"/>
      <c r="S290" s="404"/>
      <c r="T290" s="404"/>
      <c r="U290" s="404"/>
      <c r="V290" s="405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403" t="s">
        <v>70</v>
      </c>
      <c r="Q291" s="404"/>
      <c r="R291" s="404"/>
      <c r="S291" s="404"/>
      <c r="T291" s="404"/>
      <c r="U291" s="404"/>
      <c r="V291" s="405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customHeight="1" x14ac:dyDescent="0.25">
      <c r="A292" s="402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customHeight="1" x14ac:dyDescent="0.25">
      <c r="A293" s="406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customHeight="1" x14ac:dyDescent="0.25">
      <c r="A294" s="54" t="s">
        <v>399</v>
      </c>
      <c r="B294" s="54" t="s">
        <v>400</v>
      </c>
      <c r="C294" s="31">
        <v>4301051409</v>
      </c>
      <c r="D294" s="390">
        <v>4680115881556</v>
      </c>
      <c r="E294" s="391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88"/>
      <c r="R294" s="388"/>
      <c r="S294" s="388"/>
      <c r="T294" s="389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401</v>
      </c>
      <c r="B295" s="54" t="s">
        <v>402</v>
      </c>
      <c r="C295" s="31">
        <v>4301051506</v>
      </c>
      <c r="D295" s="390">
        <v>4680115881037</v>
      </c>
      <c r="E295" s="391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88"/>
      <c r="R295" s="388"/>
      <c r="S295" s="388"/>
      <c r="T295" s="389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4301051487</v>
      </c>
      <c r="D296" s="390">
        <v>4680115881228</v>
      </c>
      <c r="E296" s="391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88"/>
      <c r="R296" s="388"/>
      <c r="S296" s="388"/>
      <c r="T296" s="389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405</v>
      </c>
      <c r="B297" s="54" t="s">
        <v>406</v>
      </c>
      <c r="C297" s="31">
        <v>4301051384</v>
      </c>
      <c r="D297" s="390">
        <v>4680115881211</v>
      </c>
      <c r="E297" s="391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88"/>
      <c r="R297" s="388"/>
      <c r="S297" s="388"/>
      <c r="T297" s="389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4301051378</v>
      </c>
      <c r="D298" s="390">
        <v>4680115881020</v>
      </c>
      <c r="E298" s="391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88"/>
      <c r="R298" s="388"/>
      <c r="S298" s="388"/>
      <c r="T298" s="389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403" t="s">
        <v>70</v>
      </c>
      <c r="Q299" s="404"/>
      <c r="R299" s="404"/>
      <c r="S299" s="404"/>
      <c r="T299" s="404"/>
      <c r="U299" s="404"/>
      <c r="V299" s="405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403" t="s">
        <v>70</v>
      </c>
      <c r="Q300" s="404"/>
      <c r="R300" s="404"/>
      <c r="S300" s="404"/>
      <c r="T300" s="404"/>
      <c r="U300" s="404"/>
      <c r="V300" s="405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customHeight="1" x14ac:dyDescent="0.25">
      <c r="A301" s="402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customHeight="1" x14ac:dyDescent="0.25">
      <c r="A302" s="406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customHeight="1" x14ac:dyDescent="0.25">
      <c r="A303" s="54" t="s">
        <v>410</v>
      </c>
      <c r="B303" s="54" t="s">
        <v>411</v>
      </c>
      <c r="C303" s="31">
        <v>4301051731</v>
      </c>
      <c r="D303" s="390">
        <v>4680115884618</v>
      </c>
      <c r="E303" s="391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88"/>
      <c r="R303" s="388"/>
      <c r="S303" s="388"/>
      <c r="T303" s="389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403" t="s">
        <v>70</v>
      </c>
      <c r="Q304" s="404"/>
      <c r="R304" s="404"/>
      <c r="S304" s="404"/>
      <c r="T304" s="404"/>
      <c r="U304" s="404"/>
      <c r="V304" s="405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403" t="s">
        <v>70</v>
      </c>
      <c r="Q305" s="404"/>
      <c r="R305" s="404"/>
      <c r="S305" s="404"/>
      <c r="T305" s="404"/>
      <c r="U305" s="404"/>
      <c r="V305" s="405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customHeight="1" x14ac:dyDescent="0.25">
      <c r="A306" s="402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customHeight="1" x14ac:dyDescent="0.25">
      <c r="A307" s="406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customHeight="1" x14ac:dyDescent="0.25">
      <c r="A308" s="54" t="s">
        <v>413</v>
      </c>
      <c r="B308" s="54" t="s">
        <v>414</v>
      </c>
      <c r="C308" s="31">
        <v>4301011593</v>
      </c>
      <c r="D308" s="390">
        <v>4680115882973</v>
      </c>
      <c r="E308" s="391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88"/>
      <c r="R308" s="388"/>
      <c r="S308" s="388"/>
      <c r="T308" s="389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39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403" t="s">
        <v>70</v>
      </c>
      <c r="Q309" s="404"/>
      <c r="R309" s="404"/>
      <c r="S309" s="404"/>
      <c r="T309" s="404"/>
      <c r="U309" s="404"/>
      <c r="V309" s="405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403" t="s">
        <v>70</v>
      </c>
      <c r="Q310" s="404"/>
      <c r="R310" s="404"/>
      <c r="S310" s="404"/>
      <c r="T310" s="404"/>
      <c r="U310" s="404"/>
      <c r="V310" s="405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customHeight="1" x14ac:dyDescent="0.25">
      <c r="A311" s="406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0">
        <v>4607091389845</v>
      </c>
      <c r="E312" s="391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88"/>
      <c r="R312" s="388"/>
      <c r="S312" s="388"/>
      <c r="T312" s="389"/>
      <c r="U312" s="34"/>
      <c r="V312" s="34"/>
      <c r="W312" s="35" t="s">
        <v>69</v>
      </c>
      <c r="X312" s="383">
        <v>17.5</v>
      </c>
      <c r="Y312" s="384">
        <f>IFERROR(IF(X312="",0,CEILING((X312/$H312),1)*$H312),"")</f>
        <v>18.900000000000002</v>
      </c>
      <c r="Z312" s="36">
        <f>IFERROR(IF(Y312=0,"",ROUNDUP(Y312/H312,0)*0.00502),"")</f>
        <v>4.5179999999999998E-2</v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18.333333333333332</v>
      </c>
      <c r="BN312" s="64">
        <f>IFERROR(Y312*I312/H312,"0")</f>
        <v>19.8</v>
      </c>
      <c r="BO312" s="64">
        <f>IFERROR(1/J312*(X312/H312),"0")</f>
        <v>3.5612535612535613E-2</v>
      </c>
      <c r="BP312" s="64">
        <f>IFERROR(1/J312*(Y312/H312),"0")</f>
        <v>3.8461538461538464E-2</v>
      </c>
    </row>
    <row r="313" spans="1:68" ht="27" customHeight="1" x14ac:dyDescent="0.25">
      <c r="A313" s="54" t="s">
        <v>417</v>
      </c>
      <c r="B313" s="54" t="s">
        <v>418</v>
      </c>
      <c r="C313" s="31">
        <v>4301031306</v>
      </c>
      <c r="D313" s="390">
        <v>4680115882881</v>
      </c>
      <c r="E313" s="391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88"/>
      <c r="R313" s="388"/>
      <c r="S313" s="388"/>
      <c r="T313" s="389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39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403" t="s">
        <v>70</v>
      </c>
      <c r="Q314" s="404"/>
      <c r="R314" s="404"/>
      <c r="S314" s="404"/>
      <c r="T314" s="404"/>
      <c r="U314" s="404"/>
      <c r="V314" s="405"/>
      <c r="W314" s="37" t="s">
        <v>71</v>
      </c>
      <c r="X314" s="385">
        <f>IFERROR(X312/H312,"0")+IFERROR(X313/H313,"0")</f>
        <v>8.3333333333333321</v>
      </c>
      <c r="Y314" s="385">
        <f>IFERROR(Y312/H312,"0")+IFERROR(Y313/H313,"0")</f>
        <v>9</v>
      </c>
      <c r="Z314" s="385">
        <f>IFERROR(IF(Z312="",0,Z312),"0")+IFERROR(IF(Z313="",0,Z313),"0")</f>
        <v>4.5179999999999998E-2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403" t="s">
        <v>70</v>
      </c>
      <c r="Q315" s="404"/>
      <c r="R315" s="404"/>
      <c r="S315" s="404"/>
      <c r="T315" s="404"/>
      <c r="U315" s="404"/>
      <c r="V315" s="405"/>
      <c r="W315" s="37" t="s">
        <v>69</v>
      </c>
      <c r="X315" s="385">
        <f>IFERROR(SUM(X312:X313),"0")</f>
        <v>17.5</v>
      </c>
      <c r="Y315" s="385">
        <f>IFERROR(SUM(Y312:Y313),"0")</f>
        <v>18.900000000000002</v>
      </c>
      <c r="Z315" s="37"/>
      <c r="AA315" s="386"/>
      <c r="AB315" s="386"/>
      <c r="AC315" s="386"/>
    </row>
    <row r="316" spans="1:68" ht="16.5" customHeight="1" x14ac:dyDescent="0.25">
      <c r="A316" s="402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customHeight="1" x14ac:dyDescent="0.25">
      <c r="A317" s="406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customHeight="1" x14ac:dyDescent="0.25">
      <c r="A318" s="54" t="s">
        <v>420</v>
      </c>
      <c r="B318" s="54" t="s">
        <v>421</v>
      </c>
      <c r="C318" s="31">
        <v>4301012024</v>
      </c>
      <c r="D318" s="390">
        <v>4680115885615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422</v>
      </c>
      <c r="B319" s="54" t="s">
        <v>423</v>
      </c>
      <c r="C319" s="31">
        <v>4301011858</v>
      </c>
      <c r="D319" s="390">
        <v>4680115885646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88"/>
      <c r="R319" s="388"/>
      <c r="S319" s="388"/>
      <c r="T319" s="389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424</v>
      </c>
      <c r="B320" s="54" t="s">
        <v>425</v>
      </c>
      <c r="C320" s="31">
        <v>4301011911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5" t="s">
        <v>426</v>
      </c>
      <c r="Q320" s="388"/>
      <c r="R320" s="388"/>
      <c r="S320" s="388"/>
      <c r="T320" s="389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424</v>
      </c>
      <c r="B321" s="54" t="s">
        <v>427</v>
      </c>
      <c r="C321" s="31">
        <v>4301012016</v>
      </c>
      <c r="D321" s="390">
        <v>4680115885554</v>
      </c>
      <c r="E321" s="391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88"/>
      <c r="R321" s="388"/>
      <c r="S321" s="388"/>
      <c r="T321" s="389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428</v>
      </c>
      <c r="B322" s="54" t="s">
        <v>429</v>
      </c>
      <c r="C322" s="31">
        <v>4301011857</v>
      </c>
      <c r="D322" s="390">
        <v>4680115885622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88"/>
      <c r="R322" s="388"/>
      <c r="S322" s="388"/>
      <c r="T322" s="389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4301011573</v>
      </c>
      <c r="D323" s="390">
        <v>4680115881938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88"/>
      <c r="R323" s="388"/>
      <c r="S323" s="388"/>
      <c r="T323" s="389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4301010944</v>
      </c>
      <c r="D324" s="390">
        <v>4607091387346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88"/>
      <c r="R324" s="388"/>
      <c r="S324" s="388"/>
      <c r="T324" s="389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4301011859</v>
      </c>
      <c r="D325" s="390">
        <v>4680115885608</v>
      </c>
      <c r="E325" s="391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88"/>
      <c r="R325" s="388"/>
      <c r="S325" s="388"/>
      <c r="T325" s="389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39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403" t="s">
        <v>70</v>
      </c>
      <c r="Q326" s="404"/>
      <c r="R326" s="404"/>
      <c r="S326" s="404"/>
      <c r="T326" s="404"/>
      <c r="U326" s="404"/>
      <c r="V326" s="405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403" t="s">
        <v>70</v>
      </c>
      <c r="Q327" s="404"/>
      <c r="R327" s="404"/>
      <c r="S327" s="404"/>
      <c r="T327" s="404"/>
      <c r="U327" s="404"/>
      <c r="V327" s="405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customHeight="1" x14ac:dyDescent="0.25">
      <c r="A328" s="406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customHeight="1" x14ac:dyDescent="0.25">
      <c r="A329" s="54" t="s">
        <v>436</v>
      </c>
      <c r="B329" s="54" t="s">
        <v>437</v>
      </c>
      <c r="C329" s="31">
        <v>4301030878</v>
      </c>
      <c r="D329" s="390">
        <v>4607091387193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0">
        <v>4607091387230</v>
      </c>
      <c r="E330" s="391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69</v>
      </c>
      <c r="X330" s="383">
        <v>22</v>
      </c>
      <c r="Y330" s="384">
        <f>IFERROR(IF(X330="",0,CEILING((X330/$H330),1)*$H330),"")</f>
        <v>25.200000000000003</v>
      </c>
      <c r="Z330" s="36">
        <f>IFERROR(IF(Y330=0,"",ROUNDUP(Y330/H330,0)*0.00753),"")</f>
        <v>4.5179999999999998E-2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23.361904761904761</v>
      </c>
      <c r="BN330" s="64">
        <f>IFERROR(Y330*I330/H330,"0")</f>
        <v>26.76</v>
      </c>
      <c r="BO330" s="64">
        <f>IFERROR(1/J330*(X330/H330),"0")</f>
        <v>3.3577533577533576E-2</v>
      </c>
      <c r="BP330" s="64">
        <f>IFERROR(1/J330*(Y330/H330),"0")</f>
        <v>3.8461538461538464E-2</v>
      </c>
    </row>
    <row r="331" spans="1:68" ht="27" customHeight="1" x14ac:dyDescent="0.25">
      <c r="A331" s="54" t="s">
        <v>440</v>
      </c>
      <c r="B331" s="54" t="s">
        <v>441</v>
      </c>
      <c r="C331" s="31">
        <v>4301031154</v>
      </c>
      <c r="D331" s="390">
        <v>4607091387292</v>
      </c>
      <c r="E331" s="391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88"/>
      <c r="R331" s="388"/>
      <c r="S331" s="388"/>
      <c r="T331" s="389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4301031152</v>
      </c>
      <c r="D332" s="390">
        <v>4607091387285</v>
      </c>
      <c r="E332" s="391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88"/>
      <c r="R332" s="388"/>
      <c r="S332" s="388"/>
      <c r="T332" s="389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39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403" t="s">
        <v>70</v>
      </c>
      <c r="Q333" s="404"/>
      <c r="R333" s="404"/>
      <c r="S333" s="404"/>
      <c r="T333" s="404"/>
      <c r="U333" s="404"/>
      <c r="V333" s="405"/>
      <c r="W333" s="37" t="s">
        <v>71</v>
      </c>
      <c r="X333" s="385">
        <f>IFERROR(X329/H329,"0")+IFERROR(X330/H330,"0")+IFERROR(X331/H331,"0")+IFERROR(X332/H332,"0")</f>
        <v>5.2380952380952381</v>
      </c>
      <c r="Y333" s="385">
        <f>IFERROR(Y329/H329,"0")+IFERROR(Y330/H330,"0")+IFERROR(Y331/H331,"0")+IFERROR(Y332/H332,"0")</f>
        <v>6</v>
      </c>
      <c r="Z333" s="385">
        <f>IFERROR(IF(Z329="",0,Z329),"0")+IFERROR(IF(Z330="",0,Z330),"0")+IFERROR(IF(Z331="",0,Z331),"0")+IFERROR(IF(Z332="",0,Z332),"0")</f>
        <v>4.5179999999999998E-2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403" t="s">
        <v>70</v>
      </c>
      <c r="Q334" s="404"/>
      <c r="R334" s="404"/>
      <c r="S334" s="404"/>
      <c r="T334" s="404"/>
      <c r="U334" s="404"/>
      <c r="V334" s="405"/>
      <c r="W334" s="37" t="s">
        <v>69</v>
      </c>
      <c r="X334" s="385">
        <f>IFERROR(SUM(X329:X332),"0")</f>
        <v>22</v>
      </c>
      <c r="Y334" s="385">
        <f>IFERROR(SUM(Y329:Y332),"0")</f>
        <v>25.200000000000003</v>
      </c>
      <c r="Z334" s="37"/>
      <c r="AA334" s="386"/>
      <c r="AB334" s="386"/>
      <c r="AC334" s="386"/>
    </row>
    <row r="335" spans="1:68" ht="14.25" customHeight="1" x14ac:dyDescent="0.25">
      <c r="A335" s="406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0">
        <v>4607091387766</v>
      </c>
      <c r="E336" s="391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88"/>
      <c r="R336" s="388"/>
      <c r="S336" s="388"/>
      <c r="T336" s="389"/>
      <c r="U336" s="34"/>
      <c r="V336" s="34"/>
      <c r="W336" s="35" t="s">
        <v>69</v>
      </c>
      <c r="X336" s="383">
        <v>140</v>
      </c>
      <c r="Y336" s="384">
        <f t="shared" ref="Y336:Y341" si="62">IFERROR(IF(X336="",0,CEILING((X336/$H336),1)*$H336),"")</f>
        <v>140.4</v>
      </c>
      <c r="Z336" s="36">
        <f>IFERROR(IF(Y336=0,"",ROUNDUP(Y336/H336,0)*0.02175),"")</f>
        <v>0.39149999999999996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150.01538461538465</v>
      </c>
      <c r="BN336" s="64">
        <f t="shared" ref="BN336:BN341" si="64">IFERROR(Y336*I336/H336,"0")</f>
        <v>150.44400000000002</v>
      </c>
      <c r="BO336" s="64">
        <f t="shared" ref="BO336:BO341" si="65">IFERROR(1/J336*(X336/H336),"0")</f>
        <v>0.32051282051282048</v>
      </c>
      <c r="BP336" s="64">
        <f t="shared" ref="BP336:BP341" si="66">IFERROR(1/J336*(Y336/H336),"0")</f>
        <v>0.3214285714285714</v>
      </c>
    </row>
    <row r="337" spans="1:68" ht="27" customHeight="1" x14ac:dyDescent="0.25">
      <c r="A337" s="54" t="s">
        <v>446</v>
      </c>
      <c r="B337" s="54" t="s">
        <v>447</v>
      </c>
      <c r="C337" s="31">
        <v>4301051116</v>
      </c>
      <c r="D337" s="390">
        <v>4607091387957</v>
      </c>
      <c r="E337" s="391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4301051115</v>
      </c>
      <c r="D338" s="390">
        <v>4607091387964</v>
      </c>
      <c r="E338" s="391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88"/>
      <c r="R338" s="388"/>
      <c r="S338" s="388"/>
      <c r="T338" s="389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4301051705</v>
      </c>
      <c r="D339" s="390">
        <v>4680115884588</v>
      </c>
      <c r="E339" s="391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88"/>
      <c r="R339" s="388"/>
      <c r="S339" s="388"/>
      <c r="T339" s="389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4301051130</v>
      </c>
      <c r="D340" s="390">
        <v>4607091387537</v>
      </c>
      <c r="E340" s="391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4301051132</v>
      </c>
      <c r="D341" s="390">
        <v>4607091387513</v>
      </c>
      <c r="E341" s="391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88"/>
      <c r="R341" s="388"/>
      <c r="S341" s="388"/>
      <c r="T341" s="389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39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403" t="s">
        <v>70</v>
      </c>
      <c r="Q342" s="404"/>
      <c r="R342" s="404"/>
      <c r="S342" s="404"/>
      <c r="T342" s="404"/>
      <c r="U342" s="404"/>
      <c r="V342" s="405"/>
      <c r="W342" s="37" t="s">
        <v>71</v>
      </c>
      <c r="X342" s="385">
        <f>IFERROR(X336/H336,"0")+IFERROR(X337/H337,"0")+IFERROR(X338/H338,"0")+IFERROR(X339/H339,"0")+IFERROR(X340/H340,"0")+IFERROR(X341/H341,"0")</f>
        <v>17.948717948717949</v>
      </c>
      <c r="Y342" s="385">
        <f>IFERROR(Y336/H336,"0")+IFERROR(Y337/H337,"0")+IFERROR(Y338/H338,"0")+IFERROR(Y339/H339,"0")+IFERROR(Y340/H340,"0")+IFERROR(Y341/H341,"0")</f>
        <v>18</v>
      </c>
      <c r="Z342" s="385">
        <f>IFERROR(IF(Z336="",0,Z336),"0")+IFERROR(IF(Z337="",0,Z337),"0")+IFERROR(IF(Z338="",0,Z338),"0")+IFERROR(IF(Z339="",0,Z339),"0")+IFERROR(IF(Z340="",0,Z340),"0")+IFERROR(IF(Z341="",0,Z341),"0")</f>
        <v>0.39149999999999996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403" t="s">
        <v>70</v>
      </c>
      <c r="Q343" s="404"/>
      <c r="R343" s="404"/>
      <c r="S343" s="404"/>
      <c r="T343" s="404"/>
      <c r="U343" s="404"/>
      <c r="V343" s="405"/>
      <c r="W343" s="37" t="s">
        <v>69</v>
      </c>
      <c r="X343" s="385">
        <f>IFERROR(SUM(X336:X341),"0")</f>
        <v>140</v>
      </c>
      <c r="Y343" s="385">
        <f>IFERROR(SUM(Y336:Y341),"0")</f>
        <v>140.4</v>
      </c>
      <c r="Z343" s="37"/>
      <c r="AA343" s="386"/>
      <c r="AB343" s="386"/>
      <c r="AC343" s="386"/>
    </row>
    <row r="344" spans="1:68" ht="14.25" customHeight="1" x14ac:dyDescent="0.25">
      <c r="A344" s="406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customHeight="1" x14ac:dyDescent="0.25">
      <c r="A345" s="54" t="s">
        <v>456</v>
      </c>
      <c r="B345" s="54" t="s">
        <v>457</v>
      </c>
      <c r="C345" s="31">
        <v>4301060379</v>
      </c>
      <c r="D345" s="390">
        <v>4607091380880</v>
      </c>
      <c r="E345" s="391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88"/>
      <c r="R345" s="388"/>
      <c r="S345" s="388"/>
      <c r="T345" s="389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458</v>
      </c>
      <c r="B346" s="54" t="s">
        <v>459</v>
      </c>
      <c r="C346" s="31">
        <v>4301060308</v>
      </c>
      <c r="D346" s="390">
        <v>4607091384482</v>
      </c>
      <c r="E346" s="391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460</v>
      </c>
      <c r="B347" s="54" t="s">
        <v>461</v>
      </c>
      <c r="C347" s="31">
        <v>4301060325</v>
      </c>
      <c r="D347" s="390">
        <v>4607091380897</v>
      </c>
      <c r="E347" s="391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88"/>
      <c r="R347" s="388"/>
      <c r="S347" s="388"/>
      <c r="T347" s="389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39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403" t="s">
        <v>70</v>
      </c>
      <c r="Q348" s="404"/>
      <c r="R348" s="404"/>
      <c r="S348" s="404"/>
      <c r="T348" s="404"/>
      <c r="U348" s="404"/>
      <c r="V348" s="405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403" t="s">
        <v>70</v>
      </c>
      <c r="Q349" s="404"/>
      <c r="R349" s="404"/>
      <c r="S349" s="404"/>
      <c r="T349" s="404"/>
      <c r="U349" s="404"/>
      <c r="V349" s="405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customHeight="1" x14ac:dyDescent="0.25">
      <c r="A350" s="406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customHeight="1" x14ac:dyDescent="0.25">
      <c r="A351" s="54" t="s">
        <v>462</v>
      </c>
      <c r="B351" s="54" t="s">
        <v>463</v>
      </c>
      <c r="C351" s="31">
        <v>4301030232</v>
      </c>
      <c r="D351" s="390">
        <v>4607091388374</v>
      </c>
      <c r="E351" s="391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57" t="s">
        <v>464</v>
      </c>
      <c r="Q351" s="388"/>
      <c r="R351" s="388"/>
      <c r="S351" s="388"/>
      <c r="T351" s="389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465</v>
      </c>
      <c r="B352" s="54" t="s">
        <v>466</v>
      </c>
      <c r="C352" s="31">
        <v>4301030235</v>
      </c>
      <c r="D352" s="390">
        <v>4607091388381</v>
      </c>
      <c r="E352" s="391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2" t="s">
        <v>467</v>
      </c>
      <c r="Q352" s="388"/>
      <c r="R352" s="388"/>
      <c r="S352" s="388"/>
      <c r="T352" s="389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4301032015</v>
      </c>
      <c r="D353" s="390">
        <v>4607091383102</v>
      </c>
      <c r="E353" s="391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88"/>
      <c r="R353" s="388"/>
      <c r="S353" s="388"/>
      <c r="T353" s="389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4301030233</v>
      </c>
      <c r="D354" s="390">
        <v>4607091388404</v>
      </c>
      <c r="E354" s="391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88"/>
      <c r="R354" s="388"/>
      <c r="S354" s="388"/>
      <c r="T354" s="389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403" t="s">
        <v>70</v>
      </c>
      <c r="Q355" s="404"/>
      <c r="R355" s="404"/>
      <c r="S355" s="404"/>
      <c r="T355" s="404"/>
      <c r="U355" s="404"/>
      <c r="V355" s="405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403" t="s">
        <v>70</v>
      </c>
      <c r="Q356" s="404"/>
      <c r="R356" s="404"/>
      <c r="S356" s="404"/>
      <c r="T356" s="404"/>
      <c r="U356" s="404"/>
      <c r="V356" s="405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customHeight="1" x14ac:dyDescent="0.25">
      <c r="A357" s="406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customHeight="1" x14ac:dyDescent="0.25">
      <c r="A358" s="54" t="s">
        <v>473</v>
      </c>
      <c r="B358" s="54" t="s">
        <v>474</v>
      </c>
      <c r="C358" s="31">
        <v>4301180007</v>
      </c>
      <c r="D358" s="390">
        <v>4680115881808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477</v>
      </c>
      <c r="B359" s="54" t="s">
        <v>478</v>
      </c>
      <c r="C359" s="31">
        <v>4301180006</v>
      </c>
      <c r="D359" s="390">
        <v>4680115881822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88"/>
      <c r="R359" s="388"/>
      <c r="S359" s="388"/>
      <c r="T359" s="389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4301180001</v>
      </c>
      <c r="D360" s="390">
        <v>4680115880016</v>
      </c>
      <c r="E360" s="391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88"/>
      <c r="R360" s="388"/>
      <c r="S360" s="388"/>
      <c r="T360" s="389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403" t="s">
        <v>70</v>
      </c>
      <c r="Q361" s="404"/>
      <c r="R361" s="404"/>
      <c r="S361" s="404"/>
      <c r="T361" s="404"/>
      <c r="U361" s="404"/>
      <c r="V361" s="405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403" t="s">
        <v>70</v>
      </c>
      <c r="Q362" s="404"/>
      <c r="R362" s="404"/>
      <c r="S362" s="404"/>
      <c r="T362" s="404"/>
      <c r="U362" s="404"/>
      <c r="V362" s="405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customHeight="1" x14ac:dyDescent="0.25">
      <c r="A363" s="402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customHeight="1" x14ac:dyDescent="0.25">
      <c r="A364" s="406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customHeight="1" x14ac:dyDescent="0.25">
      <c r="A365" s="54" t="s">
        <v>482</v>
      </c>
      <c r="B365" s="54" t="s">
        <v>483</v>
      </c>
      <c r="C365" s="31">
        <v>4301031066</v>
      </c>
      <c r="D365" s="390">
        <v>4607091383836</v>
      </c>
      <c r="E365" s="391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88"/>
      <c r="R365" s="388"/>
      <c r="S365" s="388"/>
      <c r="T365" s="389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39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403" t="s">
        <v>70</v>
      </c>
      <c r="Q366" s="404"/>
      <c r="R366" s="404"/>
      <c r="S366" s="404"/>
      <c r="T366" s="404"/>
      <c r="U366" s="404"/>
      <c r="V366" s="405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403" t="s">
        <v>70</v>
      </c>
      <c r="Q367" s="404"/>
      <c r="R367" s="404"/>
      <c r="S367" s="404"/>
      <c r="T367" s="404"/>
      <c r="U367" s="404"/>
      <c r="V367" s="405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customHeight="1" x14ac:dyDescent="0.25">
      <c r="A368" s="406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customHeight="1" x14ac:dyDescent="0.25">
      <c r="A369" s="54" t="s">
        <v>484</v>
      </c>
      <c r="B369" s="54" t="s">
        <v>485</v>
      </c>
      <c r="C369" s="31">
        <v>4301051142</v>
      </c>
      <c r="D369" s="390">
        <v>4607091387919</v>
      </c>
      <c r="E369" s="391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88"/>
      <c r="R369" s="388"/>
      <c r="S369" s="388"/>
      <c r="T369" s="389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486</v>
      </c>
      <c r="B370" s="54" t="s">
        <v>487</v>
      </c>
      <c r="C370" s="31">
        <v>4301051461</v>
      </c>
      <c r="D370" s="390">
        <v>4680115883604</v>
      </c>
      <c r="E370" s="391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0">
        <v>4680115883567</v>
      </c>
      <c r="E371" s="391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88"/>
      <c r="R371" s="388"/>
      <c r="S371" s="388"/>
      <c r="T371" s="389"/>
      <c r="U371" s="34"/>
      <c r="V371" s="34"/>
      <c r="W371" s="35" t="s">
        <v>69</v>
      </c>
      <c r="X371" s="383">
        <v>17.5</v>
      </c>
      <c r="Y371" s="384">
        <f>IFERROR(IF(X371="",0,CEILING((X371/$H371),1)*$H371),"")</f>
        <v>18.900000000000002</v>
      </c>
      <c r="Z371" s="36">
        <f>IFERROR(IF(Y371=0,"",ROUNDUP(Y371/H371,0)*0.00753),"")</f>
        <v>6.7769999999999997E-2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19.666666666666664</v>
      </c>
      <c r="BN371" s="64">
        <f>IFERROR(Y371*I371/H371,"0")</f>
        <v>21.24</v>
      </c>
      <c r="BO371" s="64">
        <f>IFERROR(1/J371*(X371/H371),"0")</f>
        <v>5.3418803418803409E-2</v>
      </c>
      <c r="BP371" s="64">
        <f>IFERROR(1/J371*(Y371/H371),"0")</f>
        <v>5.7692307692307689E-2</v>
      </c>
    </row>
    <row r="372" spans="1:68" x14ac:dyDescent="0.2">
      <c r="A372" s="39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403" t="s">
        <v>70</v>
      </c>
      <c r="Q372" s="404"/>
      <c r="R372" s="404"/>
      <c r="S372" s="404"/>
      <c r="T372" s="404"/>
      <c r="U372" s="404"/>
      <c r="V372" s="405"/>
      <c r="W372" s="37" t="s">
        <v>71</v>
      </c>
      <c r="X372" s="385">
        <f>IFERROR(X369/H369,"0")+IFERROR(X370/H370,"0")+IFERROR(X371/H371,"0")</f>
        <v>8.3333333333333321</v>
      </c>
      <c r="Y372" s="385">
        <f>IFERROR(Y369/H369,"0")+IFERROR(Y370/H370,"0")+IFERROR(Y371/H371,"0")</f>
        <v>9</v>
      </c>
      <c r="Z372" s="385">
        <f>IFERROR(IF(Z369="",0,Z369),"0")+IFERROR(IF(Z370="",0,Z370),"0")+IFERROR(IF(Z371="",0,Z371),"0")</f>
        <v>6.7769999999999997E-2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403" t="s">
        <v>70</v>
      </c>
      <c r="Q373" s="404"/>
      <c r="R373" s="404"/>
      <c r="S373" s="404"/>
      <c r="T373" s="404"/>
      <c r="U373" s="404"/>
      <c r="V373" s="405"/>
      <c r="W373" s="37" t="s">
        <v>69</v>
      </c>
      <c r="X373" s="385">
        <f>IFERROR(SUM(X369:X371),"0")</f>
        <v>17.5</v>
      </c>
      <c r="Y373" s="385">
        <f>IFERROR(SUM(Y369:Y371),"0")</f>
        <v>18.900000000000002</v>
      </c>
      <c r="Z373" s="37"/>
      <c r="AA373" s="386"/>
      <c r="AB373" s="386"/>
      <c r="AC373" s="386"/>
    </row>
    <row r="374" spans="1:68" ht="27.75" customHeight="1" x14ac:dyDescent="0.2">
      <c r="A374" s="470" t="s">
        <v>490</v>
      </c>
      <c r="B374" s="471"/>
      <c r="C374" s="471"/>
      <c r="D374" s="471"/>
      <c r="E374" s="471"/>
      <c r="F374" s="471"/>
      <c r="G374" s="471"/>
      <c r="H374" s="471"/>
      <c r="I374" s="471"/>
      <c r="J374" s="471"/>
      <c r="K374" s="471"/>
      <c r="L374" s="471"/>
      <c r="M374" s="471"/>
      <c r="N374" s="471"/>
      <c r="O374" s="471"/>
      <c r="P374" s="471"/>
      <c r="Q374" s="471"/>
      <c r="R374" s="471"/>
      <c r="S374" s="471"/>
      <c r="T374" s="471"/>
      <c r="U374" s="471"/>
      <c r="V374" s="471"/>
      <c r="W374" s="471"/>
      <c r="X374" s="471"/>
      <c r="Y374" s="471"/>
      <c r="Z374" s="471"/>
      <c r="AA374" s="48"/>
      <c r="AB374" s="48"/>
      <c r="AC374" s="48"/>
    </row>
    <row r="375" spans="1:68" ht="16.5" customHeight="1" x14ac:dyDescent="0.25">
      <c r="A375" s="402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customHeight="1" x14ac:dyDescent="0.25">
      <c r="A376" s="406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customHeight="1" x14ac:dyDescent="0.25">
      <c r="A377" s="54" t="s">
        <v>492</v>
      </c>
      <c r="B377" s="54" t="s">
        <v>493</v>
      </c>
      <c r="C377" s="31">
        <v>4301011946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customHeight="1" x14ac:dyDescent="0.25">
      <c r="A378" s="54" t="s">
        <v>492</v>
      </c>
      <c r="B378" s="54" t="s">
        <v>494</v>
      </c>
      <c r="C378" s="31">
        <v>4301011869</v>
      </c>
      <c r="D378" s="390">
        <v>4680115884847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495</v>
      </c>
      <c r="B379" s="54" t="s">
        <v>496</v>
      </c>
      <c r="C379" s="31">
        <v>4301011947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0">
        <v>4680115884854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69</v>
      </c>
      <c r="X380" s="383">
        <v>350</v>
      </c>
      <c r="Y380" s="384">
        <f t="shared" si="67"/>
        <v>360</v>
      </c>
      <c r="Z380" s="36">
        <f>IFERROR(IF(Y380=0,"",ROUNDUP(Y380/H380,0)*0.02175),"")</f>
        <v>0.52200000000000002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361.2</v>
      </c>
      <c r="BN380" s="64">
        <f t="shared" si="69"/>
        <v>371.52000000000004</v>
      </c>
      <c r="BO380" s="64">
        <f t="shared" si="70"/>
        <v>0.48611111111111105</v>
      </c>
      <c r="BP380" s="64">
        <f t="shared" si="71"/>
        <v>0.5</v>
      </c>
    </row>
    <row r="381" spans="1:68" ht="27" customHeight="1" x14ac:dyDescent="0.25">
      <c r="A381" s="54" t="s">
        <v>498</v>
      </c>
      <c r="B381" s="54" t="s">
        <v>499</v>
      </c>
      <c r="C381" s="31">
        <v>4301011943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0">
        <v>4680115884830</v>
      </c>
      <c r="E382" s="391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88"/>
      <c r="R382" s="388"/>
      <c r="S382" s="388"/>
      <c r="T382" s="389"/>
      <c r="U382" s="34"/>
      <c r="V382" s="34"/>
      <c r="W382" s="35" t="s">
        <v>69</v>
      </c>
      <c r="X382" s="383">
        <v>100</v>
      </c>
      <c r="Y382" s="384">
        <f t="shared" si="67"/>
        <v>105</v>
      </c>
      <c r="Z382" s="36">
        <f>IFERROR(IF(Y382=0,"",ROUNDUP(Y382/H382,0)*0.02175),"")</f>
        <v>0.15225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103.2</v>
      </c>
      <c r="BN382" s="64">
        <f t="shared" si="69"/>
        <v>108.36</v>
      </c>
      <c r="BO382" s="64">
        <f t="shared" si="70"/>
        <v>0.1388888888888889</v>
      </c>
      <c r="BP382" s="64">
        <f t="shared" si="71"/>
        <v>0.14583333333333331</v>
      </c>
    </row>
    <row r="383" spans="1:68" ht="27" customHeight="1" x14ac:dyDescent="0.25">
      <c r="A383" s="54" t="s">
        <v>501</v>
      </c>
      <c r="B383" s="54" t="s">
        <v>502</v>
      </c>
      <c r="C383" s="31">
        <v>4301011433</v>
      </c>
      <c r="D383" s="390">
        <v>4680115882638</v>
      </c>
      <c r="E383" s="391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88"/>
      <c r="R383" s="388"/>
      <c r="S383" s="388"/>
      <c r="T383" s="389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4301011952</v>
      </c>
      <c r="D384" s="390">
        <v>4680115884922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88"/>
      <c r="R384" s="388"/>
      <c r="S384" s="388"/>
      <c r="T384" s="389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4301011868</v>
      </c>
      <c r="D385" s="390">
        <v>4680115884861</v>
      </c>
      <c r="E385" s="391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88"/>
      <c r="R385" s="388"/>
      <c r="S385" s="388"/>
      <c r="T385" s="389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39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403" t="s">
        <v>70</v>
      </c>
      <c r="Q386" s="404"/>
      <c r="R386" s="404"/>
      <c r="S386" s="404"/>
      <c r="T386" s="404"/>
      <c r="U386" s="404"/>
      <c r="V386" s="405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30</v>
      </c>
      <c r="Y386" s="385">
        <f>IFERROR(Y377/H377,"0")+IFERROR(Y378/H378,"0")+IFERROR(Y379/H379,"0")+IFERROR(Y380/H380,"0")+IFERROR(Y381/H381,"0")+IFERROR(Y382/H382,"0")+IFERROR(Y383/H383,"0")+IFERROR(Y384/H384,"0")+IFERROR(Y385/H385,"0")</f>
        <v>31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0.67425000000000002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403" t="s">
        <v>70</v>
      </c>
      <c r="Q387" s="404"/>
      <c r="R387" s="404"/>
      <c r="S387" s="404"/>
      <c r="T387" s="404"/>
      <c r="U387" s="404"/>
      <c r="V387" s="405"/>
      <c r="W387" s="37" t="s">
        <v>69</v>
      </c>
      <c r="X387" s="385">
        <f>IFERROR(SUM(X377:X385),"0")</f>
        <v>450</v>
      </c>
      <c r="Y387" s="385">
        <f>IFERROR(SUM(Y377:Y385),"0")</f>
        <v>465</v>
      </c>
      <c r="Z387" s="37"/>
      <c r="AA387" s="386"/>
      <c r="AB387" s="386"/>
      <c r="AC387" s="386"/>
    </row>
    <row r="388" spans="1:68" ht="14.25" customHeight="1" x14ac:dyDescent="0.25">
      <c r="A388" s="406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0">
        <v>4607091383980</v>
      </c>
      <c r="E389" s="391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88"/>
      <c r="R389" s="388"/>
      <c r="S389" s="388"/>
      <c r="T389" s="389"/>
      <c r="U389" s="34"/>
      <c r="V389" s="34"/>
      <c r="W389" s="35" t="s">
        <v>69</v>
      </c>
      <c r="X389" s="383">
        <v>150</v>
      </c>
      <c r="Y389" s="384">
        <f>IFERROR(IF(X389="",0,CEILING((X389/$H389),1)*$H389),"")</f>
        <v>150</v>
      </c>
      <c r="Z389" s="36">
        <f>IFERROR(IF(Y389=0,"",ROUNDUP(Y389/H389,0)*0.02175),"")</f>
        <v>0.21749999999999997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154.80000000000001</v>
      </c>
      <c r="BN389" s="64">
        <f>IFERROR(Y389*I389/H389,"0")</f>
        <v>154.80000000000001</v>
      </c>
      <c r="BO389" s="64">
        <f>IFERROR(1/J389*(X389/H389),"0")</f>
        <v>0.20833333333333331</v>
      </c>
      <c r="BP389" s="64">
        <f>IFERROR(1/J389*(Y389/H389),"0")</f>
        <v>0.20833333333333331</v>
      </c>
    </row>
    <row r="390" spans="1:68" ht="27" customHeight="1" x14ac:dyDescent="0.25">
      <c r="A390" s="54" t="s">
        <v>509</v>
      </c>
      <c r="B390" s="54" t="s">
        <v>510</v>
      </c>
      <c r="C390" s="31">
        <v>4301020179</v>
      </c>
      <c r="D390" s="390">
        <v>4607091384178</v>
      </c>
      <c r="E390" s="391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88"/>
      <c r="R390" s="388"/>
      <c r="S390" s="388"/>
      <c r="T390" s="389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403" t="s">
        <v>70</v>
      </c>
      <c r="Q391" s="404"/>
      <c r="R391" s="404"/>
      <c r="S391" s="404"/>
      <c r="T391" s="404"/>
      <c r="U391" s="404"/>
      <c r="V391" s="405"/>
      <c r="W391" s="37" t="s">
        <v>71</v>
      </c>
      <c r="X391" s="385">
        <f>IFERROR(X389/H389,"0")+IFERROR(X390/H390,"0")</f>
        <v>10</v>
      </c>
      <c r="Y391" s="385">
        <f>IFERROR(Y389/H389,"0")+IFERROR(Y390/H390,"0")</f>
        <v>10</v>
      </c>
      <c r="Z391" s="385">
        <f>IFERROR(IF(Z389="",0,Z389),"0")+IFERROR(IF(Z390="",0,Z390),"0")</f>
        <v>0.21749999999999997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403" t="s">
        <v>70</v>
      </c>
      <c r="Q392" s="404"/>
      <c r="R392" s="404"/>
      <c r="S392" s="404"/>
      <c r="T392" s="404"/>
      <c r="U392" s="404"/>
      <c r="V392" s="405"/>
      <c r="W392" s="37" t="s">
        <v>69</v>
      </c>
      <c r="X392" s="385">
        <f>IFERROR(SUM(X389:X390),"0")</f>
        <v>150</v>
      </c>
      <c r="Y392" s="385">
        <f>IFERROR(SUM(Y389:Y390),"0")</f>
        <v>150</v>
      </c>
      <c r="Z392" s="37"/>
      <c r="AA392" s="386"/>
      <c r="AB392" s="386"/>
      <c r="AC392" s="386"/>
    </row>
    <row r="393" spans="1:68" ht="14.25" customHeight="1" x14ac:dyDescent="0.25">
      <c r="A393" s="406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customHeight="1" x14ac:dyDescent="0.25">
      <c r="A394" s="54" t="s">
        <v>511</v>
      </c>
      <c r="B394" s="54" t="s">
        <v>512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511</v>
      </c>
      <c r="B395" s="54" t="s">
        <v>513</v>
      </c>
      <c r="C395" s="31">
        <v>4301051639</v>
      </c>
      <c r="D395" s="390">
        <v>4607091383928</v>
      </c>
      <c r="E395" s="391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2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515</v>
      </c>
      <c r="C396" s="31">
        <v>4301051636</v>
      </c>
      <c r="D396" s="390">
        <v>4607091384260</v>
      </c>
      <c r="E396" s="391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88"/>
      <c r="R396" s="388"/>
      <c r="S396" s="388"/>
      <c r="T396" s="389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39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403" t="s">
        <v>70</v>
      </c>
      <c r="Q397" s="404"/>
      <c r="R397" s="404"/>
      <c r="S397" s="404"/>
      <c r="T397" s="404"/>
      <c r="U397" s="404"/>
      <c r="V397" s="405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403" t="s">
        <v>70</v>
      </c>
      <c r="Q398" s="404"/>
      <c r="R398" s="404"/>
      <c r="S398" s="404"/>
      <c r="T398" s="404"/>
      <c r="U398" s="404"/>
      <c r="V398" s="405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customHeight="1" x14ac:dyDescent="0.25">
      <c r="A399" s="406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customHeight="1" x14ac:dyDescent="0.25">
      <c r="A400" s="54" t="s">
        <v>516</v>
      </c>
      <c r="B400" s="54" t="s">
        <v>517</v>
      </c>
      <c r="C400" s="31">
        <v>4301060314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88"/>
      <c r="R400" s="388"/>
      <c r="S400" s="388"/>
      <c r="T400" s="389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customHeight="1" x14ac:dyDescent="0.25">
      <c r="A401" s="54" t="s">
        <v>516</v>
      </c>
      <c r="B401" s="54" t="s">
        <v>518</v>
      </c>
      <c r="C401" s="31">
        <v>4301060345</v>
      </c>
      <c r="D401" s="390">
        <v>4607091384673</v>
      </c>
      <c r="E401" s="391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88"/>
      <c r="R401" s="388"/>
      <c r="S401" s="388"/>
      <c r="T401" s="389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403" t="s">
        <v>70</v>
      </c>
      <c r="Q402" s="404"/>
      <c r="R402" s="404"/>
      <c r="S402" s="404"/>
      <c r="T402" s="404"/>
      <c r="U402" s="404"/>
      <c r="V402" s="405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403" t="s">
        <v>70</v>
      </c>
      <c r="Q403" s="404"/>
      <c r="R403" s="404"/>
      <c r="S403" s="404"/>
      <c r="T403" s="404"/>
      <c r="U403" s="404"/>
      <c r="V403" s="405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customHeight="1" x14ac:dyDescent="0.25">
      <c r="A404" s="402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customHeight="1" x14ac:dyDescent="0.25">
      <c r="A405" s="406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customHeight="1" x14ac:dyDescent="0.25">
      <c r="A406" s="54" t="s">
        <v>520</v>
      </c>
      <c r="B406" s="54" t="s">
        <v>521</v>
      </c>
      <c r="C406" s="31">
        <v>4301011873</v>
      </c>
      <c r="D406" s="390">
        <v>4680115881907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4" t="s">
        <v>522</v>
      </c>
      <c r="Q406" s="388"/>
      <c r="R406" s="388"/>
      <c r="S406" s="388"/>
      <c r="T406" s="389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customHeight="1" x14ac:dyDescent="0.25">
      <c r="A407" s="54" t="s">
        <v>523</v>
      </c>
      <c r="B407" s="54" t="s">
        <v>524</v>
      </c>
      <c r="C407" s="31">
        <v>4301011874</v>
      </c>
      <c r="D407" s="390">
        <v>4680115884892</v>
      </c>
      <c r="E407" s="391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88"/>
      <c r="R407" s="388"/>
      <c r="S407" s="388"/>
      <c r="T407" s="389"/>
      <c r="U407" s="34"/>
      <c r="V407" s="34"/>
      <c r="W407" s="35" t="s">
        <v>69</v>
      </c>
      <c r="X407" s="383">
        <v>80</v>
      </c>
      <c r="Y407" s="384">
        <f>IFERROR(IF(X407="",0,CEILING((X407/$H407),1)*$H407),"")</f>
        <v>86.4</v>
      </c>
      <c r="Z407" s="36">
        <f>IFERROR(IF(Y407=0,"",ROUNDUP(Y407/H407,0)*0.02175),"")</f>
        <v>0.17399999999999999</v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83.555555555555543</v>
      </c>
      <c r="BN407" s="64">
        <f>IFERROR(Y407*I407/H407,"0")</f>
        <v>90.24</v>
      </c>
      <c r="BO407" s="64">
        <f>IFERROR(1/J407*(X407/H407),"0")</f>
        <v>0.13227513227513224</v>
      </c>
      <c r="BP407" s="64">
        <f>IFERROR(1/J407*(Y407/H407),"0")</f>
        <v>0.14285714285714285</v>
      </c>
    </row>
    <row r="408" spans="1:68" ht="27" customHeight="1" x14ac:dyDescent="0.25">
      <c r="A408" s="54" t="s">
        <v>525</v>
      </c>
      <c r="B408" s="54" t="s">
        <v>526</v>
      </c>
      <c r="C408" s="31">
        <v>4301011875</v>
      </c>
      <c r="D408" s="390">
        <v>4680115884885</v>
      </c>
      <c r="E408" s="391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88"/>
      <c r="R408" s="388"/>
      <c r="S408" s="388"/>
      <c r="T408" s="389"/>
      <c r="U408" s="34"/>
      <c r="V408" s="34"/>
      <c r="W408" s="35" t="s">
        <v>69</v>
      </c>
      <c r="X408" s="383">
        <v>100</v>
      </c>
      <c r="Y408" s="384">
        <f>IFERROR(IF(X408="",0,CEILING((X408/$H408),1)*$H408),"")</f>
        <v>108</v>
      </c>
      <c r="Z408" s="36">
        <f>IFERROR(IF(Y408=0,"",ROUNDUP(Y408/H408,0)*0.02175),"")</f>
        <v>0.19574999999999998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104</v>
      </c>
      <c r="BN408" s="64">
        <f>IFERROR(Y408*I408/H408,"0")</f>
        <v>112.32000000000001</v>
      </c>
      <c r="BO408" s="64">
        <f>IFERROR(1/J408*(X408/H408),"0")</f>
        <v>0.14880952380952381</v>
      </c>
      <c r="BP408" s="64">
        <f>IFERROR(1/J408*(Y408/H408),"0")</f>
        <v>0.1607142857142857</v>
      </c>
    </row>
    <row r="409" spans="1:68" ht="37.5" customHeight="1" x14ac:dyDescent="0.25">
      <c r="A409" s="54" t="s">
        <v>527</v>
      </c>
      <c r="B409" s="54" t="s">
        <v>528</v>
      </c>
      <c r="C409" s="31">
        <v>4301011871</v>
      </c>
      <c r="D409" s="390">
        <v>4680115884908</v>
      </c>
      <c r="E409" s="391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88"/>
      <c r="R409" s="388"/>
      <c r="S409" s="388"/>
      <c r="T409" s="389"/>
      <c r="U409" s="34"/>
      <c r="V409" s="34"/>
      <c r="W409" s="35" t="s">
        <v>69</v>
      </c>
      <c r="X409" s="383">
        <v>80</v>
      </c>
      <c r="Y409" s="384">
        <f>IFERROR(IF(X409="",0,CEILING((X409/$H409),1)*$H409),"")</f>
        <v>80</v>
      </c>
      <c r="Z409" s="36">
        <f>IFERROR(IF(Y409=0,"",ROUNDUP(Y409/H409,0)*0.00937),"")</f>
        <v>0.18740000000000001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84.2</v>
      </c>
      <c r="BN409" s="64">
        <f>IFERROR(Y409*I409/H409,"0")</f>
        <v>84.2</v>
      </c>
      <c r="BO409" s="64">
        <f>IFERROR(1/J409*(X409/H409),"0")</f>
        <v>0.16666666666666666</v>
      </c>
      <c r="BP409" s="64">
        <f>IFERROR(1/J409*(Y409/H409),"0")</f>
        <v>0.16666666666666666</v>
      </c>
    </row>
    <row r="410" spans="1:68" x14ac:dyDescent="0.2">
      <c r="A410" s="39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403" t="s">
        <v>70</v>
      </c>
      <c r="Q410" s="404"/>
      <c r="R410" s="404"/>
      <c r="S410" s="404"/>
      <c r="T410" s="404"/>
      <c r="U410" s="404"/>
      <c r="V410" s="405"/>
      <c r="W410" s="37" t="s">
        <v>71</v>
      </c>
      <c r="X410" s="385">
        <f>IFERROR(X406/H406,"0")+IFERROR(X407/H407,"0")+IFERROR(X408/H408,"0")+IFERROR(X409/H409,"0")</f>
        <v>35.74074074074074</v>
      </c>
      <c r="Y410" s="385">
        <f>IFERROR(Y406/H406,"0")+IFERROR(Y407/H407,"0")+IFERROR(Y408/H408,"0")+IFERROR(Y409/H409,"0")</f>
        <v>37</v>
      </c>
      <c r="Z410" s="385">
        <f>IFERROR(IF(Z406="",0,Z406),"0")+IFERROR(IF(Z407="",0,Z407),"0")+IFERROR(IF(Z408="",0,Z408),"0")+IFERROR(IF(Z409="",0,Z409),"0")</f>
        <v>0.55715000000000003</v>
      </c>
      <c r="AA410" s="386"/>
      <c r="AB410" s="386"/>
      <c r="AC410" s="386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403" t="s">
        <v>70</v>
      </c>
      <c r="Q411" s="404"/>
      <c r="R411" s="404"/>
      <c r="S411" s="404"/>
      <c r="T411" s="404"/>
      <c r="U411" s="404"/>
      <c r="V411" s="405"/>
      <c r="W411" s="37" t="s">
        <v>69</v>
      </c>
      <c r="X411" s="385">
        <f>IFERROR(SUM(X406:X409),"0")</f>
        <v>260</v>
      </c>
      <c r="Y411" s="385">
        <f>IFERROR(SUM(Y406:Y409),"0")</f>
        <v>274.39999999999998</v>
      </c>
      <c r="Z411" s="37"/>
      <c r="AA411" s="386"/>
      <c r="AB411" s="386"/>
      <c r="AC411" s="386"/>
    </row>
    <row r="412" spans="1:68" ht="14.25" customHeight="1" x14ac:dyDescent="0.25">
      <c r="A412" s="406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customHeight="1" x14ac:dyDescent="0.25">
      <c r="A413" s="54" t="s">
        <v>529</v>
      </c>
      <c r="B413" s="54" t="s">
        <v>530</v>
      </c>
      <c r="C413" s="31">
        <v>4301031303</v>
      </c>
      <c r="D413" s="390">
        <v>4607091384802</v>
      </c>
      <c r="E413" s="391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88"/>
      <c r="R413" s="388"/>
      <c r="S413" s="388"/>
      <c r="T413" s="389"/>
      <c r="U413" s="34"/>
      <c r="V413" s="34"/>
      <c r="W413" s="35" t="s">
        <v>69</v>
      </c>
      <c r="X413" s="383">
        <v>30</v>
      </c>
      <c r="Y413" s="384">
        <f>IFERROR(IF(X413="",0,CEILING((X413/$H413),1)*$H413),"")</f>
        <v>30.66</v>
      </c>
      <c r="Z413" s="36">
        <f>IFERROR(IF(Y413=0,"",ROUNDUP(Y413/H413,0)*0.00753),"")</f>
        <v>5.271E-2</v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31.780821917808218</v>
      </c>
      <c r="BN413" s="64">
        <f>IFERROR(Y413*I413/H413,"0")</f>
        <v>32.479999999999997</v>
      </c>
      <c r="BO413" s="64">
        <f>IFERROR(1/J413*(X413/H413),"0")</f>
        <v>4.3905865823674041E-2</v>
      </c>
      <c r="BP413" s="64">
        <f>IFERROR(1/J413*(Y413/H413),"0")</f>
        <v>4.4871794871794872E-2</v>
      </c>
    </row>
    <row r="414" spans="1:68" ht="27" customHeight="1" x14ac:dyDescent="0.25">
      <c r="A414" s="54" t="s">
        <v>531</v>
      </c>
      <c r="B414" s="54" t="s">
        <v>532</v>
      </c>
      <c r="C414" s="31">
        <v>4301031304</v>
      </c>
      <c r="D414" s="390">
        <v>4607091384826</v>
      </c>
      <c r="E414" s="391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88"/>
      <c r="R414" s="388"/>
      <c r="S414" s="388"/>
      <c r="T414" s="389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403" t="s">
        <v>70</v>
      </c>
      <c r="Q415" s="404"/>
      <c r="R415" s="404"/>
      <c r="S415" s="404"/>
      <c r="T415" s="404"/>
      <c r="U415" s="404"/>
      <c r="V415" s="405"/>
      <c r="W415" s="37" t="s">
        <v>71</v>
      </c>
      <c r="X415" s="385">
        <f>IFERROR(X413/H413,"0")+IFERROR(X414/H414,"0")</f>
        <v>6.8493150684931505</v>
      </c>
      <c r="Y415" s="385">
        <f>IFERROR(Y413/H413,"0")+IFERROR(Y414/H414,"0")</f>
        <v>7</v>
      </c>
      <c r="Z415" s="385">
        <f>IFERROR(IF(Z413="",0,Z413),"0")+IFERROR(IF(Z414="",0,Z414),"0")</f>
        <v>5.271E-2</v>
      </c>
      <c r="AA415" s="386"/>
      <c r="AB415" s="386"/>
      <c r="AC415" s="386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403" t="s">
        <v>70</v>
      </c>
      <c r="Q416" s="404"/>
      <c r="R416" s="404"/>
      <c r="S416" s="404"/>
      <c r="T416" s="404"/>
      <c r="U416" s="404"/>
      <c r="V416" s="405"/>
      <c r="W416" s="37" t="s">
        <v>69</v>
      </c>
      <c r="X416" s="385">
        <f>IFERROR(SUM(X413:X414),"0")</f>
        <v>30</v>
      </c>
      <c r="Y416" s="385">
        <f>IFERROR(SUM(Y413:Y414),"0")</f>
        <v>30.66</v>
      </c>
      <c r="Z416" s="37"/>
      <c r="AA416" s="386"/>
      <c r="AB416" s="386"/>
      <c r="AC416" s="386"/>
    </row>
    <row r="417" spans="1:68" ht="14.25" customHeight="1" x14ac:dyDescent="0.25">
      <c r="A417" s="406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0">
        <v>4607091384246</v>
      </c>
      <c r="E418" s="391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88"/>
      <c r="R418" s="388"/>
      <c r="S418" s="388"/>
      <c r="T418" s="389"/>
      <c r="U418" s="34"/>
      <c r="V418" s="34"/>
      <c r="W418" s="35" t="s">
        <v>69</v>
      </c>
      <c r="X418" s="383">
        <v>300</v>
      </c>
      <c r="Y418" s="384">
        <f>IFERROR(IF(X418="",0,CEILING((X418/$H418),1)*$H418),"")</f>
        <v>304.2</v>
      </c>
      <c r="Z418" s="36">
        <f>IFERROR(IF(Y418=0,"",ROUNDUP(Y418/H418,0)*0.02175),"")</f>
        <v>0.84824999999999995</v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321.69230769230774</v>
      </c>
      <c r="BN418" s="64">
        <f>IFERROR(Y418*I418/H418,"0")</f>
        <v>326.19600000000003</v>
      </c>
      <c r="BO418" s="64">
        <f>IFERROR(1/J418*(X418/H418),"0")</f>
        <v>0.6868131868131867</v>
      </c>
      <c r="BP418" s="64">
        <f>IFERROR(1/J418*(Y418/H418),"0")</f>
        <v>0.6964285714285714</v>
      </c>
    </row>
    <row r="419" spans="1:68" ht="27" customHeight="1" x14ac:dyDescent="0.25">
      <c r="A419" s="54" t="s">
        <v>535</v>
      </c>
      <c r="B419" s="54" t="s">
        <v>536</v>
      </c>
      <c r="C419" s="31">
        <v>4301051445</v>
      </c>
      <c r="D419" s="390">
        <v>4680115881976</v>
      </c>
      <c r="E419" s="391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88"/>
      <c r="R419" s="388"/>
      <c r="S419" s="388"/>
      <c r="T419" s="389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4301051297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88"/>
      <c r="R420" s="388"/>
      <c r="S420" s="388"/>
      <c r="T420" s="389"/>
      <c r="U420" s="34"/>
      <c r="V420" s="34"/>
      <c r="W420" s="35" t="s">
        <v>69</v>
      </c>
      <c r="X420" s="383">
        <v>60</v>
      </c>
      <c r="Y420" s="384">
        <f>IFERROR(IF(X420="",0,CEILING((X420/$H420),1)*$H420),"")</f>
        <v>60</v>
      </c>
      <c r="Z420" s="36">
        <f>IFERROR(IF(Y420=0,"",ROUNDUP(Y420/H420,0)*0.00753),"")</f>
        <v>0.18825</v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67.100000000000009</v>
      </c>
      <c r="BN420" s="64">
        <f>IFERROR(Y420*I420/H420,"0")</f>
        <v>67.100000000000009</v>
      </c>
      <c r="BO420" s="64">
        <f>IFERROR(1/J420*(X420/H420),"0")</f>
        <v>0.16025641025641024</v>
      </c>
      <c r="BP420" s="64">
        <f>IFERROR(1/J420*(Y420/H420),"0")</f>
        <v>0.16025641025641024</v>
      </c>
    </row>
    <row r="421" spans="1:68" ht="27" customHeight="1" x14ac:dyDescent="0.25">
      <c r="A421" s="54" t="s">
        <v>537</v>
      </c>
      <c r="B421" s="54" t="s">
        <v>539</v>
      </c>
      <c r="C421" s="31">
        <v>4301051634</v>
      </c>
      <c r="D421" s="390">
        <v>4607091384253</v>
      </c>
      <c r="E421" s="391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88"/>
      <c r="R421" s="388"/>
      <c r="S421" s="388"/>
      <c r="T421" s="389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541</v>
      </c>
      <c r="C422" s="31">
        <v>4301051444</v>
      </c>
      <c r="D422" s="390">
        <v>4680115881969</v>
      </c>
      <c r="E422" s="391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88"/>
      <c r="R422" s="388"/>
      <c r="S422" s="388"/>
      <c r="T422" s="389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39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403" t="s">
        <v>70</v>
      </c>
      <c r="Q423" s="404"/>
      <c r="R423" s="404"/>
      <c r="S423" s="404"/>
      <c r="T423" s="404"/>
      <c r="U423" s="404"/>
      <c r="V423" s="405"/>
      <c r="W423" s="37" t="s">
        <v>71</v>
      </c>
      <c r="X423" s="385">
        <f>IFERROR(X418/H418,"0")+IFERROR(X419/H419,"0")+IFERROR(X420/H420,"0")+IFERROR(X421/H421,"0")+IFERROR(X422/H422,"0")</f>
        <v>63.46153846153846</v>
      </c>
      <c r="Y423" s="385">
        <f>IFERROR(Y418/H418,"0")+IFERROR(Y419/H419,"0")+IFERROR(Y420/H420,"0")+IFERROR(Y421/H421,"0")+IFERROR(Y422/H422,"0")</f>
        <v>64</v>
      </c>
      <c r="Z423" s="385">
        <f>IFERROR(IF(Z418="",0,Z418),"0")+IFERROR(IF(Z419="",0,Z419),"0")+IFERROR(IF(Z420="",0,Z420),"0")+IFERROR(IF(Z421="",0,Z421),"0")+IFERROR(IF(Z422="",0,Z422),"0")</f>
        <v>1.0365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403" t="s">
        <v>70</v>
      </c>
      <c r="Q424" s="404"/>
      <c r="R424" s="404"/>
      <c r="S424" s="404"/>
      <c r="T424" s="404"/>
      <c r="U424" s="404"/>
      <c r="V424" s="405"/>
      <c r="W424" s="37" t="s">
        <v>69</v>
      </c>
      <c r="X424" s="385">
        <f>IFERROR(SUM(X418:X422),"0")</f>
        <v>360</v>
      </c>
      <c r="Y424" s="385">
        <f>IFERROR(SUM(Y418:Y422),"0")</f>
        <v>364.2</v>
      </c>
      <c r="Z424" s="37"/>
      <c r="AA424" s="386"/>
      <c r="AB424" s="386"/>
      <c r="AC424" s="386"/>
    </row>
    <row r="425" spans="1:68" ht="14.25" customHeight="1" x14ac:dyDescent="0.25">
      <c r="A425" s="406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customHeight="1" x14ac:dyDescent="0.25">
      <c r="A426" s="54" t="s">
        <v>542</v>
      </c>
      <c r="B426" s="54" t="s">
        <v>543</v>
      </c>
      <c r="C426" s="31">
        <v>4301060377</v>
      </c>
      <c r="D426" s="390">
        <v>4607091389357</v>
      </c>
      <c r="E426" s="391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88"/>
      <c r="R426" s="388"/>
      <c r="S426" s="388"/>
      <c r="T426" s="389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39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403" t="s">
        <v>70</v>
      </c>
      <c r="Q427" s="404"/>
      <c r="R427" s="404"/>
      <c r="S427" s="404"/>
      <c r="T427" s="404"/>
      <c r="U427" s="404"/>
      <c r="V427" s="405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403" t="s">
        <v>70</v>
      </c>
      <c r="Q428" s="404"/>
      <c r="R428" s="404"/>
      <c r="S428" s="404"/>
      <c r="T428" s="404"/>
      <c r="U428" s="404"/>
      <c r="V428" s="405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customHeight="1" x14ac:dyDescent="0.2">
      <c r="A429" s="470" t="s">
        <v>544</v>
      </c>
      <c r="B429" s="471"/>
      <c r="C429" s="471"/>
      <c r="D429" s="471"/>
      <c r="E429" s="471"/>
      <c r="F429" s="471"/>
      <c r="G429" s="471"/>
      <c r="H429" s="471"/>
      <c r="I429" s="471"/>
      <c r="J429" s="471"/>
      <c r="K429" s="471"/>
      <c r="L429" s="471"/>
      <c r="M429" s="471"/>
      <c r="N429" s="471"/>
      <c r="O429" s="471"/>
      <c r="P429" s="471"/>
      <c r="Q429" s="471"/>
      <c r="R429" s="471"/>
      <c r="S429" s="471"/>
      <c r="T429" s="471"/>
      <c r="U429" s="471"/>
      <c r="V429" s="471"/>
      <c r="W429" s="471"/>
      <c r="X429" s="471"/>
      <c r="Y429" s="471"/>
      <c r="Z429" s="471"/>
      <c r="AA429" s="48"/>
      <c r="AB429" s="48"/>
      <c r="AC429" s="48"/>
    </row>
    <row r="430" spans="1:68" ht="16.5" customHeight="1" x14ac:dyDescent="0.25">
      <c r="A430" s="402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customHeight="1" x14ac:dyDescent="0.25">
      <c r="A431" s="406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customHeight="1" x14ac:dyDescent="0.25">
      <c r="A432" s="54" t="s">
        <v>546</v>
      </c>
      <c r="B432" s="54" t="s">
        <v>547</v>
      </c>
      <c r="C432" s="31">
        <v>4301011428</v>
      </c>
      <c r="D432" s="390">
        <v>4607091389708</v>
      </c>
      <c r="E432" s="391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88"/>
      <c r="R432" s="388"/>
      <c r="S432" s="388"/>
      <c r="T432" s="389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39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403" t="s">
        <v>70</v>
      </c>
      <c r="Q433" s="404"/>
      <c r="R433" s="404"/>
      <c r="S433" s="404"/>
      <c r="T433" s="404"/>
      <c r="U433" s="404"/>
      <c r="V433" s="405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403" t="s">
        <v>70</v>
      </c>
      <c r="Q434" s="404"/>
      <c r="R434" s="404"/>
      <c r="S434" s="404"/>
      <c r="T434" s="404"/>
      <c r="U434" s="404"/>
      <c r="V434" s="405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customHeight="1" x14ac:dyDescent="0.25">
      <c r="A435" s="406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customHeight="1" x14ac:dyDescent="0.25">
      <c r="A436" s="54" t="s">
        <v>548</v>
      </c>
      <c r="B436" s="54" t="s">
        <v>549</v>
      </c>
      <c r="C436" s="31">
        <v>4301031322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88"/>
      <c r="R436" s="388"/>
      <c r="S436" s="388"/>
      <c r="T436" s="389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customHeight="1" x14ac:dyDescent="0.25">
      <c r="A437" s="54" t="s">
        <v>548</v>
      </c>
      <c r="B437" s="54" t="s">
        <v>550</v>
      </c>
      <c r="C437" s="31">
        <v>4301031355</v>
      </c>
      <c r="D437" s="390">
        <v>4607091389753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69</v>
      </c>
      <c r="X437" s="383">
        <v>10</v>
      </c>
      <c r="Y437" s="384">
        <f t="shared" si="72"/>
        <v>12.600000000000001</v>
      </c>
      <c r="Z437" s="36">
        <f>IFERROR(IF(Y437=0,"",ROUNDUP(Y437/H437,0)*0.00753),"")</f>
        <v>2.2589999999999999E-2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10.547619047619046</v>
      </c>
      <c r="BN437" s="64">
        <f t="shared" si="74"/>
        <v>13.290000000000001</v>
      </c>
      <c r="BO437" s="64">
        <f t="shared" si="75"/>
        <v>1.5262515262515262E-2</v>
      </c>
      <c r="BP437" s="64">
        <f t="shared" si="76"/>
        <v>1.9230769230769232E-2</v>
      </c>
    </row>
    <row r="438" spans="1:68" ht="27" customHeight="1" x14ac:dyDescent="0.25">
      <c r="A438" s="54" t="s">
        <v>551</v>
      </c>
      <c r="B438" s="54" t="s">
        <v>552</v>
      </c>
      <c r="C438" s="31">
        <v>4301031323</v>
      </c>
      <c r="D438" s="390">
        <v>4607091389760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4301031325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553</v>
      </c>
      <c r="B440" s="54" t="s">
        <v>555</v>
      </c>
      <c r="C440" s="31">
        <v>4301031356</v>
      </c>
      <c r="D440" s="390">
        <v>4607091389746</v>
      </c>
      <c r="E440" s="391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88"/>
      <c r="R440" s="388"/>
      <c r="S440" s="388"/>
      <c r="T440" s="389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557</v>
      </c>
      <c r="C441" s="31">
        <v>4301031335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556</v>
      </c>
      <c r="B442" s="54" t="s">
        <v>558</v>
      </c>
      <c r="C442" s="31">
        <v>4301031257</v>
      </c>
      <c r="D442" s="390">
        <v>4680115883147</v>
      </c>
      <c r="E442" s="391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560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559</v>
      </c>
      <c r="B444" s="54" t="s">
        <v>561</v>
      </c>
      <c r="C444" s="31">
        <v>4301031330</v>
      </c>
      <c r="D444" s="390">
        <v>4607091384338</v>
      </c>
      <c r="E444" s="391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88"/>
      <c r="R444" s="388"/>
      <c r="S444" s="388"/>
      <c r="T444" s="389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562</v>
      </c>
      <c r="B445" s="54" t="s">
        <v>563</v>
      </c>
      <c r="C445" s="31">
        <v>4301031336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562</v>
      </c>
      <c r="B446" s="54" t="s">
        <v>564</v>
      </c>
      <c r="C446" s="31">
        <v>4301031254</v>
      </c>
      <c r="D446" s="390">
        <v>4680115883154</v>
      </c>
      <c r="E446" s="391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88"/>
      <c r="R446" s="388"/>
      <c r="S446" s="388"/>
      <c r="T446" s="389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566</v>
      </c>
      <c r="C447" s="31">
        <v>4301031331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88"/>
      <c r="R447" s="388"/>
      <c r="S447" s="388"/>
      <c r="T447" s="389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565</v>
      </c>
      <c r="B448" s="54" t="s">
        <v>567</v>
      </c>
      <c r="C448" s="31">
        <v>4301031361</v>
      </c>
      <c r="D448" s="390">
        <v>4607091389524</v>
      </c>
      <c r="E448" s="391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3" t="s">
        <v>568</v>
      </c>
      <c r="Q448" s="388"/>
      <c r="R448" s="388"/>
      <c r="S448" s="388"/>
      <c r="T448" s="389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569</v>
      </c>
      <c r="B449" s="54" t="s">
        <v>570</v>
      </c>
      <c r="C449" s="31">
        <v>4301031337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574</v>
      </c>
      <c r="B452" s="54" t="s">
        <v>575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576</v>
      </c>
      <c r="B453" s="54" t="s">
        <v>577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576</v>
      </c>
      <c r="B454" s="54" t="s">
        <v>578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579</v>
      </c>
      <c r="B455" s="54" t="s">
        <v>580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403" t="s">
        <v>70</v>
      </c>
      <c r="Q456" s="404"/>
      <c r="R456" s="404"/>
      <c r="S456" s="404"/>
      <c r="T456" s="404"/>
      <c r="U456" s="404"/>
      <c r="V456" s="405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2.3809523809523809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2.2589999999999999E-2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403" t="s">
        <v>70</v>
      </c>
      <c r="Q457" s="404"/>
      <c r="R457" s="404"/>
      <c r="S457" s="404"/>
      <c r="T457" s="404"/>
      <c r="U457" s="404"/>
      <c r="V457" s="405"/>
      <c r="W457" s="37" t="s">
        <v>69</v>
      </c>
      <c r="X457" s="385">
        <f>IFERROR(SUM(X436:X455),"0")</f>
        <v>10</v>
      </c>
      <c r="Y457" s="385">
        <f>IFERROR(SUM(Y436:Y455),"0")</f>
        <v>12.600000000000001</v>
      </c>
      <c r="Z457" s="37"/>
      <c r="AA457" s="386"/>
      <c r="AB457" s="386"/>
      <c r="AC457" s="386"/>
    </row>
    <row r="458" spans="1:68" ht="14.25" customHeight="1" x14ac:dyDescent="0.25">
      <c r="A458" s="406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581</v>
      </c>
      <c r="B459" s="54" t="s">
        <v>582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583</v>
      </c>
      <c r="B460" s="54" t="s">
        <v>584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403" t="s">
        <v>70</v>
      </c>
      <c r="Q461" s="404"/>
      <c r="R461" s="404"/>
      <c r="S461" s="404"/>
      <c r="T461" s="404"/>
      <c r="U461" s="404"/>
      <c r="V461" s="405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403" t="s">
        <v>70</v>
      </c>
      <c r="Q462" s="404"/>
      <c r="R462" s="404"/>
      <c r="S462" s="404"/>
      <c r="T462" s="404"/>
      <c r="U462" s="404"/>
      <c r="V462" s="405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6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585</v>
      </c>
      <c r="B464" s="54" t="s">
        <v>586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403" t="s">
        <v>70</v>
      </c>
      <c r="Q465" s="404"/>
      <c r="R465" s="404"/>
      <c r="S465" s="404"/>
      <c r="T465" s="404"/>
      <c r="U465" s="404"/>
      <c r="V465" s="405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403" t="s">
        <v>70</v>
      </c>
      <c r="Q466" s="404"/>
      <c r="R466" s="404"/>
      <c r="S466" s="404"/>
      <c r="T466" s="404"/>
      <c r="U466" s="404"/>
      <c r="V466" s="405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02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406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590</v>
      </c>
      <c r="B469" s="54" t="s">
        <v>591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403" t="s">
        <v>70</v>
      </c>
      <c r="Q470" s="404"/>
      <c r="R470" s="404"/>
      <c r="S470" s="404"/>
      <c r="T470" s="404"/>
      <c r="U470" s="404"/>
      <c r="V470" s="405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403" t="s">
        <v>70</v>
      </c>
      <c r="Q471" s="404"/>
      <c r="R471" s="404"/>
      <c r="S471" s="404"/>
      <c r="T471" s="404"/>
      <c r="U471" s="404"/>
      <c r="V471" s="405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6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592</v>
      </c>
      <c r="B473" s="54" t="s">
        <v>593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594</v>
      </c>
      <c r="B474" s="54" t="s">
        <v>595</v>
      </c>
      <c r="C474" s="31">
        <v>4301031363</v>
      </c>
      <c r="D474" s="390">
        <v>4607091389425</v>
      </c>
      <c r="E474" s="391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88"/>
      <c r="R474" s="388"/>
      <c r="S474" s="388"/>
      <c r="T474" s="389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596</v>
      </c>
      <c r="B475" s="54" t="s">
        <v>597</v>
      </c>
      <c r="C475" s="31">
        <v>4301031334</v>
      </c>
      <c r="D475" s="390">
        <v>4680115880771</v>
      </c>
      <c r="E475" s="391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88"/>
      <c r="R475" s="388"/>
      <c r="S475" s="388"/>
      <c r="T475" s="389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598</v>
      </c>
      <c r="B476" s="54" t="s">
        <v>599</v>
      </c>
      <c r="C476" s="31">
        <v>4301031359</v>
      </c>
      <c r="D476" s="390">
        <v>4607091389500</v>
      </c>
      <c r="E476" s="391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9" t="s">
        <v>600</v>
      </c>
      <c r="Q476" s="388"/>
      <c r="R476" s="388"/>
      <c r="S476" s="388"/>
      <c r="T476" s="389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598</v>
      </c>
      <c r="B477" s="54" t="s">
        <v>601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39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403" t="s">
        <v>70</v>
      </c>
      <c r="Q478" s="404"/>
      <c r="R478" s="404"/>
      <c r="S478" s="404"/>
      <c r="T478" s="404"/>
      <c r="U478" s="404"/>
      <c r="V478" s="405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403" t="s">
        <v>70</v>
      </c>
      <c r="Q479" s="404"/>
      <c r="R479" s="404"/>
      <c r="S479" s="404"/>
      <c r="T479" s="404"/>
      <c r="U479" s="404"/>
      <c r="V479" s="405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customHeight="1" x14ac:dyDescent="0.25">
      <c r="A480" s="406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customHeight="1" x14ac:dyDescent="0.25">
      <c r="A481" s="54" t="s">
        <v>602</v>
      </c>
      <c r="B481" s="54" t="s">
        <v>603</v>
      </c>
      <c r="C481" s="31">
        <v>4301170010</v>
      </c>
      <c r="D481" s="390">
        <v>4680115884090</v>
      </c>
      <c r="E481" s="391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88"/>
      <c r="R481" s="388"/>
      <c r="S481" s="388"/>
      <c r="T481" s="389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403" t="s">
        <v>70</v>
      </c>
      <c r="Q482" s="404"/>
      <c r="R482" s="404"/>
      <c r="S482" s="404"/>
      <c r="T482" s="404"/>
      <c r="U482" s="404"/>
      <c r="V482" s="405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403" t="s">
        <v>70</v>
      </c>
      <c r="Q483" s="404"/>
      <c r="R483" s="404"/>
      <c r="S483" s="404"/>
      <c r="T483" s="404"/>
      <c r="U483" s="404"/>
      <c r="V483" s="405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customHeight="1" x14ac:dyDescent="0.25">
      <c r="A484" s="402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customHeight="1" x14ac:dyDescent="0.25">
      <c r="A485" s="406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customHeight="1" x14ac:dyDescent="0.25">
      <c r="A486" s="54" t="s">
        <v>605</v>
      </c>
      <c r="B486" s="54" t="s">
        <v>606</v>
      </c>
      <c r="C486" s="31">
        <v>4301031294</v>
      </c>
      <c r="D486" s="390">
        <v>4680115885189</v>
      </c>
      <c r="E486" s="391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88"/>
      <c r="R486" s="388"/>
      <c r="S486" s="388"/>
      <c r="T486" s="389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607</v>
      </c>
      <c r="B487" s="54" t="s">
        <v>608</v>
      </c>
      <c r="C487" s="31">
        <v>4301031293</v>
      </c>
      <c r="D487" s="390">
        <v>4680115885172</v>
      </c>
      <c r="E487" s="391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88"/>
      <c r="R487" s="388"/>
      <c r="S487" s="388"/>
      <c r="T487" s="389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609</v>
      </c>
      <c r="B488" s="54" t="s">
        <v>610</v>
      </c>
      <c r="C488" s="31">
        <v>4301031291</v>
      </c>
      <c r="D488" s="390">
        <v>4680115885110</v>
      </c>
      <c r="E488" s="391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88"/>
      <c r="R488" s="388"/>
      <c r="S488" s="388"/>
      <c r="T488" s="389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39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403" t="s">
        <v>70</v>
      </c>
      <c r="Q489" s="404"/>
      <c r="R489" s="404"/>
      <c r="S489" s="404"/>
      <c r="T489" s="404"/>
      <c r="U489" s="404"/>
      <c r="V489" s="405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403" t="s">
        <v>70</v>
      </c>
      <c r="Q490" s="404"/>
      <c r="R490" s="404"/>
      <c r="S490" s="404"/>
      <c r="T490" s="404"/>
      <c r="U490" s="404"/>
      <c r="V490" s="405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customHeight="1" x14ac:dyDescent="0.25">
      <c r="A491" s="402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customHeight="1" x14ac:dyDescent="0.25">
      <c r="A492" s="406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customHeight="1" x14ac:dyDescent="0.25">
      <c r="A493" s="54" t="s">
        <v>612</v>
      </c>
      <c r="B493" s="54" t="s">
        <v>613</v>
      </c>
      <c r="C493" s="31">
        <v>4301031261</v>
      </c>
      <c r="D493" s="390">
        <v>4680115885103</v>
      </c>
      <c r="E493" s="391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88"/>
      <c r="R493" s="388"/>
      <c r="S493" s="388"/>
      <c r="T493" s="389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403" t="s">
        <v>70</v>
      </c>
      <c r="Q494" s="404"/>
      <c r="R494" s="404"/>
      <c r="S494" s="404"/>
      <c r="T494" s="404"/>
      <c r="U494" s="404"/>
      <c r="V494" s="405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403" t="s">
        <v>70</v>
      </c>
      <c r="Q495" s="404"/>
      <c r="R495" s="404"/>
      <c r="S495" s="404"/>
      <c r="T495" s="404"/>
      <c r="U495" s="404"/>
      <c r="V495" s="405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customHeight="1" x14ac:dyDescent="0.2">
      <c r="A496" s="470" t="s">
        <v>614</v>
      </c>
      <c r="B496" s="471"/>
      <c r="C496" s="471"/>
      <c r="D496" s="471"/>
      <c r="E496" s="471"/>
      <c r="F496" s="471"/>
      <c r="G496" s="471"/>
      <c r="H496" s="471"/>
      <c r="I496" s="471"/>
      <c r="J496" s="471"/>
      <c r="K496" s="471"/>
      <c r="L496" s="471"/>
      <c r="M496" s="471"/>
      <c r="N496" s="471"/>
      <c r="O496" s="471"/>
      <c r="P496" s="471"/>
      <c r="Q496" s="471"/>
      <c r="R496" s="471"/>
      <c r="S496" s="471"/>
      <c r="T496" s="471"/>
      <c r="U496" s="471"/>
      <c r="V496" s="471"/>
      <c r="W496" s="471"/>
      <c r="X496" s="471"/>
      <c r="Y496" s="471"/>
      <c r="Z496" s="471"/>
      <c r="AA496" s="48"/>
      <c r="AB496" s="48"/>
      <c r="AC496" s="48"/>
    </row>
    <row r="497" spans="1:68" ht="16.5" customHeight="1" x14ac:dyDescent="0.25">
      <c r="A497" s="402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customHeight="1" x14ac:dyDescent="0.25">
      <c r="A498" s="406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customHeight="1" x14ac:dyDescent="0.25">
      <c r="A499" s="54" t="s">
        <v>615</v>
      </c>
      <c r="B499" s="54" t="s">
        <v>616</v>
      </c>
      <c r="C499" s="31">
        <v>4301011795</v>
      </c>
      <c r="D499" s="390">
        <v>4607091389067</v>
      </c>
      <c r="E499" s="391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88"/>
      <c r="R499" s="388"/>
      <c r="S499" s="388"/>
      <c r="T499" s="389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customHeight="1" x14ac:dyDescent="0.25">
      <c r="A500" s="54" t="s">
        <v>617</v>
      </c>
      <c r="B500" s="54" t="s">
        <v>618</v>
      </c>
      <c r="C500" s="31">
        <v>4301011961</v>
      </c>
      <c r="D500" s="390">
        <v>4680115885271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88"/>
      <c r="R500" s="388"/>
      <c r="S500" s="388"/>
      <c r="T500" s="389"/>
      <c r="U500" s="34"/>
      <c r="V500" s="34"/>
      <c r="W500" s="35" t="s">
        <v>69</v>
      </c>
      <c r="X500" s="383">
        <v>10</v>
      </c>
      <c r="Y500" s="384">
        <f t="shared" si="78"/>
        <v>10.56</v>
      </c>
      <c r="Z500" s="36">
        <f t="shared" si="79"/>
        <v>2.392E-2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10.681818181818182</v>
      </c>
      <c r="BN500" s="64">
        <f t="shared" si="81"/>
        <v>11.28</v>
      </c>
      <c r="BO500" s="64">
        <f t="shared" si="82"/>
        <v>1.8210955710955712E-2</v>
      </c>
      <c r="BP500" s="64">
        <f t="shared" si="83"/>
        <v>1.9230769230769232E-2</v>
      </c>
    </row>
    <row r="501" spans="1:68" ht="16.5" customHeight="1" x14ac:dyDescent="0.25">
      <c r="A501" s="54" t="s">
        <v>619</v>
      </c>
      <c r="B501" s="54" t="s">
        <v>620</v>
      </c>
      <c r="C501" s="31">
        <v>4301011774</v>
      </c>
      <c r="D501" s="390">
        <v>4680115884502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88"/>
      <c r="R501" s="388"/>
      <c r="S501" s="388"/>
      <c r="T501" s="389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customHeight="1" x14ac:dyDescent="0.25">
      <c r="A502" s="54" t="s">
        <v>621</v>
      </c>
      <c r="B502" s="54" t="s">
        <v>622</v>
      </c>
      <c r="C502" s="31">
        <v>4301011771</v>
      </c>
      <c r="D502" s="390">
        <v>4607091389104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88"/>
      <c r="R502" s="388"/>
      <c r="S502" s="388"/>
      <c r="T502" s="389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customHeight="1" x14ac:dyDescent="0.25">
      <c r="A503" s="54" t="s">
        <v>623</v>
      </c>
      <c r="B503" s="54" t="s">
        <v>624</v>
      </c>
      <c r="C503" s="31">
        <v>4301011799</v>
      </c>
      <c r="D503" s="390">
        <v>4680115884519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88"/>
      <c r="R503" s="388"/>
      <c r="S503" s="388"/>
      <c r="T503" s="389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0">
        <v>4680115885226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88"/>
      <c r="R504" s="388"/>
      <c r="S504" s="388"/>
      <c r="T504" s="389"/>
      <c r="U504" s="34"/>
      <c r="V504" s="34"/>
      <c r="W504" s="35" t="s">
        <v>69</v>
      </c>
      <c r="X504" s="383">
        <v>40</v>
      </c>
      <c r="Y504" s="384">
        <f t="shared" si="78"/>
        <v>42.24</v>
      </c>
      <c r="Z504" s="36">
        <f t="shared" si="79"/>
        <v>9.5680000000000001E-2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42.727272727272727</v>
      </c>
      <c r="BN504" s="64">
        <f t="shared" si="81"/>
        <v>45.12</v>
      </c>
      <c r="BO504" s="64">
        <f t="shared" si="82"/>
        <v>7.2843822843822847E-2</v>
      </c>
      <c r="BP504" s="64">
        <f t="shared" si="83"/>
        <v>7.6923076923076927E-2</v>
      </c>
    </row>
    <row r="505" spans="1:68" ht="27" customHeight="1" x14ac:dyDescent="0.25">
      <c r="A505" s="54" t="s">
        <v>627</v>
      </c>
      <c r="B505" s="54" t="s">
        <v>628</v>
      </c>
      <c r="C505" s="31">
        <v>4301011778</v>
      </c>
      <c r="D505" s="390">
        <v>4680115880603</v>
      </c>
      <c r="E505" s="391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88"/>
      <c r="R505" s="388"/>
      <c r="S505" s="388"/>
      <c r="T505" s="389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customHeight="1" x14ac:dyDescent="0.25">
      <c r="A506" s="54" t="s">
        <v>629</v>
      </c>
      <c r="B506" s="54" t="s">
        <v>630</v>
      </c>
      <c r="C506" s="31">
        <v>4301011784</v>
      </c>
      <c r="D506" s="390">
        <v>4607091389982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88"/>
      <c r="R506" s="388"/>
      <c r="S506" s="388"/>
      <c r="T506" s="389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39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403" t="s">
        <v>70</v>
      </c>
      <c r="Q507" s="404"/>
      <c r="R507" s="404"/>
      <c r="S507" s="404"/>
      <c r="T507" s="404"/>
      <c r="U507" s="404"/>
      <c r="V507" s="405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9.4696969696969688</v>
      </c>
      <c r="Y507" s="385">
        <f>IFERROR(Y499/H499,"0")+IFERROR(Y500/H500,"0")+IFERROR(Y501/H501,"0")+IFERROR(Y502/H502,"0")+IFERROR(Y503/H503,"0")+IFERROR(Y504/H504,"0")+IFERROR(Y505/H505,"0")+IFERROR(Y506/H506,"0")</f>
        <v>10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0.1196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403" t="s">
        <v>70</v>
      </c>
      <c r="Q508" s="404"/>
      <c r="R508" s="404"/>
      <c r="S508" s="404"/>
      <c r="T508" s="404"/>
      <c r="U508" s="404"/>
      <c r="V508" s="405"/>
      <c r="W508" s="37" t="s">
        <v>69</v>
      </c>
      <c r="X508" s="385">
        <f>IFERROR(SUM(X499:X506),"0")</f>
        <v>50</v>
      </c>
      <c r="Y508" s="385">
        <f>IFERROR(SUM(Y499:Y506),"0")</f>
        <v>52.800000000000004</v>
      </c>
      <c r="Z508" s="37"/>
      <c r="AA508" s="386"/>
      <c r="AB508" s="386"/>
      <c r="AC508" s="386"/>
    </row>
    <row r="509" spans="1:68" ht="14.25" customHeight="1" x14ac:dyDescent="0.25">
      <c r="A509" s="406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0">
        <v>4607091388930</v>
      </c>
      <c r="E510" s="391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88"/>
      <c r="R510" s="388"/>
      <c r="S510" s="388"/>
      <c r="T510" s="389"/>
      <c r="U510" s="34"/>
      <c r="V510" s="34"/>
      <c r="W510" s="35" t="s">
        <v>69</v>
      </c>
      <c r="X510" s="383">
        <v>20</v>
      </c>
      <c r="Y510" s="384">
        <f>IFERROR(IF(X510="",0,CEILING((X510/$H510),1)*$H510),"")</f>
        <v>21.12</v>
      </c>
      <c r="Z510" s="36">
        <f>IFERROR(IF(Y510=0,"",ROUNDUP(Y510/H510,0)*0.01196),"")</f>
        <v>4.7840000000000001E-2</v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21.363636363636363</v>
      </c>
      <c r="BN510" s="64">
        <f>IFERROR(Y510*I510/H510,"0")</f>
        <v>22.56</v>
      </c>
      <c r="BO510" s="64">
        <f>IFERROR(1/J510*(X510/H510),"0")</f>
        <v>3.6421911421911424E-2</v>
      </c>
      <c r="BP510" s="64">
        <f>IFERROR(1/J510*(Y510/H510),"0")</f>
        <v>3.8461538461538464E-2</v>
      </c>
    </row>
    <row r="511" spans="1:68" ht="16.5" customHeight="1" x14ac:dyDescent="0.25">
      <c r="A511" s="54" t="s">
        <v>633</v>
      </c>
      <c r="B511" s="54" t="s">
        <v>634</v>
      </c>
      <c r="C511" s="31">
        <v>4301020206</v>
      </c>
      <c r="D511" s="390">
        <v>4680115880054</v>
      </c>
      <c r="E511" s="391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88"/>
      <c r="R511" s="388"/>
      <c r="S511" s="388"/>
      <c r="T511" s="389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403" t="s">
        <v>70</v>
      </c>
      <c r="Q512" s="404"/>
      <c r="R512" s="404"/>
      <c r="S512" s="404"/>
      <c r="T512" s="404"/>
      <c r="U512" s="404"/>
      <c r="V512" s="405"/>
      <c r="W512" s="37" t="s">
        <v>71</v>
      </c>
      <c r="X512" s="385">
        <f>IFERROR(X510/H510,"0")+IFERROR(X511/H511,"0")</f>
        <v>3.7878787878787876</v>
      </c>
      <c r="Y512" s="385">
        <f>IFERROR(Y510/H510,"0")+IFERROR(Y511/H511,"0")</f>
        <v>4</v>
      </c>
      <c r="Z512" s="385">
        <f>IFERROR(IF(Z510="",0,Z510),"0")+IFERROR(IF(Z511="",0,Z511),"0")</f>
        <v>4.7840000000000001E-2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403" t="s">
        <v>70</v>
      </c>
      <c r="Q513" s="404"/>
      <c r="R513" s="404"/>
      <c r="S513" s="404"/>
      <c r="T513" s="404"/>
      <c r="U513" s="404"/>
      <c r="V513" s="405"/>
      <c r="W513" s="37" t="s">
        <v>69</v>
      </c>
      <c r="X513" s="385">
        <f>IFERROR(SUM(X510:X511),"0")</f>
        <v>20</v>
      </c>
      <c r="Y513" s="385">
        <f>IFERROR(SUM(Y510:Y511),"0")</f>
        <v>21.12</v>
      </c>
      <c r="Z513" s="37"/>
      <c r="AA513" s="386"/>
      <c r="AB513" s="386"/>
      <c r="AC513" s="386"/>
    </row>
    <row r="514" spans="1:68" ht="14.25" customHeight="1" x14ac:dyDescent="0.25">
      <c r="A514" s="406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customHeight="1" x14ac:dyDescent="0.25">
      <c r="A515" s="54" t="s">
        <v>635</v>
      </c>
      <c r="B515" s="54" t="s">
        <v>636</v>
      </c>
      <c r="C515" s="31">
        <v>4301031252</v>
      </c>
      <c r="D515" s="390">
        <v>4680115883116</v>
      </c>
      <c r="E515" s="391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88"/>
      <c r="R515" s="388"/>
      <c r="S515" s="388"/>
      <c r="T515" s="389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customHeight="1" x14ac:dyDescent="0.25">
      <c r="A516" s="54" t="s">
        <v>637</v>
      </c>
      <c r="B516" s="54" t="s">
        <v>638</v>
      </c>
      <c r="C516" s="31">
        <v>4301031248</v>
      </c>
      <c r="D516" s="390">
        <v>4680115883093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88"/>
      <c r="R516" s="388"/>
      <c r="S516" s="388"/>
      <c r="T516" s="389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0">
        <v>4680115883109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88"/>
      <c r="R517" s="388"/>
      <c r="S517" s="388"/>
      <c r="T517" s="389"/>
      <c r="U517" s="34"/>
      <c r="V517" s="34"/>
      <c r="W517" s="35" t="s">
        <v>69</v>
      </c>
      <c r="X517" s="383">
        <v>20</v>
      </c>
      <c r="Y517" s="384">
        <f t="shared" si="84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21.363636363636363</v>
      </c>
      <c r="BN517" s="64">
        <f t="shared" si="86"/>
        <v>22.56</v>
      </c>
      <c r="BO517" s="64">
        <f t="shared" si="87"/>
        <v>3.6421911421911424E-2</v>
      </c>
      <c r="BP517" s="64">
        <f t="shared" si="88"/>
        <v>3.8461538461538464E-2</v>
      </c>
    </row>
    <row r="518" spans="1:68" ht="27" customHeight="1" x14ac:dyDescent="0.25">
      <c r="A518" s="54" t="s">
        <v>641</v>
      </c>
      <c r="B518" s="54" t="s">
        <v>642</v>
      </c>
      <c r="C518" s="31">
        <v>4301031249</v>
      </c>
      <c r="D518" s="390">
        <v>4680115882072</v>
      </c>
      <c r="E518" s="391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88"/>
      <c r="R518" s="388"/>
      <c r="S518" s="388"/>
      <c r="T518" s="389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customHeight="1" x14ac:dyDescent="0.25">
      <c r="A519" s="54" t="s">
        <v>643</v>
      </c>
      <c r="B519" s="54" t="s">
        <v>644</v>
      </c>
      <c r="C519" s="31">
        <v>4301031251</v>
      </c>
      <c r="D519" s="390">
        <v>4680115882102</v>
      </c>
      <c r="E519" s="391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customHeight="1" x14ac:dyDescent="0.25">
      <c r="A520" s="54" t="s">
        <v>645</v>
      </c>
      <c r="B520" s="54" t="s">
        <v>646</v>
      </c>
      <c r="C520" s="31">
        <v>4301031253</v>
      </c>
      <c r="D520" s="390">
        <v>4680115882096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x14ac:dyDescent="0.2">
      <c r="A521" s="39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403" t="s">
        <v>70</v>
      </c>
      <c r="Q521" s="404"/>
      <c r="R521" s="404"/>
      <c r="S521" s="404"/>
      <c r="T521" s="404"/>
      <c r="U521" s="404"/>
      <c r="V521" s="405"/>
      <c r="W521" s="37" t="s">
        <v>71</v>
      </c>
      <c r="X521" s="385">
        <f>IFERROR(X515/H515,"0")+IFERROR(X516/H516,"0")+IFERROR(X517/H517,"0")+IFERROR(X518/H518,"0")+IFERROR(X519/H519,"0")+IFERROR(X520/H520,"0")</f>
        <v>3.7878787878787876</v>
      </c>
      <c r="Y521" s="385">
        <f>IFERROR(Y515/H515,"0")+IFERROR(Y516/H516,"0")+IFERROR(Y517/H517,"0")+IFERROR(Y518/H518,"0")+IFERROR(Y519/H519,"0")+IFERROR(Y520/H520,"0")</f>
        <v>4</v>
      </c>
      <c r="Z521" s="385">
        <f>IFERROR(IF(Z515="",0,Z515),"0")+IFERROR(IF(Z516="",0,Z516),"0")+IFERROR(IF(Z517="",0,Z517),"0")+IFERROR(IF(Z518="",0,Z518),"0")+IFERROR(IF(Z519="",0,Z519),"0")+IFERROR(IF(Z520="",0,Z520),"0")</f>
        <v>4.7840000000000001E-2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403" t="s">
        <v>70</v>
      </c>
      <c r="Q522" s="404"/>
      <c r="R522" s="404"/>
      <c r="S522" s="404"/>
      <c r="T522" s="404"/>
      <c r="U522" s="404"/>
      <c r="V522" s="405"/>
      <c r="W522" s="37" t="s">
        <v>69</v>
      </c>
      <c r="X522" s="385">
        <f>IFERROR(SUM(X515:X520),"0")</f>
        <v>20</v>
      </c>
      <c r="Y522" s="385">
        <f>IFERROR(SUM(Y515:Y520),"0")</f>
        <v>21.12</v>
      </c>
      <c r="Z522" s="37"/>
      <c r="AA522" s="386"/>
      <c r="AB522" s="386"/>
      <c r="AC522" s="386"/>
    </row>
    <row r="523" spans="1:68" ht="14.25" customHeight="1" x14ac:dyDescent="0.25">
      <c r="A523" s="406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customHeight="1" x14ac:dyDescent="0.25">
      <c r="A524" s="54" t="s">
        <v>647</v>
      </c>
      <c r="B524" s="54" t="s">
        <v>648</v>
      </c>
      <c r="C524" s="31">
        <v>4301051230</v>
      </c>
      <c r="D524" s="390">
        <v>4607091383409</v>
      </c>
      <c r="E524" s="391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88"/>
      <c r="R524" s="388"/>
      <c r="S524" s="388"/>
      <c r="T524" s="389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649</v>
      </c>
      <c r="B525" s="54" t="s">
        <v>650</v>
      </c>
      <c r="C525" s="31">
        <v>4301051231</v>
      </c>
      <c r="D525" s="390">
        <v>4607091383416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651</v>
      </c>
      <c r="B526" s="54" t="s">
        <v>652</v>
      </c>
      <c r="C526" s="31">
        <v>4301051058</v>
      </c>
      <c r="D526" s="390">
        <v>4680115883536</v>
      </c>
      <c r="E526" s="391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88"/>
      <c r="R526" s="388"/>
      <c r="S526" s="388"/>
      <c r="T526" s="389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403" t="s">
        <v>70</v>
      </c>
      <c r="Q527" s="404"/>
      <c r="R527" s="404"/>
      <c r="S527" s="404"/>
      <c r="T527" s="404"/>
      <c r="U527" s="404"/>
      <c r="V527" s="405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403" t="s">
        <v>70</v>
      </c>
      <c r="Q528" s="404"/>
      <c r="R528" s="404"/>
      <c r="S528" s="404"/>
      <c r="T528" s="404"/>
      <c r="U528" s="404"/>
      <c r="V528" s="405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customHeight="1" x14ac:dyDescent="0.25">
      <c r="A529" s="406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customHeight="1" x14ac:dyDescent="0.25">
      <c r="A530" s="54" t="s">
        <v>653</v>
      </c>
      <c r="B530" s="54" t="s">
        <v>654</v>
      </c>
      <c r="C530" s="31">
        <v>4301060363</v>
      </c>
      <c r="D530" s="390">
        <v>4680115885035</v>
      </c>
      <c r="E530" s="391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88"/>
      <c r="R530" s="388"/>
      <c r="S530" s="388"/>
      <c r="T530" s="389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655</v>
      </c>
      <c r="B531" s="54" t="s">
        <v>656</v>
      </c>
      <c r="C531" s="31">
        <v>4301060436</v>
      </c>
      <c r="D531" s="390">
        <v>4680115885936</v>
      </c>
      <c r="E531" s="391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29" t="s">
        <v>657</v>
      </c>
      <c r="Q531" s="388"/>
      <c r="R531" s="388"/>
      <c r="S531" s="388"/>
      <c r="T531" s="389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403" t="s">
        <v>70</v>
      </c>
      <c r="Q532" s="404"/>
      <c r="R532" s="404"/>
      <c r="S532" s="404"/>
      <c r="T532" s="404"/>
      <c r="U532" s="404"/>
      <c r="V532" s="405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403" t="s">
        <v>70</v>
      </c>
      <c r="Q533" s="404"/>
      <c r="R533" s="404"/>
      <c r="S533" s="404"/>
      <c r="T533" s="404"/>
      <c r="U533" s="404"/>
      <c r="V533" s="405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customHeight="1" x14ac:dyDescent="0.2">
      <c r="A534" s="470" t="s">
        <v>658</v>
      </c>
      <c r="B534" s="471"/>
      <c r="C534" s="471"/>
      <c r="D534" s="471"/>
      <c r="E534" s="471"/>
      <c r="F534" s="471"/>
      <c r="G534" s="471"/>
      <c r="H534" s="471"/>
      <c r="I534" s="471"/>
      <c r="J534" s="471"/>
      <c r="K534" s="471"/>
      <c r="L534" s="471"/>
      <c r="M534" s="471"/>
      <c r="N534" s="471"/>
      <c r="O534" s="471"/>
      <c r="P534" s="471"/>
      <c r="Q534" s="471"/>
      <c r="R534" s="471"/>
      <c r="S534" s="471"/>
      <c r="T534" s="471"/>
      <c r="U534" s="471"/>
      <c r="V534" s="471"/>
      <c r="W534" s="471"/>
      <c r="X534" s="471"/>
      <c r="Y534" s="471"/>
      <c r="Z534" s="471"/>
      <c r="AA534" s="48"/>
      <c r="AB534" s="48"/>
      <c r="AC534" s="48"/>
    </row>
    <row r="535" spans="1:68" ht="16.5" customHeight="1" x14ac:dyDescent="0.25">
      <c r="A535" s="402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406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659</v>
      </c>
      <c r="B537" s="54" t="s">
        <v>660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85" t="s">
        <v>661</v>
      </c>
      <c r="Q537" s="388"/>
      <c r="R537" s="388"/>
      <c r="S537" s="388"/>
      <c r="T537" s="389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customHeight="1" x14ac:dyDescent="0.25">
      <c r="A538" s="54" t="s">
        <v>662</v>
      </c>
      <c r="B538" s="54" t="s">
        <v>663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1" t="s">
        <v>664</v>
      </c>
      <c r="Q538" s="388"/>
      <c r="R538" s="388"/>
      <c r="S538" s="388"/>
      <c r="T538" s="389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customHeight="1" x14ac:dyDescent="0.25">
      <c r="A539" s="54" t="s">
        <v>665</v>
      </c>
      <c r="B539" s="54" t="s">
        <v>666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67" t="s">
        <v>667</v>
      </c>
      <c r="Q539" s="388"/>
      <c r="R539" s="388"/>
      <c r="S539" s="388"/>
      <c r="T539" s="389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customHeight="1" x14ac:dyDescent="0.25">
      <c r="A540" s="54" t="s">
        <v>668</v>
      </c>
      <c r="B540" s="54" t="s">
        <v>669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16" t="s">
        <v>670</v>
      </c>
      <c r="Q540" s="388"/>
      <c r="R540" s="388"/>
      <c r="S540" s="388"/>
      <c r="T540" s="389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customHeight="1" x14ac:dyDescent="0.25">
      <c r="A541" s="54" t="s">
        <v>671</v>
      </c>
      <c r="B541" s="54" t="s">
        <v>672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1" t="s">
        <v>673</v>
      </c>
      <c r="Q541" s="388"/>
      <c r="R541" s="388"/>
      <c r="S541" s="388"/>
      <c r="T541" s="389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customHeight="1" x14ac:dyDescent="0.25">
      <c r="A542" s="54" t="s">
        <v>674</v>
      </c>
      <c r="B542" s="54" t="s">
        <v>675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81" t="s">
        <v>676</v>
      </c>
      <c r="Q542" s="388"/>
      <c r="R542" s="388"/>
      <c r="S542" s="388"/>
      <c r="T542" s="389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customHeight="1" x14ac:dyDescent="0.25">
      <c r="A543" s="54" t="s">
        <v>677</v>
      </c>
      <c r="B543" s="54" t="s">
        <v>678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95" t="s">
        <v>679</v>
      </c>
      <c r="Q543" s="388"/>
      <c r="R543" s="388"/>
      <c r="S543" s="388"/>
      <c r="T543" s="389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403" t="s">
        <v>70</v>
      </c>
      <c r="Q544" s="404"/>
      <c r="R544" s="404"/>
      <c r="S544" s="404"/>
      <c r="T544" s="404"/>
      <c r="U544" s="404"/>
      <c r="V544" s="405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403" t="s">
        <v>70</v>
      </c>
      <c r="Q545" s="404"/>
      <c r="R545" s="404"/>
      <c r="S545" s="404"/>
      <c r="T545" s="404"/>
      <c r="U545" s="404"/>
      <c r="V545" s="405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406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680</v>
      </c>
      <c r="B547" s="54" t="s">
        <v>681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8" t="s">
        <v>682</v>
      </c>
      <c r="Q547" s="388"/>
      <c r="R547" s="388"/>
      <c r="S547" s="388"/>
      <c r="T547" s="389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683</v>
      </c>
      <c r="B548" s="54" t="s">
        <v>684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1" t="s">
        <v>685</v>
      </c>
      <c r="Q548" s="388"/>
      <c r="R548" s="388"/>
      <c r="S548" s="388"/>
      <c r="T548" s="389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686</v>
      </c>
      <c r="B549" s="54" t="s">
        <v>687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25" t="s">
        <v>688</v>
      </c>
      <c r="Q549" s="388"/>
      <c r="R549" s="388"/>
      <c r="S549" s="388"/>
      <c r="T549" s="389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689</v>
      </c>
      <c r="B550" s="54" t="s">
        <v>690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58" t="s">
        <v>691</v>
      </c>
      <c r="Q550" s="388"/>
      <c r="R550" s="388"/>
      <c r="S550" s="388"/>
      <c r="T550" s="389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403" t="s">
        <v>70</v>
      </c>
      <c r="Q551" s="404"/>
      <c r="R551" s="404"/>
      <c r="S551" s="404"/>
      <c r="T551" s="404"/>
      <c r="U551" s="404"/>
      <c r="V551" s="405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403" t="s">
        <v>70</v>
      </c>
      <c r="Q552" s="404"/>
      <c r="R552" s="404"/>
      <c r="S552" s="404"/>
      <c r="T552" s="404"/>
      <c r="U552" s="404"/>
      <c r="V552" s="405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6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692</v>
      </c>
      <c r="B554" s="54" t="s">
        <v>693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8" t="s">
        <v>694</v>
      </c>
      <c r="Q554" s="388"/>
      <c r="R554" s="388"/>
      <c r="S554" s="388"/>
      <c r="T554" s="389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customHeight="1" x14ac:dyDescent="0.25">
      <c r="A555" s="54" t="s">
        <v>695</v>
      </c>
      <c r="B555" s="54" t="s">
        <v>696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88"/>
      <c r="R555" s="388"/>
      <c r="S555" s="388"/>
      <c r="T555" s="389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customHeight="1" x14ac:dyDescent="0.25">
      <c r="A556" s="54" t="s">
        <v>698</v>
      </c>
      <c r="B556" s="54" t="s">
        <v>699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4" t="s">
        <v>700</v>
      </c>
      <c r="Q556" s="388"/>
      <c r="R556" s="388"/>
      <c r="S556" s="388"/>
      <c r="T556" s="389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customHeight="1" x14ac:dyDescent="0.25">
      <c r="A557" s="54" t="s">
        <v>701</v>
      </c>
      <c r="B557" s="54" t="s">
        <v>702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7" t="s">
        <v>703</v>
      </c>
      <c r="Q557" s="388"/>
      <c r="R557" s="388"/>
      <c r="S557" s="388"/>
      <c r="T557" s="389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704</v>
      </c>
      <c r="B558" s="54" t="s">
        <v>705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88"/>
      <c r="R558" s="388"/>
      <c r="S558" s="388"/>
      <c r="T558" s="389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707</v>
      </c>
      <c r="B559" s="54" t="s">
        <v>708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3" t="s">
        <v>709</v>
      </c>
      <c r="Q559" s="388"/>
      <c r="R559" s="388"/>
      <c r="S559" s="388"/>
      <c r="T559" s="389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710</v>
      </c>
      <c r="B560" s="54" t="s">
        <v>711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2" t="s">
        <v>712</v>
      </c>
      <c r="Q560" s="388"/>
      <c r="R560" s="388"/>
      <c r="S560" s="388"/>
      <c r="T560" s="389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x14ac:dyDescent="0.2">
      <c r="A561" s="39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403" t="s">
        <v>70</v>
      </c>
      <c r="Q561" s="404"/>
      <c r="R561" s="404"/>
      <c r="S561" s="404"/>
      <c r="T561" s="404"/>
      <c r="U561" s="404"/>
      <c r="V561" s="405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403" t="s">
        <v>70</v>
      </c>
      <c r="Q562" s="404"/>
      <c r="R562" s="404"/>
      <c r="S562" s="404"/>
      <c r="T562" s="404"/>
      <c r="U562" s="404"/>
      <c r="V562" s="405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6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713</v>
      </c>
      <c r="B564" s="54" t="s">
        <v>714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22" t="s">
        <v>715</v>
      </c>
      <c r="Q564" s="388"/>
      <c r="R564" s="388"/>
      <c r="S564" s="388"/>
      <c r="T564" s="389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716</v>
      </c>
      <c r="B565" s="54" t="s">
        <v>717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62" t="s">
        <v>718</v>
      </c>
      <c r="Q565" s="388"/>
      <c r="R565" s="388"/>
      <c r="S565" s="388"/>
      <c r="T565" s="389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719</v>
      </c>
      <c r="B566" s="54" t="s">
        <v>720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6" t="s">
        <v>721</v>
      </c>
      <c r="Q566" s="388"/>
      <c r="R566" s="388"/>
      <c r="S566" s="388"/>
      <c r="T566" s="389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722</v>
      </c>
      <c r="B567" s="54" t="s">
        <v>723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88"/>
      <c r="R567" s="388"/>
      <c r="S567" s="388"/>
      <c r="T567" s="389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403" t="s">
        <v>70</v>
      </c>
      <c r="Q568" s="404"/>
      <c r="R568" s="404"/>
      <c r="S568" s="404"/>
      <c r="T568" s="404"/>
      <c r="U568" s="404"/>
      <c r="V568" s="405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403" t="s">
        <v>70</v>
      </c>
      <c r="Q569" s="404"/>
      <c r="R569" s="404"/>
      <c r="S569" s="404"/>
      <c r="T569" s="404"/>
      <c r="U569" s="404"/>
      <c r="V569" s="405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6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725</v>
      </c>
      <c r="B571" s="54" t="s">
        <v>726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83" t="s">
        <v>727</v>
      </c>
      <c r="Q571" s="388"/>
      <c r="R571" s="388"/>
      <c r="S571" s="388"/>
      <c r="T571" s="389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725</v>
      </c>
      <c r="B572" s="54" t="s">
        <v>728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93" t="s">
        <v>729</v>
      </c>
      <c r="Q572" s="388"/>
      <c r="R572" s="388"/>
      <c r="S572" s="388"/>
      <c r="T572" s="389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730</v>
      </c>
      <c r="B573" s="54" t="s">
        <v>731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488" t="s">
        <v>732</v>
      </c>
      <c r="Q573" s="388"/>
      <c r="R573" s="388"/>
      <c r="S573" s="388"/>
      <c r="T573" s="389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730</v>
      </c>
      <c r="B574" s="54" t="s">
        <v>733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37" t="s">
        <v>734</v>
      </c>
      <c r="Q574" s="388"/>
      <c r="R574" s="388"/>
      <c r="S574" s="388"/>
      <c r="T574" s="389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403" t="s">
        <v>70</v>
      </c>
      <c r="Q575" s="404"/>
      <c r="R575" s="404"/>
      <c r="S575" s="404"/>
      <c r="T575" s="404"/>
      <c r="U575" s="404"/>
      <c r="V575" s="405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403" t="s">
        <v>70</v>
      </c>
      <c r="Q576" s="404"/>
      <c r="R576" s="404"/>
      <c r="S576" s="404"/>
      <c r="T576" s="404"/>
      <c r="U576" s="404"/>
      <c r="V576" s="405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02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406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736</v>
      </c>
      <c r="B579" s="54" t="s">
        <v>737</v>
      </c>
      <c r="C579" s="31">
        <v>4301011951</v>
      </c>
      <c r="D579" s="390">
        <v>4640242180045</v>
      </c>
      <c r="E579" s="391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47" t="s">
        <v>738</v>
      </c>
      <c r="Q579" s="388"/>
      <c r="R579" s="388"/>
      <c r="S579" s="388"/>
      <c r="T579" s="389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739</v>
      </c>
      <c r="B580" s="54" t="s">
        <v>740</v>
      </c>
      <c r="C580" s="31">
        <v>4301011950</v>
      </c>
      <c r="D580" s="390">
        <v>4640242180601</v>
      </c>
      <c r="E580" s="391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88"/>
      <c r="R580" s="388"/>
      <c r="S580" s="388"/>
      <c r="T580" s="389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403" t="s">
        <v>70</v>
      </c>
      <c r="Q581" s="404"/>
      <c r="R581" s="404"/>
      <c r="S581" s="404"/>
      <c r="T581" s="404"/>
      <c r="U581" s="404"/>
      <c r="V581" s="405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403" t="s">
        <v>70</v>
      </c>
      <c r="Q582" s="404"/>
      <c r="R582" s="404"/>
      <c r="S582" s="404"/>
      <c r="T582" s="404"/>
      <c r="U582" s="404"/>
      <c r="V582" s="405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6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742</v>
      </c>
      <c r="B584" s="54" t="s">
        <v>743</v>
      </c>
      <c r="C584" s="31">
        <v>4301020314</v>
      </c>
      <c r="D584" s="390">
        <v>4640242180090</v>
      </c>
      <c r="E584" s="391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3" t="s">
        <v>744</v>
      </c>
      <c r="Q584" s="388"/>
      <c r="R584" s="388"/>
      <c r="S584" s="388"/>
      <c r="T584" s="389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403" t="s">
        <v>70</v>
      </c>
      <c r="Q585" s="404"/>
      <c r="R585" s="404"/>
      <c r="S585" s="404"/>
      <c r="T585" s="404"/>
      <c r="U585" s="404"/>
      <c r="V585" s="405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403" t="s">
        <v>70</v>
      </c>
      <c r="Q586" s="404"/>
      <c r="R586" s="404"/>
      <c r="S586" s="404"/>
      <c r="T586" s="404"/>
      <c r="U586" s="404"/>
      <c r="V586" s="405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6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745</v>
      </c>
      <c r="B588" s="54" t="s">
        <v>746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88"/>
      <c r="R588" s="388"/>
      <c r="S588" s="388"/>
      <c r="T588" s="389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403" t="s">
        <v>70</v>
      </c>
      <c r="Q589" s="404"/>
      <c r="R589" s="404"/>
      <c r="S589" s="404"/>
      <c r="T589" s="404"/>
      <c r="U589" s="404"/>
      <c r="V589" s="405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403" t="s">
        <v>70</v>
      </c>
      <c r="Q590" s="404"/>
      <c r="R590" s="404"/>
      <c r="S590" s="404"/>
      <c r="T590" s="404"/>
      <c r="U590" s="404"/>
      <c r="V590" s="405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6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748</v>
      </c>
      <c r="B592" s="54" t="s">
        <v>749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46" t="s">
        <v>750</v>
      </c>
      <c r="Q592" s="388"/>
      <c r="R592" s="388"/>
      <c r="S592" s="388"/>
      <c r="T592" s="389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403" t="s">
        <v>70</v>
      </c>
      <c r="Q593" s="404"/>
      <c r="R593" s="404"/>
      <c r="S593" s="404"/>
      <c r="T593" s="404"/>
      <c r="U593" s="404"/>
      <c r="V593" s="405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403" t="s">
        <v>70</v>
      </c>
      <c r="Q594" s="404"/>
      <c r="R594" s="404"/>
      <c r="S594" s="404"/>
      <c r="T594" s="404"/>
      <c r="U594" s="404"/>
      <c r="V594" s="405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3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4"/>
      <c r="P595" s="566" t="s">
        <v>751</v>
      </c>
      <c r="Q595" s="532"/>
      <c r="R595" s="532"/>
      <c r="S595" s="532"/>
      <c r="T595" s="532"/>
      <c r="U595" s="532"/>
      <c r="V595" s="533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2541.15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2639.46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4"/>
      <c r="P596" s="566" t="s">
        <v>752</v>
      </c>
      <c r="Q596" s="532"/>
      <c r="R596" s="532"/>
      <c r="S596" s="532"/>
      <c r="T596" s="532"/>
      <c r="U596" s="532"/>
      <c r="V596" s="533"/>
      <c r="W596" s="37" t="s">
        <v>69</v>
      </c>
      <c r="X596" s="385">
        <f>IFERROR(SUM(BM22:BM592),"0")</f>
        <v>2681.3951556396419</v>
      </c>
      <c r="Y596" s="385">
        <f>IFERROR(SUM(BN22:BN592),"0")</f>
        <v>2784.7299999999996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4"/>
      <c r="P597" s="566" t="s">
        <v>753</v>
      </c>
      <c r="Q597" s="532"/>
      <c r="R597" s="532"/>
      <c r="S597" s="532"/>
      <c r="T597" s="532"/>
      <c r="U597" s="532"/>
      <c r="V597" s="533"/>
      <c r="W597" s="37" t="s">
        <v>754</v>
      </c>
      <c r="X597" s="38">
        <f>ROUNDUP(SUM(BO22:BO592),0)</f>
        <v>5</v>
      </c>
      <c r="Y597" s="38">
        <f>ROUNDUP(SUM(BP22:BP592),0)</f>
        <v>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4"/>
      <c r="P598" s="566" t="s">
        <v>755</v>
      </c>
      <c r="Q598" s="532"/>
      <c r="R598" s="532"/>
      <c r="S598" s="532"/>
      <c r="T598" s="532"/>
      <c r="U598" s="532"/>
      <c r="V598" s="533"/>
      <c r="W598" s="37" t="s">
        <v>69</v>
      </c>
      <c r="X598" s="385">
        <f>GrossWeightTotal+PalletQtyTotal*25</f>
        <v>2806.3951556396419</v>
      </c>
      <c r="Y598" s="385">
        <f>GrossWeightTotalR+PalletQtyTotalR*25</f>
        <v>2909.7299999999996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4"/>
      <c r="P599" s="566" t="s">
        <v>756</v>
      </c>
      <c r="Q599" s="532"/>
      <c r="R599" s="532"/>
      <c r="S599" s="532"/>
      <c r="T599" s="532"/>
      <c r="U599" s="532"/>
      <c r="V599" s="533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363.01269798187604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377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4"/>
      <c r="P600" s="566" t="s">
        <v>757</v>
      </c>
      <c r="Q600" s="532"/>
      <c r="R600" s="532"/>
      <c r="S600" s="532"/>
      <c r="T600" s="532"/>
      <c r="U600" s="532"/>
      <c r="V600" s="533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5.7062100000000004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98" t="s">
        <v>103</v>
      </c>
      <c r="D602" s="399"/>
      <c r="E602" s="399"/>
      <c r="F602" s="399"/>
      <c r="G602" s="399"/>
      <c r="H602" s="400"/>
      <c r="I602" s="398" t="s">
        <v>266</v>
      </c>
      <c r="J602" s="399"/>
      <c r="K602" s="399"/>
      <c r="L602" s="399"/>
      <c r="M602" s="399"/>
      <c r="N602" s="399"/>
      <c r="O602" s="399"/>
      <c r="P602" s="399"/>
      <c r="Q602" s="399"/>
      <c r="R602" s="399"/>
      <c r="S602" s="399"/>
      <c r="T602" s="399"/>
      <c r="U602" s="399"/>
      <c r="V602" s="400"/>
      <c r="W602" s="398" t="s">
        <v>490</v>
      </c>
      <c r="X602" s="400"/>
      <c r="Y602" s="398" t="s">
        <v>544</v>
      </c>
      <c r="Z602" s="399"/>
      <c r="AA602" s="399"/>
      <c r="AB602" s="400"/>
      <c r="AC602" s="380" t="s">
        <v>614</v>
      </c>
      <c r="AD602" s="398" t="s">
        <v>658</v>
      </c>
      <c r="AE602" s="400"/>
      <c r="AF602" s="381"/>
    </row>
    <row r="603" spans="1:32" ht="14.25" customHeight="1" thickTop="1" x14ac:dyDescent="0.2">
      <c r="A603" s="496" t="s">
        <v>760</v>
      </c>
      <c r="B603" s="398" t="s">
        <v>63</v>
      </c>
      <c r="C603" s="398" t="s">
        <v>104</v>
      </c>
      <c r="D603" s="398" t="s">
        <v>124</v>
      </c>
      <c r="E603" s="398" t="s">
        <v>180</v>
      </c>
      <c r="F603" s="398" t="s">
        <v>196</v>
      </c>
      <c r="G603" s="398" t="s">
        <v>234</v>
      </c>
      <c r="H603" s="398" t="s">
        <v>103</v>
      </c>
      <c r="I603" s="398" t="s">
        <v>267</v>
      </c>
      <c r="J603" s="398" t="s">
        <v>288</v>
      </c>
      <c r="K603" s="398" t="s">
        <v>344</v>
      </c>
      <c r="L603" s="381"/>
      <c r="M603" s="398" t="s">
        <v>359</v>
      </c>
      <c r="N603" s="381"/>
      <c r="O603" s="398" t="s">
        <v>375</v>
      </c>
      <c r="P603" s="398" t="s">
        <v>388</v>
      </c>
      <c r="Q603" s="398" t="s">
        <v>391</v>
      </c>
      <c r="R603" s="398" t="s">
        <v>398</v>
      </c>
      <c r="S603" s="398" t="s">
        <v>409</v>
      </c>
      <c r="T603" s="398" t="s">
        <v>412</v>
      </c>
      <c r="U603" s="398" t="s">
        <v>419</v>
      </c>
      <c r="V603" s="398" t="s">
        <v>481</v>
      </c>
      <c r="W603" s="398" t="s">
        <v>491</v>
      </c>
      <c r="X603" s="398" t="s">
        <v>519</v>
      </c>
      <c r="Y603" s="398" t="s">
        <v>545</v>
      </c>
      <c r="Z603" s="398" t="s">
        <v>589</v>
      </c>
      <c r="AA603" s="398" t="s">
        <v>604</v>
      </c>
      <c r="AB603" s="398" t="s">
        <v>611</v>
      </c>
      <c r="AC603" s="398" t="s">
        <v>614</v>
      </c>
      <c r="AD603" s="398" t="s">
        <v>658</v>
      </c>
      <c r="AE603" s="398" t="s">
        <v>735</v>
      </c>
      <c r="AF603" s="381"/>
    </row>
    <row r="604" spans="1:32" ht="13.5" customHeight="1" thickBot="1" x14ac:dyDescent="0.25">
      <c r="A604" s="497"/>
      <c r="B604" s="428"/>
      <c r="C604" s="428"/>
      <c r="D604" s="428"/>
      <c r="E604" s="428"/>
      <c r="F604" s="428"/>
      <c r="G604" s="428"/>
      <c r="H604" s="428"/>
      <c r="I604" s="428"/>
      <c r="J604" s="428"/>
      <c r="K604" s="428"/>
      <c r="L604" s="381"/>
      <c r="M604" s="428"/>
      <c r="N604" s="381"/>
      <c r="O604" s="428"/>
      <c r="P604" s="428"/>
      <c r="Q604" s="428"/>
      <c r="R604" s="428"/>
      <c r="S604" s="428"/>
      <c r="T604" s="428"/>
      <c r="U604" s="428"/>
      <c r="V604" s="428"/>
      <c r="W604" s="428"/>
      <c r="X604" s="428"/>
      <c r="Y604" s="428"/>
      <c r="Z604" s="428"/>
      <c r="AA604" s="428"/>
      <c r="AB604" s="428"/>
      <c r="AC604" s="428"/>
      <c r="AD604" s="428"/>
      <c r="AE604" s="428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157.60000000000002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305.10000000000002</v>
      </c>
      <c r="E605" s="46">
        <f>IFERROR(Y103*1,"0")+IFERROR(Y104*1,"0")+IFERROR(Y105*1,"0")+IFERROR(Y109*1,"0")+IFERROR(Y110*1,"0")+IFERROR(Y111*1,"0")+IFERROR(Y112*1,"0")+IFERROR(Y113*1,"0")</f>
        <v>210.00000000000003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170.10000000000002</v>
      </c>
      <c r="G605" s="46">
        <f>IFERROR(Y150*1,"0")+IFERROR(Y151*1,"0")+IFERROR(Y155*1,"0")+IFERROR(Y156*1,"0")+IFERROR(Y160*1,"0")+IFERROR(Y161*1,"0")</f>
        <v>64.56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72.599999999999994</v>
      </c>
      <c r="I605" s="46">
        <f>IFERROR(Y188*1,"0")+IFERROR(Y192*1,"0")+IFERROR(Y193*1,"0")+IFERROR(Y194*1,"0")+IFERROR(Y195*1,"0")+IFERROR(Y196*1,"0")+IFERROR(Y197*1,"0")+IFERROR(Y198*1,"0")+IFERROR(Y199*1,"0")</f>
        <v>21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43.2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18.900000000000002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165.60000000000002</v>
      </c>
      <c r="V605" s="46">
        <f>IFERROR(Y365*1,"0")+IFERROR(Y369*1,"0")+IFERROR(Y370*1,"0")+IFERROR(Y371*1,"0")</f>
        <v>18.900000000000002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615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669.26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12.600000000000001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95.04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D515:E515"/>
    <mergeCell ref="D173:E173"/>
    <mergeCell ref="D42:E42"/>
    <mergeCell ref="V12:W12"/>
    <mergeCell ref="P319:T319"/>
    <mergeCell ref="A200:O201"/>
    <mergeCell ref="D262:E262"/>
    <mergeCell ref="P43:V43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Q5:R5"/>
    <mergeCell ref="P370:T370"/>
    <mergeCell ref="D242:E242"/>
    <mergeCell ref="P290:V290"/>
    <mergeCell ref="P199:T199"/>
    <mergeCell ref="P297:T297"/>
    <mergeCell ref="D120:E120"/>
    <mergeCell ref="F17:F18"/>
    <mergeCell ref="D549:E549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H603:H604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D29:E29"/>
    <mergeCell ref="P515:T515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A425:Z425"/>
    <mergeCell ref="A189:O190"/>
    <mergeCell ref="D196:E196"/>
    <mergeCell ref="P294:T294"/>
    <mergeCell ref="P23:V23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A529:Z529"/>
    <mergeCell ref="A62:Z62"/>
    <mergeCell ref="P544:V544"/>
    <mergeCell ref="P427:V427"/>
    <mergeCell ref="M17:M18"/>
    <mergeCell ref="O17:O18"/>
    <mergeCell ref="P336:T336"/>
    <mergeCell ref="P131:V131"/>
    <mergeCell ref="P423:V423"/>
    <mergeCell ref="P223:V223"/>
    <mergeCell ref="P494:V494"/>
    <mergeCell ref="P410:V41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Y17:Y18"/>
    <mergeCell ref="D22:E22"/>
    <mergeCell ref="D447:E447"/>
    <mergeCell ref="D385:E385"/>
    <mergeCell ref="P295:T295"/>
    <mergeCell ref="P34:T34"/>
    <mergeCell ref="P276:T276"/>
    <mergeCell ref="P547:T547"/>
    <mergeCell ref="P214:T214"/>
    <mergeCell ref="P105:T105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P39:V39"/>
    <mergeCell ref="D358:E358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G17:G1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P123:V123"/>
    <mergeCell ref="P130:T130"/>
    <mergeCell ref="A271:Z271"/>
    <mergeCell ref="D136:E136"/>
    <mergeCell ref="P488:T48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A13:M13"/>
    <mergeCell ref="A496:Z496"/>
    <mergeCell ref="A59:O60"/>
    <mergeCell ref="A417:Z417"/>
    <mergeCell ref="P244:V244"/>
    <mergeCell ref="P315:V315"/>
    <mergeCell ref="D254:E254"/>
    <mergeCell ref="A15:M15"/>
    <mergeCell ref="A498:Z498"/>
    <mergeCell ref="D48:E48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A12:M12"/>
    <mergeCell ref="P355:V355"/>
    <mergeCell ref="P597:V597"/>
    <mergeCell ref="D487:E487"/>
    <mergeCell ref="P200:V200"/>
    <mergeCell ref="P74:T74"/>
    <mergeCell ref="A19:Z19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Q9:R9"/>
    <mergeCell ref="A393:Z393"/>
    <mergeCell ref="P312:T312"/>
    <mergeCell ref="D451:E451"/>
    <mergeCell ref="D255:E255"/>
    <mergeCell ref="P36:V36"/>
    <mergeCell ref="P478:V478"/>
    <mergeCell ref="P278:V278"/>
    <mergeCell ref="A159:Z159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P474:T474"/>
    <mergeCell ref="P103:T103"/>
    <mergeCell ref="P32:T32"/>
    <mergeCell ref="P97:T97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P35:V35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D7:M7"/>
    <mergeCell ref="D365:E365"/>
    <mergeCell ref="D79:E79"/>
    <mergeCell ref="P327:V327"/>
    <mergeCell ref="P92:T92"/>
    <mergeCell ref="P394:T394"/>
    <mergeCell ref="D144:E144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A578:Z578"/>
    <mergeCell ref="P445:T445"/>
    <mergeCell ref="W17:W18"/>
    <mergeCell ref="P532:V532"/>
    <mergeCell ref="A213:Z213"/>
    <mergeCell ref="P234:T234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220:T220"/>
    <mergeCell ref="A70:O71"/>
    <mergeCell ref="D426:E426"/>
    <mergeCell ref="D486:E486"/>
    <mergeCell ref="P384:T384"/>
    <mergeCell ref="A585:O586"/>
    <mergeCell ref="D572:E572"/>
    <mergeCell ref="P455:T455"/>
    <mergeCell ref="D205:E205"/>
    <mergeCell ref="D134:E134"/>
    <mergeCell ref="P249:T249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361:O362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