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B34066D-2CE2-4883-83F2-F23A320149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05" i="1" l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Y531" i="1"/>
  <c r="BP530" i="1"/>
  <c r="BO530" i="1"/>
  <c r="BN530" i="1"/>
  <c r="BM530" i="1"/>
  <c r="Z530" i="1"/>
  <c r="Z532" i="1" s="1"/>
  <c r="Y530" i="1"/>
  <c r="Y533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Y528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X483" i="1"/>
  <c r="X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Y457" i="1" s="1"/>
  <c r="P436" i="1"/>
  <c r="X434" i="1"/>
  <c r="Y433" i="1"/>
  <c r="X433" i="1"/>
  <c r="BP432" i="1"/>
  <c r="BO432" i="1"/>
  <c r="BN432" i="1"/>
  <c r="BM432" i="1"/>
  <c r="Z432" i="1"/>
  <c r="Z433" i="1" s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428" i="1" s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Y424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BO351" i="1"/>
  <c r="BM351" i="1"/>
  <c r="Y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Y314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1" i="1" s="1"/>
  <c r="P192" i="1"/>
  <c r="X190" i="1"/>
  <c r="X189" i="1"/>
  <c r="BO188" i="1"/>
  <c r="BM188" i="1"/>
  <c r="Y188" i="1"/>
  <c r="I605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Y170" i="1" s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05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Y131" i="1" s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05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05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3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6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05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05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595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1" i="1" l="1"/>
  <c r="Z177" i="1"/>
  <c r="Z76" i="1"/>
  <c r="Y36" i="1"/>
  <c r="Y40" i="1"/>
  <c r="Y44" i="1"/>
  <c r="Y54" i="1"/>
  <c r="Y599" i="1" s="1"/>
  <c r="Y60" i="1"/>
  <c r="Y70" i="1"/>
  <c r="Y77" i="1"/>
  <c r="Y85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Y200" i="1"/>
  <c r="Y207" i="1"/>
  <c r="Y211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Z244" i="1" s="1"/>
  <c r="BP243" i="1"/>
  <c r="BN243" i="1"/>
  <c r="Z243" i="1"/>
  <c r="Y245" i="1"/>
  <c r="K605" i="1"/>
  <c r="Y257" i="1"/>
  <c r="BP248" i="1"/>
  <c r="BN248" i="1"/>
  <c r="Z248" i="1"/>
  <c r="BP252" i="1"/>
  <c r="BN252" i="1"/>
  <c r="Z252" i="1"/>
  <c r="Y256" i="1"/>
  <c r="BP261" i="1"/>
  <c r="BN261" i="1"/>
  <c r="Z261" i="1"/>
  <c r="Z268" i="1" s="1"/>
  <c r="BP265" i="1"/>
  <c r="BN265" i="1"/>
  <c r="Z265" i="1"/>
  <c r="BP273" i="1"/>
  <c r="BN273" i="1"/>
  <c r="Z273" i="1"/>
  <c r="BP277" i="1"/>
  <c r="BN277" i="1"/>
  <c r="Z277" i="1"/>
  <c r="Y279" i="1"/>
  <c r="P605" i="1"/>
  <c r="Y283" i="1"/>
  <c r="BP282" i="1"/>
  <c r="BN282" i="1"/>
  <c r="Z282" i="1"/>
  <c r="Z283" i="1" s="1"/>
  <c r="Y284" i="1"/>
  <c r="Q605" i="1"/>
  <c r="Y290" i="1"/>
  <c r="BP287" i="1"/>
  <c r="BN287" i="1"/>
  <c r="Z287" i="1"/>
  <c r="BP296" i="1"/>
  <c r="BN296" i="1"/>
  <c r="Z296" i="1"/>
  <c r="BP319" i="1"/>
  <c r="BN319" i="1"/>
  <c r="Z319" i="1"/>
  <c r="Z326" i="1" s="1"/>
  <c r="BP322" i="1"/>
  <c r="BN322" i="1"/>
  <c r="Z322" i="1"/>
  <c r="Y326" i="1"/>
  <c r="BP330" i="1"/>
  <c r="BN330" i="1"/>
  <c r="Z330" i="1"/>
  <c r="Z333" i="1" s="1"/>
  <c r="Y334" i="1"/>
  <c r="BP338" i="1"/>
  <c r="BN338" i="1"/>
  <c r="Z338" i="1"/>
  <c r="Y342" i="1"/>
  <c r="Z348" i="1"/>
  <c r="BP346" i="1"/>
  <c r="BN346" i="1"/>
  <c r="Z346" i="1"/>
  <c r="Y348" i="1"/>
  <c r="BP409" i="1"/>
  <c r="BN409" i="1"/>
  <c r="Z409" i="1"/>
  <c r="Y411" i="1"/>
  <c r="Y416" i="1"/>
  <c r="BP413" i="1"/>
  <c r="BN413" i="1"/>
  <c r="Z413" i="1"/>
  <c r="Z415" i="1" s="1"/>
  <c r="Y415" i="1"/>
  <c r="BP439" i="1"/>
  <c r="BN439" i="1"/>
  <c r="Z439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Z512" i="1"/>
  <c r="H605" i="1"/>
  <c r="H9" i="1"/>
  <c r="B605" i="1"/>
  <c r="X596" i="1"/>
  <c r="X598" i="1" s="1"/>
  <c r="X597" i="1"/>
  <c r="X599" i="1"/>
  <c r="Y24" i="1"/>
  <c r="Z26" i="1"/>
  <c r="Z35" i="1" s="1"/>
  <c r="BN26" i="1"/>
  <c r="Y596" i="1" s="1"/>
  <c r="BP26" i="1"/>
  <c r="Y597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BN75" i="1"/>
  <c r="Z79" i="1"/>
  <c r="BN79" i="1"/>
  <c r="BP79" i="1"/>
  <c r="Z81" i="1"/>
  <c r="BN81" i="1"/>
  <c r="Z83" i="1"/>
  <c r="BN83" i="1"/>
  <c r="Z88" i="1"/>
  <c r="Z93" i="1" s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7" i="1"/>
  <c r="BN127" i="1"/>
  <c r="Z128" i="1"/>
  <c r="BN128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Z167" i="1"/>
  <c r="Z169" i="1" s="1"/>
  <c r="BN167" i="1"/>
  <c r="Z173" i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J605" i="1"/>
  <c r="Z205" i="1"/>
  <c r="Z206" i="1" s="1"/>
  <c r="BN205" i="1"/>
  <c r="Y206" i="1"/>
  <c r="Z209" i="1"/>
  <c r="Z211" i="1" s="1"/>
  <c r="BN209" i="1"/>
  <c r="BP209" i="1"/>
  <c r="Y222" i="1"/>
  <c r="Z215" i="1"/>
  <c r="Z222" i="1" s="1"/>
  <c r="BN215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O605" i="1"/>
  <c r="Y278" i="1"/>
  <c r="BP272" i="1"/>
  <c r="BN272" i="1"/>
  <c r="Z272" i="1"/>
  <c r="BP275" i="1"/>
  <c r="BN275" i="1"/>
  <c r="Z275" i="1"/>
  <c r="BP289" i="1"/>
  <c r="BN289" i="1"/>
  <c r="Z289" i="1"/>
  <c r="Y291" i="1"/>
  <c r="R605" i="1"/>
  <c r="Y299" i="1"/>
  <c r="BP294" i="1"/>
  <c r="BN294" i="1"/>
  <c r="Z294" i="1"/>
  <c r="BP298" i="1"/>
  <c r="BN298" i="1"/>
  <c r="Z298" i="1"/>
  <c r="Y300" i="1"/>
  <c r="S605" i="1"/>
  <c r="Y304" i="1"/>
  <c r="BP303" i="1"/>
  <c r="BN303" i="1"/>
  <c r="Z303" i="1"/>
  <c r="Z304" i="1" s="1"/>
  <c r="Y305" i="1"/>
  <c r="T605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0" i="1"/>
  <c r="BN320" i="1"/>
  <c r="Z320" i="1"/>
  <c r="BP324" i="1"/>
  <c r="BN324" i="1"/>
  <c r="Z324" i="1"/>
  <c r="BP352" i="1"/>
  <c r="BN352" i="1"/>
  <c r="Z352" i="1"/>
  <c r="BP360" i="1"/>
  <c r="BN360" i="1"/>
  <c r="Z360" i="1"/>
  <c r="Y362" i="1"/>
  <c r="V605" i="1"/>
  <c r="Y366" i="1"/>
  <c r="BP365" i="1"/>
  <c r="BN365" i="1"/>
  <c r="Z365" i="1"/>
  <c r="Z366" i="1" s="1"/>
  <c r="Y367" i="1"/>
  <c r="Y372" i="1"/>
  <c r="BP369" i="1"/>
  <c r="BN369" i="1"/>
  <c r="Z369" i="1"/>
  <c r="Y373" i="1"/>
  <c r="BP379" i="1"/>
  <c r="BN379" i="1"/>
  <c r="Z379" i="1"/>
  <c r="BP383" i="1"/>
  <c r="BN383" i="1"/>
  <c r="Z383" i="1"/>
  <c r="Z397" i="1"/>
  <c r="BP395" i="1"/>
  <c r="BN395" i="1"/>
  <c r="Z395" i="1"/>
  <c r="Y397" i="1"/>
  <c r="BP421" i="1"/>
  <c r="BN421" i="1"/>
  <c r="Z421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M605" i="1"/>
  <c r="Y268" i="1"/>
  <c r="U605" i="1"/>
  <c r="Y327" i="1"/>
  <c r="Y333" i="1"/>
  <c r="BP332" i="1"/>
  <c r="BN332" i="1"/>
  <c r="Z332" i="1"/>
  <c r="Y343" i="1"/>
  <c r="BP336" i="1"/>
  <c r="BN336" i="1"/>
  <c r="Z336" i="1"/>
  <c r="BP340" i="1"/>
  <c r="BN340" i="1"/>
  <c r="Z340" i="1"/>
  <c r="Y349" i="1"/>
  <c r="Y355" i="1"/>
  <c r="BP351" i="1"/>
  <c r="BN351" i="1"/>
  <c r="Z351" i="1"/>
  <c r="BP354" i="1"/>
  <c r="BN354" i="1"/>
  <c r="Z354" i="1"/>
  <c r="Y356" i="1"/>
  <c r="Y361" i="1"/>
  <c r="BP358" i="1"/>
  <c r="BN358" i="1"/>
  <c r="Z358" i="1"/>
  <c r="Z361" i="1" s="1"/>
  <c r="BP371" i="1"/>
  <c r="BN371" i="1"/>
  <c r="Z371" i="1"/>
  <c r="W605" i="1"/>
  <c r="Y386" i="1"/>
  <c r="BP377" i="1"/>
  <c r="BN377" i="1"/>
  <c r="Z377" i="1"/>
  <c r="BP381" i="1"/>
  <c r="BN381" i="1"/>
  <c r="Z381" i="1"/>
  <c r="BP385" i="1"/>
  <c r="BN385" i="1"/>
  <c r="Z385" i="1"/>
  <c r="Y387" i="1"/>
  <c r="Y392" i="1"/>
  <c r="BP389" i="1"/>
  <c r="BN389" i="1"/>
  <c r="Z389" i="1"/>
  <c r="Z391" i="1" s="1"/>
  <c r="Y398" i="1"/>
  <c r="BP401" i="1"/>
  <c r="BN401" i="1"/>
  <c r="Z401" i="1"/>
  <c r="Z402" i="1" s="1"/>
  <c r="Y403" i="1"/>
  <c r="BP407" i="1"/>
  <c r="BN407" i="1"/>
  <c r="Z407" i="1"/>
  <c r="Z410" i="1" s="1"/>
  <c r="BP419" i="1"/>
  <c r="BN419" i="1"/>
  <c r="Z419" i="1"/>
  <c r="Z423" i="1" s="1"/>
  <c r="Y423" i="1"/>
  <c r="BP437" i="1"/>
  <c r="BN437" i="1"/>
  <c r="Z437" i="1"/>
  <c r="BP441" i="1"/>
  <c r="BN441" i="1"/>
  <c r="Z441" i="1"/>
  <c r="Z456" i="1" s="1"/>
  <c r="BP445" i="1"/>
  <c r="BN445" i="1"/>
  <c r="Z445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1" i="1"/>
  <c r="Y470" i="1"/>
  <c r="BP469" i="1"/>
  <c r="BN469" i="1"/>
  <c r="Z469" i="1"/>
  <c r="Z470" i="1" s="1"/>
  <c r="BP474" i="1"/>
  <c r="BN474" i="1"/>
  <c r="Z474" i="1"/>
  <c r="Z478" i="1" s="1"/>
  <c r="Y479" i="1"/>
  <c r="BP488" i="1"/>
  <c r="BN488" i="1"/>
  <c r="Z488" i="1"/>
  <c r="Y490" i="1"/>
  <c r="AB605" i="1"/>
  <c r="Y494" i="1"/>
  <c r="BP493" i="1"/>
  <c r="BN493" i="1"/>
  <c r="Z493" i="1"/>
  <c r="Z494" i="1" s="1"/>
  <c r="Y495" i="1"/>
  <c r="AC605" i="1"/>
  <c r="Y508" i="1"/>
  <c r="BP499" i="1"/>
  <c r="BN499" i="1"/>
  <c r="Z499" i="1"/>
  <c r="BP503" i="1"/>
  <c r="BN503" i="1"/>
  <c r="Z503" i="1"/>
  <c r="Y507" i="1"/>
  <c r="BP511" i="1"/>
  <c r="BN511" i="1"/>
  <c r="Z511" i="1"/>
  <c r="Y513" i="1"/>
  <c r="Y522" i="1"/>
  <c r="BP515" i="1"/>
  <c r="BN515" i="1"/>
  <c r="Z515" i="1"/>
  <c r="Y521" i="1"/>
  <c r="BP519" i="1"/>
  <c r="BN519" i="1"/>
  <c r="Z519" i="1"/>
  <c r="X605" i="1"/>
  <c r="Y410" i="1"/>
  <c r="Y605" i="1"/>
  <c r="Y434" i="1"/>
  <c r="Y478" i="1"/>
  <c r="BP477" i="1"/>
  <c r="BN477" i="1"/>
  <c r="Z477" i="1"/>
  <c r="Y482" i="1"/>
  <c r="BP481" i="1"/>
  <c r="BN481" i="1"/>
  <c r="Z481" i="1"/>
  <c r="Z482" i="1" s="1"/>
  <c r="Y483" i="1"/>
  <c r="AA605" i="1"/>
  <c r="Y489" i="1"/>
  <c r="BP486" i="1"/>
  <c r="BN486" i="1"/>
  <c r="Z486" i="1"/>
  <c r="Z489" i="1" s="1"/>
  <c r="BP501" i="1"/>
  <c r="BN501" i="1"/>
  <c r="Z501" i="1"/>
  <c r="BP505" i="1"/>
  <c r="BN505" i="1"/>
  <c r="Z505" i="1"/>
  <c r="Y512" i="1"/>
  <c r="BP517" i="1"/>
  <c r="BN517" i="1"/>
  <c r="Z517" i="1"/>
  <c r="BP525" i="1"/>
  <c r="BN525" i="1"/>
  <c r="Z525" i="1"/>
  <c r="Z527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Y598" i="1" l="1"/>
  <c r="Z507" i="1"/>
  <c r="Z544" i="1"/>
  <c r="Z236" i="1"/>
  <c r="Z521" i="1"/>
  <c r="Z372" i="1"/>
  <c r="Z386" i="1"/>
  <c r="Z355" i="1"/>
  <c r="Z342" i="1"/>
  <c r="Z575" i="1"/>
  <c r="Z561" i="1"/>
  <c r="Z299" i="1"/>
  <c r="Z278" i="1"/>
  <c r="Z200" i="1"/>
  <c r="Z141" i="1"/>
  <c r="Z123" i="1"/>
  <c r="Z99" i="1"/>
  <c r="Z85" i="1"/>
  <c r="Z70" i="1"/>
  <c r="Z54" i="1"/>
  <c r="Z600" i="1" s="1"/>
  <c r="Y595" i="1"/>
  <c r="Z290" i="1"/>
  <c r="Z256" i="1"/>
</calcChain>
</file>

<file path=xl/sharedStrings.xml><?xml version="1.0" encoding="utf-8"?>
<sst xmlns="http://schemas.openxmlformats.org/spreadsheetml/2006/main" count="2451" uniqueCount="777">
  <si>
    <t xml:space="preserve">  БЛАНК ЗАКАЗА </t>
  </si>
  <si>
    <t>КИ</t>
  </si>
  <si>
    <t>на отгрузку продукции с ООО Трейд-Сервис с</t>
  </si>
  <si>
    <t>07.10.2024</t>
  </si>
  <si>
    <t>бланк создан</t>
  </si>
  <si>
    <t>04.10.2024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</si>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</sst>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1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9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5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3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5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66" t="s">
        <v>0</v>
      </c>
      <c r="E1" s="420"/>
      <c r="F1" s="420"/>
      <c r="G1" s="12" t="s">
        <v>1</v>
      </c>
      <c r="H1" s="466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1" t="s">
        <v>8</v>
      </c>
      <c r="B5" s="532"/>
      <c r="C5" s="533"/>
      <c r="D5" s="475"/>
      <c r="E5" s="476"/>
      <c r="F5" s="735" t="s">
        <v>9</v>
      </c>
      <c r="G5" s="533"/>
      <c r="H5" s="475"/>
      <c r="I5" s="669"/>
      <c r="J5" s="669"/>
      <c r="K5" s="669"/>
      <c r="L5" s="669"/>
      <c r="M5" s="476"/>
      <c r="N5" s="58"/>
      <c r="P5" s="24" t="s">
        <v>10</v>
      </c>
      <c r="Q5" s="751">
        <v>45575</v>
      </c>
      <c r="R5" s="530"/>
      <c r="T5" s="582" t="s">
        <v>11</v>
      </c>
      <c r="U5" s="524"/>
      <c r="V5" s="583" t="s">
        <v>12</v>
      </c>
      <c r="W5" s="530"/>
      <c r="AB5" s="51"/>
      <c r="AC5" s="51"/>
      <c r="AD5" s="51"/>
      <c r="AE5" s="51"/>
    </row>
    <row r="6" spans="1:32" s="376" customFormat="1" ht="24" customHeight="1" x14ac:dyDescent="0.2">
      <c r="A6" s="531" t="s">
        <v>13</v>
      </c>
      <c r="B6" s="532"/>
      <c r="C6" s="533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530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Четверг</v>
      </c>
      <c r="R6" s="391"/>
      <c r="T6" s="588" t="s">
        <v>16</v>
      </c>
      <c r="U6" s="524"/>
      <c r="V6" s="652" t="s">
        <v>17</v>
      </c>
      <c r="W6" s="43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4"/>
      <c r="V7" s="653"/>
      <c r="W7" s="654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404"/>
      <c r="C8" s="405"/>
      <c r="D8" s="455" t="s">
        <v>19</v>
      </c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20</v>
      </c>
      <c r="Q8" s="540">
        <v>0.41666666666666669</v>
      </c>
      <c r="R8" s="449"/>
      <c r="T8" s="396"/>
      <c r="U8" s="524"/>
      <c r="V8" s="653"/>
      <c r="W8" s="654"/>
      <c r="AB8" s="51"/>
      <c r="AC8" s="51"/>
      <c r="AD8" s="51"/>
      <c r="AE8" s="51"/>
    </row>
    <row r="9" spans="1:32" s="376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3"/>
      <c r="E9" s="408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74"/>
      <c r="P9" s="26" t="s">
        <v>21</v>
      </c>
      <c r="Q9" s="525"/>
      <c r="R9" s="526"/>
      <c r="T9" s="396"/>
      <c r="U9" s="524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3"/>
      <c r="E10" s="408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46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22</v>
      </c>
      <c r="Q10" s="589"/>
      <c r="R10" s="590"/>
      <c r="U10" s="24" t="s">
        <v>23</v>
      </c>
      <c r="V10" s="438" t="s">
        <v>24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9"/>
      <c r="R11" s="530"/>
      <c r="U11" s="24" t="s">
        <v>27</v>
      </c>
      <c r="V11" s="700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9" t="s">
        <v>29</v>
      </c>
      <c r="B12" s="532"/>
      <c r="C12" s="532"/>
      <c r="D12" s="532"/>
      <c r="E12" s="532"/>
      <c r="F12" s="532"/>
      <c r="G12" s="532"/>
      <c r="H12" s="532"/>
      <c r="I12" s="532"/>
      <c r="J12" s="532"/>
      <c r="K12" s="532"/>
      <c r="L12" s="532"/>
      <c r="M12" s="533"/>
      <c r="N12" s="62"/>
      <c r="P12" s="24" t="s">
        <v>30</v>
      </c>
      <c r="Q12" s="540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9" t="s">
        <v>31</v>
      </c>
      <c r="B13" s="532"/>
      <c r="C13" s="532"/>
      <c r="D13" s="532"/>
      <c r="E13" s="532"/>
      <c r="F13" s="532"/>
      <c r="G13" s="532"/>
      <c r="H13" s="532"/>
      <c r="I13" s="532"/>
      <c r="J13" s="532"/>
      <c r="K13" s="532"/>
      <c r="L13" s="532"/>
      <c r="M13" s="533"/>
      <c r="N13" s="62"/>
      <c r="O13" s="26"/>
      <c r="P13" s="26" t="s">
        <v>32</v>
      </c>
      <c r="Q13" s="700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9" t="s">
        <v>33</v>
      </c>
      <c r="B14" s="532"/>
      <c r="C14" s="532"/>
      <c r="D14" s="532"/>
      <c r="E14" s="532"/>
      <c r="F14" s="532"/>
      <c r="G14" s="532"/>
      <c r="H14" s="532"/>
      <c r="I14" s="532"/>
      <c r="J14" s="532"/>
      <c r="K14" s="532"/>
      <c r="L14" s="532"/>
      <c r="M14" s="5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6" t="s">
        <v>34</v>
      </c>
      <c r="B15" s="532"/>
      <c r="C15" s="532"/>
      <c r="D15" s="532"/>
      <c r="E15" s="532"/>
      <c r="F15" s="532"/>
      <c r="G15" s="532"/>
      <c r="H15" s="532"/>
      <c r="I15" s="532"/>
      <c r="J15" s="532"/>
      <c r="K15" s="532"/>
      <c r="L15" s="532"/>
      <c r="M15" s="533"/>
      <c r="N15" s="63"/>
      <c r="P15" s="568" t="s">
        <v>35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9"/>
      <c r="Q16" s="569"/>
      <c r="R16" s="569"/>
      <c r="S16" s="569"/>
      <c r="T16" s="5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36</v>
      </c>
      <c r="B17" s="433" t="s">
        <v>37</v>
      </c>
      <c r="C17" s="550" t="s">
        <v>38</v>
      </c>
      <c r="D17" s="433" t="s">
        <v>39</v>
      </c>
      <c r="E17" s="504"/>
      <c r="F17" s="433" t="s">
        <v>40</v>
      </c>
      <c r="G17" s="433" t="s">
        <v>41</v>
      </c>
      <c r="H17" s="433" t="s">
        <v>42</v>
      </c>
      <c r="I17" s="433" t="s">
        <v>43</v>
      </c>
      <c r="J17" s="433" t="s">
        <v>44</v>
      </c>
      <c r="K17" s="433" t="s">
        <v>45</v>
      </c>
      <c r="L17" s="433" t="s">
        <v>46</v>
      </c>
      <c r="M17" s="433" t="s">
        <v>47</v>
      </c>
      <c r="N17" s="433" t="s">
        <v>48</v>
      </c>
      <c r="O17" s="433" t="s">
        <v>49</v>
      </c>
      <c r="P17" s="433" t="s">
        <v>50</v>
      </c>
      <c r="Q17" s="503"/>
      <c r="R17" s="503"/>
      <c r="S17" s="503"/>
      <c r="T17" s="504"/>
      <c r="U17" s="775" t="s">
        <v>51</v>
      </c>
      <c r="V17" s="533"/>
      <c r="W17" s="433" t="s">
        <v>52</v>
      </c>
      <c r="X17" s="433" t="s">
        <v>53</v>
      </c>
      <c r="Y17" s="773" t="s">
        <v>54</v>
      </c>
      <c r="Z17" s="433" t="s">
        <v>55</v>
      </c>
      <c r="AA17" s="644" t="s">
        <v>56</v>
      </c>
      <c r="AB17" s="644" t="s">
        <v>57</v>
      </c>
      <c r="AC17" s="644" t="s">
        <v>58</v>
      </c>
      <c r="AD17" s="644" t="s">
        <v>59</v>
      </c>
      <c r="AE17" s="729"/>
      <c r="AF17" s="730"/>
      <c r="AG17" s="516"/>
      <c r="BD17" s="624" t="s">
        <v>60</v>
      </c>
    </row>
    <row r="18" spans="1:68" ht="14.25" customHeight="1" x14ac:dyDescent="0.2">
      <c r="A18" s="434"/>
      <c r="B18" s="434"/>
      <c r="C18" s="434"/>
      <c r="D18" s="505"/>
      <c r="E18" s="507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505"/>
      <c r="Q18" s="506"/>
      <c r="R18" s="506"/>
      <c r="S18" s="506"/>
      <c r="T18" s="507"/>
      <c r="U18" s="377" t="s">
        <v>61</v>
      </c>
      <c r="V18" s="377" t="s">
        <v>62</v>
      </c>
      <c r="W18" s="434"/>
      <c r="X18" s="434"/>
      <c r="Y18" s="774"/>
      <c r="Z18" s="434"/>
      <c r="AA18" s="645"/>
      <c r="AB18" s="645"/>
      <c r="AC18" s="645"/>
      <c r="AD18" s="731"/>
      <c r="AE18" s="732"/>
      <c r="AF18" s="733"/>
      <c r="AG18" s="517"/>
      <c r="BD18" s="396"/>
    </row>
    <row r="19" spans="1:68" ht="27.75" customHeight="1" x14ac:dyDescent="0.2">
      <c r="A19" s="470" t="s">
        <v>63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71"/>
      <c r="AA19" s="48"/>
      <c r="AB19" s="48"/>
      <c r="AC19" s="48"/>
    </row>
    <row r="20" spans="1:68" ht="16.5" customHeight="1" x14ac:dyDescent="0.25">
      <c r="A20" s="402" t="s">
        <v>63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406" t="s">
        <v>64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69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5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7"/>
      <c r="P23" s="403" t="s">
        <v>70</v>
      </c>
      <c r="Q23" s="404"/>
      <c r="R23" s="404"/>
      <c r="S23" s="404"/>
      <c r="T23" s="404"/>
      <c r="U23" s="404"/>
      <c r="V23" s="405"/>
      <c r="W23" s="37" t="s">
        <v>71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P24" s="403" t="s">
        <v>70</v>
      </c>
      <c r="Q24" s="404"/>
      <c r="R24" s="404"/>
      <c r="S24" s="404"/>
      <c r="T24" s="404"/>
      <c r="U24" s="404"/>
      <c r="V24" s="405"/>
      <c r="W24" s="37" t="s">
        <v>69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406" t="s">
        <v>72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2" t="s">
        <v>76</v>
      </c>
      <c r="Q26" s="388"/>
      <c r="R26" s="388"/>
      <c r="S26" s="388"/>
      <c r="T26" s="389"/>
      <c r="U26" s="34"/>
      <c r="V26" s="34"/>
      <c r="W26" s="35" t="s">
        <v>69</v>
      </c>
      <c r="X26" s="383">
        <v>0</v>
      </c>
      <c r="Y26" s="38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3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69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69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4301051692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8"/>
      <c r="R29" s="388"/>
      <c r="S29" s="388"/>
      <c r="T29" s="389"/>
      <c r="U29" s="34"/>
      <c r="V29" s="34"/>
      <c r="W29" s="35" t="s">
        <v>69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83</v>
      </c>
      <c r="B30" s="54" t="s">
        <v>84</v>
      </c>
      <c r="C30" s="31">
        <v>4301051783</v>
      </c>
      <c r="D30" s="390">
        <v>4680115881990</v>
      </c>
      <c r="E30" s="391"/>
      <c r="F30" s="382">
        <v>0.42</v>
      </c>
      <c r="G30" s="32">
        <v>6</v>
      </c>
      <c r="H30" s="382">
        <v>2.52</v>
      </c>
      <c r="I30" s="382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388"/>
      <c r="R30" s="388"/>
      <c r="S30" s="388"/>
      <c r="T30" s="389"/>
      <c r="U30" s="34"/>
      <c r="V30" s="34"/>
      <c r="W30" s="35" t="s">
        <v>69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85</v>
      </c>
      <c r="B31" s="54" t="s">
        <v>86</v>
      </c>
      <c r="C31" s="31">
        <v>4301051786</v>
      </c>
      <c r="D31" s="390">
        <v>4680115881853</v>
      </c>
      <c r="E31" s="391"/>
      <c r="F31" s="382">
        <v>0.33</v>
      </c>
      <c r="G31" s="32">
        <v>6</v>
      </c>
      <c r="H31" s="382">
        <v>1.98</v>
      </c>
      <c r="I31" s="382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59" t="s">
        <v>87</v>
      </c>
      <c r="Q31" s="388"/>
      <c r="R31" s="388"/>
      <c r="S31" s="388"/>
      <c r="T31" s="389"/>
      <c r="U31" s="34"/>
      <c r="V31" s="34"/>
      <c r="W31" s="35" t="s">
        <v>69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88</v>
      </c>
      <c r="B32" s="54" t="s">
        <v>89</v>
      </c>
      <c r="C32" s="31">
        <v>4301051861</v>
      </c>
      <c r="D32" s="390">
        <v>4680115885905</v>
      </c>
      <c r="E32" s="391"/>
      <c r="F32" s="382">
        <v>0.3</v>
      </c>
      <c r="G32" s="32">
        <v>6</v>
      </c>
      <c r="H32" s="382">
        <v>1.8</v>
      </c>
      <c r="I32" s="382">
        <v>3.2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1" t="s">
        <v>90</v>
      </c>
      <c r="Q32" s="388"/>
      <c r="R32" s="388"/>
      <c r="S32" s="388"/>
      <c r="T32" s="389"/>
      <c r="U32" s="34"/>
      <c r="V32" s="34"/>
      <c r="W32" s="35" t="s">
        <v>69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91</v>
      </c>
      <c r="B33" s="54" t="s">
        <v>92</v>
      </c>
      <c r="C33" s="31">
        <v>4301051593</v>
      </c>
      <c r="D33" s="390">
        <v>4607091383911</v>
      </c>
      <c r="E33" s="391"/>
      <c r="F33" s="382">
        <v>0.33</v>
      </c>
      <c r="G33" s="32">
        <v>6</v>
      </c>
      <c r="H33" s="382">
        <v>1.98</v>
      </c>
      <c r="I33" s="382">
        <v>2.246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388"/>
      <c r="R33" s="388"/>
      <c r="S33" s="388"/>
      <c r="T33" s="389"/>
      <c r="U33" s="34"/>
      <c r="V33" s="34"/>
      <c r="W33" s="35" t="s">
        <v>69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93</v>
      </c>
      <c r="B34" s="54" t="s">
        <v>94</v>
      </c>
      <c r="C34" s="31">
        <v>4301051592</v>
      </c>
      <c r="D34" s="390">
        <v>4607091388244</v>
      </c>
      <c r="E34" s="391"/>
      <c r="F34" s="382">
        <v>0.42</v>
      </c>
      <c r="G34" s="32">
        <v>6</v>
      </c>
      <c r="H34" s="382">
        <v>2.52</v>
      </c>
      <c r="I34" s="382">
        <v>2.786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388"/>
      <c r="R34" s="388"/>
      <c r="S34" s="388"/>
      <c r="T34" s="389"/>
      <c r="U34" s="34"/>
      <c r="V34" s="34"/>
      <c r="W34" s="35" t="s">
        <v>69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395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7"/>
      <c r="P35" s="403" t="s">
        <v>70</v>
      </c>
      <c r="Q35" s="404"/>
      <c r="R35" s="404"/>
      <c r="S35" s="404"/>
      <c r="T35" s="404"/>
      <c r="U35" s="404"/>
      <c r="V35" s="405"/>
      <c r="W35" s="37" t="s">
        <v>71</v>
      </c>
      <c r="X35" s="385">
        <f>IFERROR(X26/H26,"0")+IFERROR(X27/H27,"0")+IFERROR(X28/H28,"0")+IFERROR(X29/H29,"0")+IFERROR(X30/H30,"0")+IFERROR(X31/H31,"0")+IFERROR(X32/H32,"0")+IFERROR(X33/H33,"0")+IFERROR(X34/H34,"0")</f>
        <v>0</v>
      </c>
      <c r="Y35" s="385">
        <f>IFERROR(Y26/H26,"0")+IFERROR(Y27/H27,"0")+IFERROR(Y28/H28,"0")+IFERROR(Y29/H29,"0")+IFERROR(Y30/H30,"0")+IFERROR(Y31/H31,"0")+IFERROR(Y32/H32,"0")+IFERROR(Y33/H33,"0")+IFERROR(Y34/H34,"0")</f>
        <v>0</v>
      </c>
      <c r="Z35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386"/>
      <c r="AB35" s="386"/>
      <c r="AC35" s="386"/>
    </row>
    <row r="36" spans="1:68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7"/>
      <c r="P36" s="403" t="s">
        <v>70</v>
      </c>
      <c r="Q36" s="404"/>
      <c r="R36" s="404"/>
      <c r="S36" s="404"/>
      <c r="T36" s="404"/>
      <c r="U36" s="404"/>
      <c r="V36" s="405"/>
      <c r="W36" s="37" t="s">
        <v>69</v>
      </c>
      <c r="X36" s="385">
        <f>IFERROR(SUM(X26:X34),"0")</f>
        <v>0</v>
      </c>
      <c r="Y36" s="385">
        <f>IFERROR(SUM(Y26:Y34),"0")</f>
        <v>0</v>
      </c>
      <c r="Z36" s="37"/>
      <c r="AA36" s="386"/>
      <c r="AB36" s="386"/>
      <c r="AC36" s="386"/>
    </row>
    <row r="37" spans="1:68" ht="14.25" customHeight="1" x14ac:dyDescent="0.25">
      <c r="A37" s="406" t="s">
        <v>95</v>
      </c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  <c r="AA37" s="379"/>
      <c r="AB37" s="379"/>
      <c r="AC37" s="379"/>
    </row>
    <row r="38" spans="1:68" ht="27" customHeight="1" x14ac:dyDescent="0.25">
      <c r="A38" s="54" t="s">
        <v>96</v>
      </c>
      <c r="B38" s="54" t="s">
        <v>97</v>
      </c>
      <c r="C38" s="31">
        <v>4301032013</v>
      </c>
      <c r="D38" s="390">
        <v>4607091388503</v>
      </c>
      <c r="E38" s="391"/>
      <c r="F38" s="382">
        <v>0.05</v>
      </c>
      <c r="G38" s="32">
        <v>12</v>
      </c>
      <c r="H38" s="382">
        <v>0.6</v>
      </c>
      <c r="I38" s="382">
        <v>0.84199999999999997</v>
      </c>
      <c r="J38" s="32">
        <v>156</v>
      </c>
      <c r="K38" s="32" t="s">
        <v>75</v>
      </c>
      <c r="L38" s="32"/>
      <c r="M38" s="33" t="s">
        <v>98</v>
      </c>
      <c r="N38" s="33"/>
      <c r="O38" s="32">
        <v>120</v>
      </c>
      <c r="P38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388"/>
      <c r="R38" s="388"/>
      <c r="S38" s="388"/>
      <c r="T38" s="389"/>
      <c r="U38" s="34"/>
      <c r="V38" s="34"/>
      <c r="W38" s="35" t="s">
        <v>69</v>
      </c>
      <c r="X38" s="383">
        <v>0</v>
      </c>
      <c r="Y38" s="38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65"/>
      <c r="AG38" s="64"/>
      <c r="AJ38" s="66"/>
      <c r="AK38" s="66"/>
      <c r="BB38" s="77" t="s">
        <v>99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395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7"/>
      <c r="P39" s="403" t="s">
        <v>70</v>
      </c>
      <c r="Q39" s="404"/>
      <c r="R39" s="404"/>
      <c r="S39" s="404"/>
      <c r="T39" s="404"/>
      <c r="U39" s="404"/>
      <c r="V39" s="405"/>
      <c r="W39" s="37" t="s">
        <v>71</v>
      </c>
      <c r="X39" s="385">
        <f>IFERROR(X38/H38,"0")</f>
        <v>0</v>
      </c>
      <c r="Y39" s="385">
        <f>IFERROR(Y38/H38,"0")</f>
        <v>0</v>
      </c>
      <c r="Z39" s="385">
        <f>IFERROR(IF(Z38="",0,Z38),"0")</f>
        <v>0</v>
      </c>
      <c r="AA39" s="386"/>
      <c r="AB39" s="386"/>
      <c r="AC39" s="386"/>
    </row>
    <row r="40" spans="1:68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/>
      <c r="P40" s="403" t="s">
        <v>70</v>
      </c>
      <c r="Q40" s="404"/>
      <c r="R40" s="404"/>
      <c r="S40" s="404"/>
      <c r="T40" s="404"/>
      <c r="U40" s="404"/>
      <c r="V40" s="405"/>
      <c r="W40" s="37" t="s">
        <v>69</v>
      </c>
      <c r="X40" s="385">
        <f>IFERROR(SUM(X38:X38),"0")</f>
        <v>0</v>
      </c>
      <c r="Y40" s="385">
        <f>IFERROR(SUM(Y38:Y38),"0")</f>
        <v>0</v>
      </c>
      <c r="Z40" s="37"/>
      <c r="AA40" s="386"/>
      <c r="AB40" s="386"/>
      <c r="AC40" s="386"/>
    </row>
    <row r="41" spans="1:68" ht="14.25" customHeight="1" x14ac:dyDescent="0.25">
      <c r="A41" s="406" t="s">
        <v>100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79"/>
      <c r="AB41" s="379"/>
      <c r="AC41" s="379"/>
    </row>
    <row r="42" spans="1:68" ht="27" customHeight="1" x14ac:dyDescent="0.25">
      <c r="A42" s="54" t="s">
        <v>101</v>
      </c>
      <c r="B42" s="54" t="s">
        <v>102</v>
      </c>
      <c r="C42" s="31">
        <v>4301170002</v>
      </c>
      <c r="D42" s="390">
        <v>4607091389111</v>
      </c>
      <c r="E42" s="391"/>
      <c r="F42" s="382">
        <v>2.5000000000000001E-2</v>
      </c>
      <c r="G42" s="32">
        <v>10</v>
      </c>
      <c r="H42" s="382">
        <v>0.25</v>
      </c>
      <c r="I42" s="382">
        <v>0.49199999999999999</v>
      </c>
      <c r="J42" s="32">
        <v>156</v>
      </c>
      <c r="K42" s="32" t="s">
        <v>75</v>
      </c>
      <c r="L42" s="32"/>
      <c r="M42" s="33" t="s">
        <v>98</v>
      </c>
      <c r="N42" s="33"/>
      <c r="O42" s="32">
        <v>120</v>
      </c>
      <c r="P42" s="4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388"/>
      <c r="R42" s="388"/>
      <c r="S42" s="388"/>
      <c r="T42" s="389"/>
      <c r="U42" s="34"/>
      <c r="V42" s="34"/>
      <c r="W42" s="35" t="s">
        <v>69</v>
      </c>
      <c r="X42" s="383">
        <v>0</v>
      </c>
      <c r="Y42" s="38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65"/>
      <c r="AG42" s="64"/>
      <c r="AJ42" s="66"/>
      <c r="AK42" s="66"/>
      <c r="BB42" s="78" t="s">
        <v>99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395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7"/>
      <c r="P43" s="403" t="s">
        <v>70</v>
      </c>
      <c r="Q43" s="404"/>
      <c r="R43" s="404"/>
      <c r="S43" s="404"/>
      <c r="T43" s="404"/>
      <c r="U43" s="404"/>
      <c r="V43" s="405"/>
      <c r="W43" s="37" t="s">
        <v>71</v>
      </c>
      <c r="X43" s="385">
        <f>IFERROR(X42/H42,"0")</f>
        <v>0</v>
      </c>
      <c r="Y43" s="385">
        <f>IFERROR(Y42/H42,"0")</f>
        <v>0</v>
      </c>
      <c r="Z43" s="385">
        <f>IFERROR(IF(Z42="",0,Z42),"0")</f>
        <v>0</v>
      </c>
      <c r="AA43" s="386"/>
      <c r="AB43" s="386"/>
      <c r="AC43" s="386"/>
    </row>
    <row r="44" spans="1:68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P44" s="403" t="s">
        <v>70</v>
      </c>
      <c r="Q44" s="404"/>
      <c r="R44" s="404"/>
      <c r="S44" s="404"/>
      <c r="T44" s="404"/>
      <c r="U44" s="404"/>
      <c r="V44" s="405"/>
      <c r="W44" s="37" t="s">
        <v>69</v>
      </c>
      <c r="X44" s="385">
        <f>IFERROR(SUM(X42:X42),"0")</f>
        <v>0</v>
      </c>
      <c r="Y44" s="385">
        <f>IFERROR(SUM(Y42:Y42),"0")</f>
        <v>0</v>
      </c>
      <c r="Z44" s="37"/>
      <c r="AA44" s="386"/>
      <c r="AB44" s="386"/>
      <c r="AC44" s="386"/>
    </row>
    <row r="45" spans="1:68" ht="27.75" customHeight="1" x14ac:dyDescent="0.2">
      <c r="A45" s="470" t="s">
        <v>103</v>
      </c>
      <c r="B45" s="471"/>
      <c r="C45" s="471"/>
      <c r="D45" s="471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  <c r="X45" s="471"/>
      <c r="Y45" s="471"/>
      <c r="Z45" s="471"/>
      <c r="AA45" s="48"/>
      <c r="AB45" s="48"/>
      <c r="AC45" s="48"/>
    </row>
    <row r="46" spans="1:68" ht="16.5" customHeight="1" x14ac:dyDescent="0.25">
      <c r="A46" s="402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8"/>
      <c r="AB46" s="378"/>
      <c r="AC46" s="378"/>
    </row>
    <row r="47" spans="1:68" ht="14.25" customHeight="1" x14ac:dyDescent="0.25">
      <c r="A47" s="406" t="s">
        <v>105</v>
      </c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  <c r="AA47" s="379"/>
      <c r="AB47" s="379"/>
      <c r="AC47" s="379"/>
    </row>
    <row r="48" spans="1:68" ht="16.5" customHeight="1" x14ac:dyDescent="0.25">
      <c r="A48" s="54" t="s">
        <v>106</v>
      </c>
      <c r="B48" s="54" t="s">
        <v>107</v>
      </c>
      <c r="C48" s="31">
        <v>4301011380</v>
      </c>
      <c r="D48" s="390">
        <v>4607091385670</v>
      </c>
      <c r="E48" s="391"/>
      <c r="F48" s="382">
        <v>1.35</v>
      </c>
      <c r="G48" s="32">
        <v>8</v>
      </c>
      <c r="H48" s="382">
        <v>10.8</v>
      </c>
      <c r="I48" s="382">
        <v>11.28</v>
      </c>
      <c r="J48" s="32">
        <v>56</v>
      </c>
      <c r="K48" s="32" t="s">
        <v>108</v>
      </c>
      <c r="L48" s="32"/>
      <c r="M48" s="33" t="s">
        <v>109</v>
      </c>
      <c r="N48" s="33"/>
      <c r="O48" s="32">
        <v>50</v>
      </c>
      <c r="P48" s="6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388"/>
      <c r="R48" s="388"/>
      <c r="S48" s="388"/>
      <c r="T48" s="389"/>
      <c r="U48" s="34"/>
      <c r="V48" s="34"/>
      <c r="W48" s="35" t="s">
        <v>69</v>
      </c>
      <c r="X48" s="383">
        <v>0</v>
      </c>
      <c r="Y48" s="38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65"/>
      <c r="AG48" s="64"/>
      <c r="AJ48" s="66"/>
      <c r="AK48" s="66"/>
      <c r="BB48" s="79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106</v>
      </c>
      <c r="B49" s="54" t="s">
        <v>110</v>
      </c>
      <c r="C49" s="31">
        <v>4301011540</v>
      </c>
      <c r="D49" s="390">
        <v>4607091385670</v>
      </c>
      <c r="E49" s="391"/>
      <c r="F49" s="382">
        <v>1.4</v>
      </c>
      <c r="G49" s="32">
        <v>8</v>
      </c>
      <c r="H49" s="382">
        <v>11.2</v>
      </c>
      <c r="I49" s="382">
        <v>11.68</v>
      </c>
      <c r="J49" s="32">
        <v>56</v>
      </c>
      <c r="K49" s="32" t="s">
        <v>108</v>
      </c>
      <c r="L49" s="32"/>
      <c r="M49" s="33" t="s">
        <v>111</v>
      </c>
      <c r="N49" s="33"/>
      <c r="O49" s="32">
        <v>50</v>
      </c>
      <c r="P49" s="71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388"/>
      <c r="R49" s="388"/>
      <c r="S49" s="388"/>
      <c r="T49" s="389"/>
      <c r="U49" s="34"/>
      <c r="V49" s="34"/>
      <c r="W49" s="35" t="s">
        <v>69</v>
      </c>
      <c r="X49" s="383">
        <v>0</v>
      </c>
      <c r="Y49" s="384">
        <f t="shared" si="6"/>
        <v>0</v>
      </c>
      <c r="Z49" s="36" t="str">
        <f>IFERROR(IF(Y49=0,"",ROUNDUP(Y49/H49,0)*0.02175),"")</f>
        <v/>
      </c>
      <c r="AA49" s="56"/>
      <c r="AB49" s="57"/>
      <c r="AC49" s="65"/>
      <c r="AG49" s="64"/>
      <c r="AJ49" s="66"/>
      <c r="AK49" s="66"/>
      <c r="BB49" s="80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112</v>
      </c>
      <c r="B50" s="54" t="s">
        <v>113</v>
      </c>
      <c r="C50" s="31">
        <v>4301011625</v>
      </c>
      <c r="D50" s="390">
        <v>4680115883956</v>
      </c>
      <c r="E50" s="391"/>
      <c r="F50" s="382">
        <v>1.4</v>
      </c>
      <c r="G50" s="32">
        <v>8</v>
      </c>
      <c r="H50" s="382">
        <v>11.2</v>
      </c>
      <c r="I50" s="382">
        <v>11.68</v>
      </c>
      <c r="J50" s="32">
        <v>56</v>
      </c>
      <c r="K50" s="32" t="s">
        <v>108</v>
      </c>
      <c r="L50" s="32"/>
      <c r="M50" s="33" t="s">
        <v>109</v>
      </c>
      <c r="N50" s="33"/>
      <c r="O50" s="32">
        <v>50</v>
      </c>
      <c r="P50" s="51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388"/>
      <c r="R50" s="388"/>
      <c r="S50" s="388"/>
      <c r="T50" s="389"/>
      <c r="U50" s="34"/>
      <c r="V50" s="34"/>
      <c r="W50" s="35" t="s">
        <v>69</v>
      </c>
      <c r="X50" s="383">
        <v>0</v>
      </c>
      <c r="Y50" s="384">
        <f t="shared" si="6"/>
        <v>0</v>
      </c>
      <c r="Z50" s="36" t="str">
        <f>IFERROR(IF(Y50=0,"",ROUNDUP(Y50/H50,0)*0.02175),"")</f>
        <v/>
      </c>
      <c r="AA50" s="56"/>
      <c r="AB50" s="57"/>
      <c r="AC50" s="65"/>
      <c r="AG50" s="64"/>
      <c r="AJ50" s="66"/>
      <c r="AK50" s="66"/>
      <c r="BB50" s="81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114</v>
      </c>
      <c r="B51" s="54" t="s">
        <v>115</v>
      </c>
      <c r="C51" s="31">
        <v>4301011382</v>
      </c>
      <c r="D51" s="390">
        <v>4607091385687</v>
      </c>
      <c r="E51" s="391"/>
      <c r="F51" s="382">
        <v>0.4</v>
      </c>
      <c r="G51" s="32">
        <v>10</v>
      </c>
      <c r="H51" s="382">
        <v>4</v>
      </c>
      <c r="I51" s="382">
        <v>4.21</v>
      </c>
      <c r="J51" s="32">
        <v>132</v>
      </c>
      <c r="K51" s="32" t="s">
        <v>75</v>
      </c>
      <c r="L51" s="32"/>
      <c r="M51" s="33" t="s">
        <v>111</v>
      </c>
      <c r="N51" s="33"/>
      <c r="O51" s="32">
        <v>50</v>
      </c>
      <c r="P51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388"/>
      <c r="R51" s="388"/>
      <c r="S51" s="388"/>
      <c r="T51" s="389"/>
      <c r="U51" s="34"/>
      <c r="V51" s="34"/>
      <c r="W51" s="35" t="s">
        <v>69</v>
      </c>
      <c r="X51" s="383">
        <v>0</v>
      </c>
      <c r="Y51" s="384">
        <f t="shared" si="6"/>
        <v>0</v>
      </c>
      <c r="Z51" s="36" t="str">
        <f>IFERROR(IF(Y51=0,"",ROUNDUP(Y51/H51,0)*0.00902),"")</f>
        <v/>
      </c>
      <c r="AA51" s="56"/>
      <c r="AB51" s="57"/>
      <c r="AC51" s="65"/>
      <c r="AG51" s="64"/>
      <c r="AJ51" s="66"/>
      <c r="AK51" s="66"/>
      <c r="BB51" s="82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4301011565</v>
      </c>
      <c r="D52" s="390">
        <v>4680115882539</v>
      </c>
      <c r="E52" s="391"/>
      <c r="F52" s="382">
        <v>0.37</v>
      </c>
      <c r="G52" s="32">
        <v>10</v>
      </c>
      <c r="H52" s="382">
        <v>3.7</v>
      </c>
      <c r="I52" s="382">
        <v>3.91</v>
      </c>
      <c r="J52" s="32">
        <v>132</v>
      </c>
      <c r="K52" s="32" t="s">
        <v>75</v>
      </c>
      <c r="L52" s="32"/>
      <c r="M52" s="33" t="s">
        <v>111</v>
      </c>
      <c r="N52" s="33"/>
      <c r="O52" s="32">
        <v>50</v>
      </c>
      <c r="P52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388"/>
      <c r="R52" s="388"/>
      <c r="S52" s="388"/>
      <c r="T52" s="389"/>
      <c r="U52" s="34"/>
      <c r="V52" s="34"/>
      <c r="W52" s="35" t="s">
        <v>69</v>
      </c>
      <c r="X52" s="383">
        <v>0</v>
      </c>
      <c r="Y52" s="384">
        <f t="shared" si="6"/>
        <v>0</v>
      </c>
      <c r="Z52" s="36" t="str">
        <f>IFERROR(IF(Y52=0,"",ROUNDUP(Y52/H52,0)*0.00902),"")</f>
        <v/>
      </c>
      <c r="AA52" s="56"/>
      <c r="AB52" s="57"/>
      <c r="AC52" s="65"/>
      <c r="AG52" s="64"/>
      <c r="AJ52" s="66"/>
      <c r="AK52" s="66"/>
      <c r="BB52" s="83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118</v>
      </c>
      <c r="B53" s="54" t="s">
        <v>119</v>
      </c>
      <c r="C53" s="31">
        <v>4301011624</v>
      </c>
      <c r="D53" s="390">
        <v>4680115883949</v>
      </c>
      <c r="E53" s="391"/>
      <c r="F53" s="382">
        <v>0.37</v>
      </c>
      <c r="G53" s="32">
        <v>10</v>
      </c>
      <c r="H53" s="382">
        <v>3.7</v>
      </c>
      <c r="I53" s="382">
        <v>3.94</v>
      </c>
      <c r="J53" s="32">
        <v>120</v>
      </c>
      <c r="K53" s="32" t="s">
        <v>75</v>
      </c>
      <c r="L53" s="32"/>
      <c r="M53" s="33" t="s">
        <v>109</v>
      </c>
      <c r="N53" s="33"/>
      <c r="O53" s="32">
        <v>50</v>
      </c>
      <c r="P53" s="5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388"/>
      <c r="R53" s="388"/>
      <c r="S53" s="388"/>
      <c r="T53" s="389"/>
      <c r="U53" s="34"/>
      <c r="V53" s="34"/>
      <c r="W53" s="35" t="s">
        <v>69</v>
      </c>
      <c r="X53" s="383">
        <v>0</v>
      </c>
      <c r="Y53" s="384">
        <f t="shared" si="6"/>
        <v>0</v>
      </c>
      <c r="Z53" s="36" t="str">
        <f>IFERROR(IF(Y53=0,"",ROUNDUP(Y53/H53,0)*0.00937),"")</f>
        <v/>
      </c>
      <c r="AA53" s="56"/>
      <c r="AB53" s="57"/>
      <c r="AC53" s="65"/>
      <c r="AG53" s="64"/>
      <c r="AJ53" s="66"/>
      <c r="AK53" s="66"/>
      <c r="BB53" s="8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395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397"/>
      <c r="P54" s="403" t="s">
        <v>70</v>
      </c>
      <c r="Q54" s="404"/>
      <c r="R54" s="404"/>
      <c r="S54" s="404"/>
      <c r="T54" s="404"/>
      <c r="U54" s="404"/>
      <c r="V54" s="405"/>
      <c r="W54" s="37" t="s">
        <v>71</v>
      </c>
      <c r="X54" s="385">
        <f>IFERROR(X48/H48,"0")+IFERROR(X49/H49,"0")+IFERROR(X50/H50,"0")+IFERROR(X51/H51,"0")+IFERROR(X52/H52,"0")+IFERROR(X53/H53,"0")</f>
        <v>0</v>
      </c>
      <c r="Y54" s="385">
        <f>IFERROR(Y48/H48,"0")+IFERROR(Y49/H49,"0")+IFERROR(Y50/H50,"0")+IFERROR(Y51/H51,"0")+IFERROR(Y52/H52,"0")+IFERROR(Y53/H53,"0")</f>
        <v>0</v>
      </c>
      <c r="Z54" s="385">
        <f>IFERROR(IF(Z48="",0,Z48),"0")+IFERROR(IF(Z49="",0,Z49),"0")+IFERROR(IF(Z50="",0,Z50),"0")+IFERROR(IF(Z51="",0,Z51),"0")+IFERROR(IF(Z52="",0,Z52),"0")+IFERROR(IF(Z53="",0,Z53),"0")</f>
        <v>0</v>
      </c>
      <c r="AA54" s="386"/>
      <c r="AB54" s="386"/>
      <c r="AC54" s="386"/>
    </row>
    <row r="55" spans="1:68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7"/>
      <c r="P55" s="403" t="s">
        <v>70</v>
      </c>
      <c r="Q55" s="404"/>
      <c r="R55" s="404"/>
      <c r="S55" s="404"/>
      <c r="T55" s="404"/>
      <c r="U55" s="404"/>
      <c r="V55" s="405"/>
      <c r="W55" s="37" t="s">
        <v>69</v>
      </c>
      <c r="X55" s="385">
        <f>IFERROR(SUM(X48:X53),"0")</f>
        <v>0</v>
      </c>
      <c r="Y55" s="385">
        <f>IFERROR(SUM(Y48:Y53),"0")</f>
        <v>0</v>
      </c>
      <c r="Z55" s="37"/>
      <c r="AA55" s="386"/>
      <c r="AB55" s="386"/>
      <c r="AC55" s="386"/>
    </row>
    <row r="56" spans="1:68" ht="14.25" customHeight="1" x14ac:dyDescent="0.25">
      <c r="A56" s="406" t="s">
        <v>72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379"/>
      <c r="AB56" s="379"/>
      <c r="AC56" s="379"/>
    </row>
    <row r="57" spans="1:68" ht="16.5" customHeight="1" x14ac:dyDescent="0.25">
      <c r="A57" s="54" t="s">
        <v>120</v>
      </c>
      <c r="B57" s="54" t="s">
        <v>121</v>
      </c>
      <c r="C57" s="31">
        <v>4301051842</v>
      </c>
      <c r="D57" s="390">
        <v>4680115885233</v>
      </c>
      <c r="E57" s="391"/>
      <c r="F57" s="382">
        <v>0.2</v>
      </c>
      <c r="G57" s="32">
        <v>6</v>
      </c>
      <c r="H57" s="382">
        <v>1.2</v>
      </c>
      <c r="I57" s="382">
        <v>1.3</v>
      </c>
      <c r="J57" s="32">
        <v>234</v>
      </c>
      <c r="K57" s="32" t="s">
        <v>67</v>
      </c>
      <c r="L57" s="32"/>
      <c r="M57" s="33" t="s">
        <v>111</v>
      </c>
      <c r="N57" s="33"/>
      <c r="O57" s="32">
        <v>40</v>
      </c>
      <c r="P57" s="7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388"/>
      <c r="R57" s="388"/>
      <c r="S57" s="388"/>
      <c r="T57" s="389"/>
      <c r="U57" s="34"/>
      <c r="V57" s="34"/>
      <c r="W57" s="35" t="s">
        <v>69</v>
      </c>
      <c r="X57" s="383">
        <v>0</v>
      </c>
      <c r="Y57" s="3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122</v>
      </c>
      <c r="B58" s="54" t="s">
        <v>123</v>
      </c>
      <c r="C58" s="31">
        <v>4301051820</v>
      </c>
      <c r="D58" s="390">
        <v>4680115884915</v>
      </c>
      <c r="E58" s="391"/>
      <c r="F58" s="382">
        <v>0.3</v>
      </c>
      <c r="G58" s="32">
        <v>6</v>
      </c>
      <c r="H58" s="382">
        <v>1.8</v>
      </c>
      <c r="I58" s="382">
        <v>2</v>
      </c>
      <c r="J58" s="32">
        <v>156</v>
      </c>
      <c r="K58" s="32" t="s">
        <v>75</v>
      </c>
      <c r="L58" s="32"/>
      <c r="M58" s="33" t="s">
        <v>111</v>
      </c>
      <c r="N58" s="33"/>
      <c r="O58" s="32">
        <v>40</v>
      </c>
      <c r="P58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388"/>
      <c r="R58" s="388"/>
      <c r="S58" s="388"/>
      <c r="T58" s="389"/>
      <c r="U58" s="34"/>
      <c r="V58" s="34"/>
      <c r="W58" s="35" t="s">
        <v>69</v>
      </c>
      <c r="X58" s="383">
        <v>0</v>
      </c>
      <c r="Y58" s="38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395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7"/>
      <c r="P59" s="403" t="s">
        <v>70</v>
      </c>
      <c r="Q59" s="404"/>
      <c r="R59" s="404"/>
      <c r="S59" s="404"/>
      <c r="T59" s="404"/>
      <c r="U59" s="404"/>
      <c r="V59" s="405"/>
      <c r="W59" s="37" t="s">
        <v>71</v>
      </c>
      <c r="X59" s="385">
        <f>IFERROR(X57/H57,"0")+IFERROR(X58/H58,"0")</f>
        <v>0</v>
      </c>
      <c r="Y59" s="385">
        <f>IFERROR(Y57/H57,"0")+IFERROR(Y58/H58,"0")</f>
        <v>0</v>
      </c>
      <c r="Z59" s="385">
        <f>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7"/>
      <c r="P60" s="403" t="s">
        <v>70</v>
      </c>
      <c r="Q60" s="404"/>
      <c r="R60" s="404"/>
      <c r="S60" s="404"/>
      <c r="T60" s="404"/>
      <c r="U60" s="404"/>
      <c r="V60" s="405"/>
      <c r="W60" s="37" t="s">
        <v>69</v>
      </c>
      <c r="X60" s="385">
        <f>IFERROR(SUM(X57:X58),"0")</f>
        <v>0</v>
      </c>
      <c r="Y60" s="385">
        <f>IFERROR(SUM(Y57:Y58),"0")</f>
        <v>0</v>
      </c>
      <c r="Z60" s="37"/>
      <c r="AA60" s="386"/>
      <c r="AB60" s="386"/>
      <c r="AC60" s="386"/>
    </row>
    <row r="61" spans="1:68" ht="16.5" customHeight="1" x14ac:dyDescent="0.25">
      <c r="A61" s="402" t="s">
        <v>124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8"/>
      <c r="AB61" s="378"/>
      <c r="AC61" s="378"/>
    </row>
    <row r="62" spans="1:68" ht="14.25" customHeight="1" x14ac:dyDescent="0.25">
      <c r="A62" s="406" t="s">
        <v>105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79"/>
      <c r="AB62" s="379"/>
      <c r="AC62" s="379"/>
    </row>
    <row r="63" spans="1:68" ht="27" customHeight="1" x14ac:dyDescent="0.25">
      <c r="A63" s="54" t="s">
        <v>125</v>
      </c>
      <c r="B63" s="54" t="s">
        <v>126</v>
      </c>
      <c r="C63" s="31">
        <v>4301011452</v>
      </c>
      <c r="D63" s="390">
        <v>4680115881426</v>
      </c>
      <c r="E63" s="391"/>
      <c r="F63" s="382">
        <v>1.35</v>
      </c>
      <c r="G63" s="32">
        <v>8</v>
      </c>
      <c r="H63" s="382">
        <v>10.8</v>
      </c>
      <c r="I63" s="382">
        <v>11.28</v>
      </c>
      <c r="J63" s="32">
        <v>56</v>
      </c>
      <c r="K63" s="32" t="s">
        <v>108</v>
      </c>
      <c r="L63" s="32"/>
      <c r="M63" s="33" t="s">
        <v>109</v>
      </c>
      <c r="N63" s="33"/>
      <c r="O63" s="32">
        <v>50</v>
      </c>
      <c r="P63" s="5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388"/>
      <c r="R63" s="388"/>
      <c r="S63" s="388"/>
      <c r="T63" s="389"/>
      <c r="U63" s="34"/>
      <c r="V63" s="34"/>
      <c r="W63" s="35" t="s">
        <v>69</v>
      </c>
      <c r="X63" s="383">
        <v>0</v>
      </c>
      <c r="Y63" s="384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65"/>
      <c r="AG63" s="64"/>
      <c r="AJ63" s="66"/>
      <c r="AK63" s="66"/>
      <c r="BB63" s="87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125</v>
      </c>
      <c r="B64" s="54" t="s">
        <v>127</v>
      </c>
      <c r="C64" s="31">
        <v>4301011481</v>
      </c>
      <c r="D64" s="390">
        <v>4680115881426</v>
      </c>
      <c r="E64" s="391"/>
      <c r="F64" s="382">
        <v>1.35</v>
      </c>
      <c r="G64" s="32">
        <v>8</v>
      </c>
      <c r="H64" s="382">
        <v>10.8</v>
      </c>
      <c r="I64" s="382">
        <v>11.28</v>
      </c>
      <c r="J64" s="32">
        <v>48</v>
      </c>
      <c r="K64" s="32" t="s">
        <v>108</v>
      </c>
      <c r="L64" s="32"/>
      <c r="M64" s="33" t="s">
        <v>128</v>
      </c>
      <c r="N64" s="33"/>
      <c r="O64" s="32">
        <v>55</v>
      </c>
      <c r="P64" s="72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388"/>
      <c r="R64" s="388"/>
      <c r="S64" s="388"/>
      <c r="T64" s="389"/>
      <c r="U64" s="34"/>
      <c r="V64" s="34"/>
      <c r="W64" s="35" t="s">
        <v>69</v>
      </c>
      <c r="X64" s="383">
        <v>0</v>
      </c>
      <c r="Y64" s="384">
        <f t="shared" si="11"/>
        <v>0</v>
      </c>
      <c r="Z64" s="36" t="str">
        <f>IFERROR(IF(Y64=0,"",ROUNDUP(Y64/H64,0)*0.02039),"")</f>
        <v/>
      </c>
      <c r="AA64" s="56"/>
      <c r="AB64" s="57"/>
      <c r="AC64" s="65"/>
      <c r="AG64" s="64"/>
      <c r="AJ64" s="66"/>
      <c r="AK64" s="66"/>
      <c r="BB64" s="88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4301011386</v>
      </c>
      <c r="D65" s="390">
        <v>4680115880283</v>
      </c>
      <c r="E65" s="391"/>
      <c r="F65" s="382">
        <v>0.6</v>
      </c>
      <c r="G65" s="32">
        <v>8</v>
      </c>
      <c r="H65" s="382">
        <v>4.8</v>
      </c>
      <c r="I65" s="382">
        <v>5.04</v>
      </c>
      <c r="J65" s="32">
        <v>120</v>
      </c>
      <c r="K65" s="32" t="s">
        <v>75</v>
      </c>
      <c r="L65" s="32"/>
      <c r="M65" s="33" t="s">
        <v>109</v>
      </c>
      <c r="N65" s="33"/>
      <c r="O65" s="32">
        <v>45</v>
      </c>
      <c r="P65" s="7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388"/>
      <c r="R65" s="388"/>
      <c r="S65" s="388"/>
      <c r="T65" s="389"/>
      <c r="U65" s="34"/>
      <c r="V65" s="34"/>
      <c r="W65" s="35" t="s">
        <v>69</v>
      </c>
      <c r="X65" s="383">
        <v>0</v>
      </c>
      <c r="Y65" s="384">
        <f t="shared" si="11"/>
        <v>0</v>
      </c>
      <c r="Z65" s="36" t="str">
        <f>IFERROR(IF(Y65=0,"",ROUNDUP(Y65/H65,0)*0.00937),"")</f>
        <v/>
      </c>
      <c r="AA65" s="56"/>
      <c r="AB65" s="57"/>
      <c r="AC65" s="65"/>
      <c r="AG65" s="64"/>
      <c r="AJ65" s="66"/>
      <c r="AK65" s="66"/>
      <c r="BB65" s="89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131</v>
      </c>
      <c r="B66" s="54" t="s">
        <v>132</v>
      </c>
      <c r="C66" s="31">
        <v>4301011432</v>
      </c>
      <c r="D66" s="390">
        <v>4680115882720</v>
      </c>
      <c r="E66" s="391"/>
      <c r="F66" s="382">
        <v>0.45</v>
      </c>
      <c r="G66" s="32">
        <v>10</v>
      </c>
      <c r="H66" s="382">
        <v>4.5</v>
      </c>
      <c r="I66" s="382">
        <v>4.74</v>
      </c>
      <c r="J66" s="32">
        <v>120</v>
      </c>
      <c r="K66" s="32" t="s">
        <v>75</v>
      </c>
      <c r="L66" s="32"/>
      <c r="M66" s="33" t="s">
        <v>109</v>
      </c>
      <c r="N66" s="33"/>
      <c r="O66" s="32">
        <v>90</v>
      </c>
      <c r="P66" s="55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388"/>
      <c r="R66" s="388"/>
      <c r="S66" s="388"/>
      <c r="T66" s="389"/>
      <c r="U66" s="34"/>
      <c r="V66" s="34"/>
      <c r="W66" s="35" t="s">
        <v>69</v>
      </c>
      <c r="X66" s="383">
        <v>0</v>
      </c>
      <c r="Y66" s="384">
        <f t="shared" si="11"/>
        <v>0</v>
      </c>
      <c r="Z66" s="36" t="str">
        <f>IFERROR(IF(Y66=0,"",ROUNDUP(Y66/H66,0)*0.00937),"")</f>
        <v/>
      </c>
      <c r="AA66" s="56"/>
      <c r="AB66" s="57"/>
      <c r="AC66" s="65"/>
      <c r="AG66" s="64"/>
      <c r="AJ66" s="66"/>
      <c r="AK66" s="66"/>
      <c r="BB66" s="90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133</v>
      </c>
      <c r="B67" s="54" t="s">
        <v>134</v>
      </c>
      <c r="C67" s="31">
        <v>4301011589</v>
      </c>
      <c r="D67" s="390">
        <v>4680115885899</v>
      </c>
      <c r="E67" s="391"/>
      <c r="F67" s="382">
        <v>0.35</v>
      </c>
      <c r="G67" s="32">
        <v>6</v>
      </c>
      <c r="H67" s="382">
        <v>2.1</v>
      </c>
      <c r="I67" s="382">
        <v>2.2999999999999998</v>
      </c>
      <c r="J67" s="32">
        <v>156</v>
      </c>
      <c r="K67" s="32" t="s">
        <v>75</v>
      </c>
      <c r="L67" s="32"/>
      <c r="M67" s="33" t="s">
        <v>135</v>
      </c>
      <c r="N67" s="33"/>
      <c r="O67" s="32">
        <v>50</v>
      </c>
      <c r="P67" s="736" t="s">
        <v>136</v>
      </c>
      <c r="Q67" s="388"/>
      <c r="R67" s="388"/>
      <c r="S67" s="388"/>
      <c r="T67" s="389"/>
      <c r="U67" s="34"/>
      <c r="V67" s="34"/>
      <c r="W67" s="35" t="s">
        <v>69</v>
      </c>
      <c r="X67" s="383">
        <v>0</v>
      </c>
      <c r="Y67" s="384">
        <f t="shared" si="11"/>
        <v>0</v>
      </c>
      <c r="Z67" s="36" t="str">
        <f>IFERROR(IF(Y67=0,"",ROUNDUP(Y67/H67,0)*0.00753),"")</f>
        <v/>
      </c>
      <c r="AA67" s="56"/>
      <c r="AB67" s="57"/>
      <c r="AC67" s="65"/>
      <c r="AG67" s="64"/>
      <c r="AJ67" s="66"/>
      <c r="AK67" s="66"/>
      <c r="BB67" s="91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137</v>
      </c>
      <c r="B68" s="54" t="s">
        <v>138</v>
      </c>
      <c r="C68" s="31">
        <v>4301012008</v>
      </c>
      <c r="D68" s="390">
        <v>4680115881525</v>
      </c>
      <c r="E68" s="391"/>
      <c r="F68" s="382">
        <v>0.4</v>
      </c>
      <c r="G68" s="32">
        <v>10</v>
      </c>
      <c r="H68" s="382">
        <v>4</v>
      </c>
      <c r="I68" s="382">
        <v>4.21</v>
      </c>
      <c r="J68" s="32">
        <v>120</v>
      </c>
      <c r="K68" s="32" t="s">
        <v>75</v>
      </c>
      <c r="L68" s="32"/>
      <c r="M68" s="33" t="s">
        <v>135</v>
      </c>
      <c r="N68" s="33"/>
      <c r="O68" s="32">
        <v>50</v>
      </c>
      <c r="P68" s="5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388"/>
      <c r="R68" s="388"/>
      <c r="S68" s="388"/>
      <c r="T68" s="389"/>
      <c r="U68" s="34"/>
      <c r="V68" s="34"/>
      <c r="W68" s="35" t="s">
        <v>69</v>
      </c>
      <c r="X68" s="383">
        <v>0</v>
      </c>
      <c r="Y68" s="384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92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4301011437</v>
      </c>
      <c r="D69" s="390">
        <v>4680115881419</v>
      </c>
      <c r="E69" s="391"/>
      <c r="F69" s="382">
        <v>0.45</v>
      </c>
      <c r="G69" s="32">
        <v>10</v>
      </c>
      <c r="H69" s="382">
        <v>4.5</v>
      </c>
      <c r="I69" s="382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8"/>
      <c r="R69" s="388"/>
      <c r="S69" s="388"/>
      <c r="T69" s="389"/>
      <c r="U69" s="34"/>
      <c r="V69" s="34"/>
      <c r="W69" s="35" t="s">
        <v>69</v>
      </c>
      <c r="X69" s="383">
        <v>4.5</v>
      </c>
      <c r="Y69" s="384">
        <f t="shared" si="11"/>
        <v>4.5</v>
      </c>
      <c r="Z69" s="36">
        <f>IFERROR(IF(Y69=0,"",ROUNDUP(Y69/H69,0)*0.00937),"")</f>
        <v>9.3699999999999999E-3</v>
      </c>
      <c r="AA69" s="56"/>
      <c r="AB69" s="57"/>
      <c r="AC69" s="65"/>
      <c r="AG69" s="64"/>
      <c r="AJ69" s="66"/>
      <c r="AK69" s="66"/>
      <c r="BB69" s="93" t="s">
        <v>1</v>
      </c>
      <c r="BM69" s="64">
        <f t="shared" si="12"/>
        <v>4.74</v>
      </c>
      <c r="BN69" s="64">
        <f t="shared" si="13"/>
        <v>4.74</v>
      </c>
      <c r="BO69" s="64">
        <f t="shared" si="14"/>
        <v>8.3333333333333332E-3</v>
      </c>
      <c r="BP69" s="64">
        <f t="shared" si="15"/>
        <v>8.3333333333333332E-3</v>
      </c>
    </row>
    <row r="70" spans="1:68" x14ac:dyDescent="0.2">
      <c r="A70" s="395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397"/>
      <c r="P70" s="403" t="s">
        <v>70</v>
      </c>
      <c r="Q70" s="404"/>
      <c r="R70" s="404"/>
      <c r="S70" s="404"/>
      <c r="T70" s="404"/>
      <c r="U70" s="404"/>
      <c r="V70" s="405"/>
      <c r="W70" s="37" t="s">
        <v>71</v>
      </c>
      <c r="X70" s="385">
        <f>IFERROR(X63/H63,"0")+IFERROR(X64/H64,"0")+IFERROR(X65/H65,"0")+IFERROR(X66/H66,"0")+IFERROR(X67/H67,"0")+IFERROR(X68/H68,"0")+IFERROR(X69/H69,"0")</f>
        <v>1</v>
      </c>
      <c r="Y70" s="385">
        <f>IFERROR(Y63/H63,"0")+IFERROR(Y64/H64,"0")+IFERROR(Y65/H65,"0")+IFERROR(Y66/H66,"0")+IFERROR(Y67/H67,"0")+IFERROR(Y68/H68,"0")+IFERROR(Y69/H69,"0")</f>
        <v>1</v>
      </c>
      <c r="Z70" s="385">
        <f>IFERROR(IF(Z63="",0,Z63),"0")+IFERROR(IF(Z64="",0,Z64),"0")+IFERROR(IF(Z65="",0,Z65),"0")+IFERROR(IF(Z66="",0,Z66),"0")+IFERROR(IF(Z67="",0,Z67),"0")+IFERROR(IF(Z68="",0,Z68),"0")+IFERROR(IF(Z69="",0,Z69),"0")</f>
        <v>9.3699999999999999E-3</v>
      </c>
      <c r="AA70" s="386"/>
      <c r="AB70" s="386"/>
      <c r="AC70" s="386"/>
    </row>
    <row r="71" spans="1:68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7"/>
      <c r="P71" s="403" t="s">
        <v>70</v>
      </c>
      <c r="Q71" s="404"/>
      <c r="R71" s="404"/>
      <c r="S71" s="404"/>
      <c r="T71" s="404"/>
      <c r="U71" s="404"/>
      <c r="V71" s="405"/>
      <c r="W71" s="37" t="s">
        <v>69</v>
      </c>
      <c r="X71" s="385">
        <f>IFERROR(SUM(X63:X69),"0")</f>
        <v>4.5</v>
      </c>
      <c r="Y71" s="385">
        <f>IFERROR(SUM(Y63:Y69),"0")</f>
        <v>4.5</v>
      </c>
      <c r="Z71" s="37"/>
      <c r="AA71" s="386"/>
      <c r="AB71" s="386"/>
      <c r="AC71" s="386"/>
    </row>
    <row r="72" spans="1:68" ht="14.25" customHeight="1" x14ac:dyDescent="0.25">
      <c r="A72" s="406" t="s">
        <v>141</v>
      </c>
      <c r="B72" s="396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  <c r="AA72" s="379"/>
      <c r="AB72" s="379"/>
      <c r="AC72" s="379"/>
    </row>
    <row r="73" spans="1:68" ht="27" customHeight="1" x14ac:dyDescent="0.25">
      <c r="A73" s="54" t="s">
        <v>142</v>
      </c>
      <c r="B73" s="54" t="s">
        <v>143</v>
      </c>
      <c r="C73" s="31">
        <v>4301020298</v>
      </c>
      <c r="D73" s="390">
        <v>4680115881440</v>
      </c>
      <c r="E73" s="391"/>
      <c r="F73" s="382">
        <v>1.35</v>
      </c>
      <c r="G73" s="32">
        <v>8</v>
      </c>
      <c r="H73" s="382">
        <v>10.8</v>
      </c>
      <c r="I73" s="382">
        <v>11.28</v>
      </c>
      <c r="J73" s="32">
        <v>56</v>
      </c>
      <c r="K73" s="32" t="s">
        <v>108</v>
      </c>
      <c r="L73" s="32"/>
      <c r="M73" s="33" t="s">
        <v>109</v>
      </c>
      <c r="N73" s="33"/>
      <c r="O73" s="32">
        <v>50</v>
      </c>
      <c r="P73" s="3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388"/>
      <c r="R73" s="388"/>
      <c r="S73" s="388"/>
      <c r="T73" s="389"/>
      <c r="U73" s="34"/>
      <c r="V73" s="34"/>
      <c r="W73" s="35" t="s">
        <v>69</v>
      </c>
      <c r="X73" s="383">
        <v>0</v>
      </c>
      <c r="Y73" s="384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4301020358</v>
      </c>
      <c r="D74" s="390">
        <v>4680115885950</v>
      </c>
      <c r="E74" s="391"/>
      <c r="F74" s="382">
        <v>0.37</v>
      </c>
      <c r="G74" s="32">
        <v>6</v>
      </c>
      <c r="H74" s="382">
        <v>2.2200000000000002</v>
      </c>
      <c r="I74" s="382">
        <v>2.42</v>
      </c>
      <c r="J74" s="32">
        <v>156</v>
      </c>
      <c r="K74" s="32" t="s">
        <v>75</v>
      </c>
      <c r="L74" s="32"/>
      <c r="M74" s="33" t="s">
        <v>111</v>
      </c>
      <c r="N74" s="33"/>
      <c r="O74" s="32">
        <v>50</v>
      </c>
      <c r="P74" s="580" t="s">
        <v>146</v>
      </c>
      <c r="Q74" s="388"/>
      <c r="R74" s="388"/>
      <c r="S74" s="388"/>
      <c r="T74" s="389"/>
      <c r="U74" s="34"/>
      <c r="V74" s="34"/>
      <c r="W74" s="35" t="s">
        <v>69</v>
      </c>
      <c r="X74" s="383">
        <v>0</v>
      </c>
      <c r="Y74" s="384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4301020296</v>
      </c>
      <c r="D75" s="390">
        <v>4680115881433</v>
      </c>
      <c r="E75" s="391"/>
      <c r="F75" s="382">
        <v>0.45</v>
      </c>
      <c r="G75" s="32">
        <v>6</v>
      </c>
      <c r="H75" s="382">
        <v>2.7</v>
      </c>
      <c r="I75" s="382">
        <v>2.9</v>
      </c>
      <c r="J75" s="32">
        <v>156</v>
      </c>
      <c r="K75" s="32" t="s">
        <v>75</v>
      </c>
      <c r="L75" s="32"/>
      <c r="M75" s="33" t="s">
        <v>109</v>
      </c>
      <c r="N75" s="33"/>
      <c r="O75" s="32">
        <v>50</v>
      </c>
      <c r="P75" s="7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69</v>
      </c>
      <c r="X75" s="383">
        <v>0</v>
      </c>
      <c r="Y75" s="384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395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7"/>
      <c r="P76" s="403" t="s">
        <v>70</v>
      </c>
      <c r="Q76" s="404"/>
      <c r="R76" s="404"/>
      <c r="S76" s="404"/>
      <c r="T76" s="404"/>
      <c r="U76" s="404"/>
      <c r="V76" s="405"/>
      <c r="W76" s="37" t="s">
        <v>71</v>
      </c>
      <c r="X76" s="385">
        <f>IFERROR(X73/H73,"0")+IFERROR(X74/H74,"0")+IFERROR(X75/H75,"0")</f>
        <v>0</v>
      </c>
      <c r="Y76" s="385">
        <f>IFERROR(Y73/H73,"0")+IFERROR(Y74/H74,"0")+IFERROR(Y75/H75,"0")</f>
        <v>0</v>
      </c>
      <c r="Z76" s="385">
        <f>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7"/>
      <c r="P77" s="403" t="s">
        <v>70</v>
      </c>
      <c r="Q77" s="404"/>
      <c r="R77" s="404"/>
      <c r="S77" s="404"/>
      <c r="T77" s="404"/>
      <c r="U77" s="404"/>
      <c r="V77" s="405"/>
      <c r="W77" s="37" t="s">
        <v>69</v>
      </c>
      <c r="X77" s="385">
        <f>IFERROR(SUM(X73:X75),"0")</f>
        <v>0</v>
      </c>
      <c r="Y77" s="385">
        <f>IFERROR(SUM(Y73:Y75),"0")</f>
        <v>0</v>
      </c>
      <c r="Z77" s="37"/>
      <c r="AA77" s="386"/>
      <c r="AB77" s="386"/>
      <c r="AC77" s="386"/>
    </row>
    <row r="78" spans="1:68" ht="14.25" customHeight="1" x14ac:dyDescent="0.25">
      <c r="A78" s="406" t="s">
        <v>64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16.5" customHeight="1" x14ac:dyDescent="0.25">
      <c r="A79" s="54" t="s">
        <v>149</v>
      </c>
      <c r="B79" s="54" t="s">
        <v>150</v>
      </c>
      <c r="C79" s="31">
        <v>4301031242</v>
      </c>
      <c r="D79" s="390">
        <v>4680115885066</v>
      </c>
      <c r="E79" s="391"/>
      <c r="F79" s="382">
        <v>0.7</v>
      </c>
      <c r="G79" s="32">
        <v>6</v>
      </c>
      <c r="H79" s="382">
        <v>4.2</v>
      </c>
      <c r="I79" s="382">
        <v>4.41</v>
      </c>
      <c r="J79" s="32">
        <v>120</v>
      </c>
      <c r="K79" s="32" t="s">
        <v>75</v>
      </c>
      <c r="L79" s="32"/>
      <c r="M79" s="33" t="s">
        <v>68</v>
      </c>
      <c r="N79" s="33"/>
      <c r="O79" s="32">
        <v>40</v>
      </c>
      <c r="P79" s="3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388"/>
      <c r="R79" s="388"/>
      <c r="S79" s="388"/>
      <c r="T79" s="389"/>
      <c r="U79" s="34"/>
      <c r="V79" s="34"/>
      <c r="W79" s="35" t="s">
        <v>69</v>
      </c>
      <c r="X79" s="383">
        <v>0</v>
      </c>
      <c r="Y79" s="384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151</v>
      </c>
      <c r="B80" s="54" t="s">
        <v>152</v>
      </c>
      <c r="C80" s="31">
        <v>4301031240</v>
      </c>
      <c r="D80" s="390">
        <v>4680115885042</v>
      </c>
      <c r="E80" s="391"/>
      <c r="F80" s="382">
        <v>0.7</v>
      </c>
      <c r="G80" s="32">
        <v>6</v>
      </c>
      <c r="H80" s="382">
        <v>4.2</v>
      </c>
      <c r="I80" s="382">
        <v>4.41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388"/>
      <c r="R80" s="388"/>
      <c r="S80" s="388"/>
      <c r="T80" s="389"/>
      <c r="U80" s="34"/>
      <c r="V80" s="34"/>
      <c r="W80" s="35" t="s">
        <v>69</v>
      </c>
      <c r="X80" s="383">
        <v>0</v>
      </c>
      <c r="Y80" s="384">
        <f t="shared" si="16"/>
        <v>0</v>
      </c>
      <c r="Z80" s="36" t="str">
        <f>IFERROR(IF(Y80=0,"",ROUNDUP(Y80/H80,0)*0.00937),"")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153</v>
      </c>
      <c r="B81" s="54" t="s">
        <v>154</v>
      </c>
      <c r="C81" s="31">
        <v>4301031315</v>
      </c>
      <c r="D81" s="390">
        <v>4680115885080</v>
      </c>
      <c r="E81" s="391"/>
      <c r="F81" s="382">
        <v>0.7</v>
      </c>
      <c r="G81" s="32">
        <v>6</v>
      </c>
      <c r="H81" s="382">
        <v>4.2</v>
      </c>
      <c r="I81" s="382">
        <v>4.41</v>
      </c>
      <c r="J81" s="32">
        <v>120</v>
      </c>
      <c r="K81" s="32" t="s">
        <v>75</v>
      </c>
      <c r="L81" s="32"/>
      <c r="M81" s="33" t="s">
        <v>68</v>
      </c>
      <c r="N81" s="33"/>
      <c r="O81" s="32">
        <v>40</v>
      </c>
      <c r="P81" s="4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388"/>
      <c r="R81" s="388"/>
      <c r="S81" s="388"/>
      <c r="T81" s="389"/>
      <c r="U81" s="34"/>
      <c r="V81" s="34"/>
      <c r="W81" s="35" t="s">
        <v>69</v>
      </c>
      <c r="X81" s="383">
        <v>0</v>
      </c>
      <c r="Y81" s="384">
        <f t="shared" si="16"/>
        <v>0</v>
      </c>
      <c r="Z81" s="36" t="str">
        <f>IFERROR(IF(Y81=0,"",ROUNDUP(Y81/H81,0)*0.00937),"")</f>
        <v/>
      </c>
      <c r="AA81" s="56"/>
      <c r="AB81" s="57"/>
      <c r="AC81" s="65"/>
      <c r="AG81" s="64"/>
      <c r="AJ81" s="66"/>
      <c r="AK81" s="66"/>
      <c r="BB81" s="99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155</v>
      </c>
      <c r="B82" s="54" t="s">
        <v>156</v>
      </c>
      <c r="C82" s="31">
        <v>4301031243</v>
      </c>
      <c r="D82" s="390">
        <v>4680115885073</v>
      </c>
      <c r="E82" s="391"/>
      <c r="F82" s="382">
        <v>0.3</v>
      </c>
      <c r="G82" s="32">
        <v>6</v>
      </c>
      <c r="H82" s="382">
        <v>1.8</v>
      </c>
      <c r="I82" s="3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7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388"/>
      <c r="R82" s="388"/>
      <c r="S82" s="388"/>
      <c r="T82" s="389"/>
      <c r="U82" s="34"/>
      <c r="V82" s="34"/>
      <c r="W82" s="35" t="s">
        <v>69</v>
      </c>
      <c r="X82" s="383">
        <v>0</v>
      </c>
      <c r="Y82" s="384">
        <f t="shared" si="16"/>
        <v>0</v>
      </c>
      <c r="Z82" s="36" t="str">
        <f>IFERROR(IF(Y82=0,"",ROUNDUP(Y82/H82,0)*0.00502),"")</f>
        <v/>
      </c>
      <c r="AA82" s="56"/>
      <c r="AB82" s="57"/>
      <c r="AC82" s="65"/>
      <c r="AG82" s="64"/>
      <c r="AJ82" s="66"/>
      <c r="AK82" s="66"/>
      <c r="BB82" s="100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157</v>
      </c>
      <c r="B83" s="54" t="s">
        <v>158</v>
      </c>
      <c r="C83" s="31">
        <v>4301031241</v>
      </c>
      <c r="D83" s="390">
        <v>4680115885059</v>
      </c>
      <c r="E83" s="391"/>
      <c r="F83" s="382">
        <v>0.3</v>
      </c>
      <c r="G83" s="32">
        <v>6</v>
      </c>
      <c r="H83" s="382">
        <v>1.8</v>
      </c>
      <c r="I83" s="3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388"/>
      <c r="R83" s="388"/>
      <c r="S83" s="388"/>
      <c r="T83" s="389"/>
      <c r="U83" s="34"/>
      <c r="V83" s="34"/>
      <c r="W83" s="35" t="s">
        <v>69</v>
      </c>
      <c r="X83" s="383">
        <v>0</v>
      </c>
      <c r="Y83" s="384">
        <f t="shared" si="16"/>
        <v>0</v>
      </c>
      <c r="Z83" s="36" t="str">
        <f>IFERROR(IF(Y83=0,"",ROUNDUP(Y83/H83,0)*0.00502),"")</f>
        <v/>
      </c>
      <c r="AA83" s="56"/>
      <c r="AB83" s="57"/>
      <c r="AC83" s="65"/>
      <c r="AG83" s="64"/>
      <c r="AJ83" s="66"/>
      <c r="AK83" s="66"/>
      <c r="BB83" s="101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159</v>
      </c>
      <c r="B84" s="54" t="s">
        <v>160</v>
      </c>
      <c r="C84" s="31">
        <v>4301031316</v>
      </c>
      <c r="D84" s="390">
        <v>4680115885097</v>
      </c>
      <c r="E84" s="391"/>
      <c r="F84" s="382">
        <v>0.3</v>
      </c>
      <c r="G84" s="32">
        <v>6</v>
      </c>
      <c r="H84" s="382">
        <v>1.8</v>
      </c>
      <c r="I84" s="3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6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388"/>
      <c r="R84" s="388"/>
      <c r="S84" s="388"/>
      <c r="T84" s="389"/>
      <c r="U84" s="34"/>
      <c r="V84" s="34"/>
      <c r="W84" s="35" t="s">
        <v>69</v>
      </c>
      <c r="X84" s="383">
        <v>0</v>
      </c>
      <c r="Y84" s="384">
        <f t="shared" si="16"/>
        <v>0</v>
      </c>
      <c r="Z84" s="36" t="str">
        <f>IFERROR(IF(Y84=0,"",ROUNDUP(Y84/H84,0)*0.00502),"")</f>
        <v/>
      </c>
      <c r="AA84" s="56"/>
      <c r="AB84" s="57"/>
      <c r="AC84" s="65"/>
      <c r="AG84" s="64"/>
      <c r="AJ84" s="66"/>
      <c r="AK84" s="66"/>
      <c r="BB84" s="102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395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397"/>
      <c r="P85" s="403" t="s">
        <v>70</v>
      </c>
      <c r="Q85" s="404"/>
      <c r="R85" s="404"/>
      <c r="S85" s="404"/>
      <c r="T85" s="404"/>
      <c r="U85" s="404"/>
      <c r="V85" s="405"/>
      <c r="W85" s="37" t="s">
        <v>71</v>
      </c>
      <c r="X85" s="385">
        <f>IFERROR(X79/H79,"0")+IFERROR(X80/H80,"0")+IFERROR(X81/H81,"0")+IFERROR(X82/H82,"0")+IFERROR(X83/H83,"0")+IFERROR(X84/H84,"0")</f>
        <v>0</v>
      </c>
      <c r="Y85" s="385">
        <f>IFERROR(Y79/H79,"0")+IFERROR(Y80/H80,"0")+IFERROR(Y81/H81,"0")+IFERROR(Y82/H82,"0")+IFERROR(Y83/H83,"0")+IFERROR(Y84/H84,"0")</f>
        <v>0</v>
      </c>
      <c r="Z85" s="385">
        <f>IFERROR(IF(Z79="",0,Z79),"0")+IFERROR(IF(Z80="",0,Z80),"0")+IFERROR(IF(Z81="",0,Z81),"0")+IFERROR(IF(Z82="",0,Z82),"0")+IFERROR(IF(Z83="",0,Z83),"0")+IFERROR(IF(Z84="",0,Z84),"0")</f>
        <v>0</v>
      </c>
      <c r="AA85" s="386"/>
      <c r="AB85" s="386"/>
      <c r="AC85" s="386"/>
    </row>
    <row r="86" spans="1:68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7"/>
      <c r="P86" s="403" t="s">
        <v>70</v>
      </c>
      <c r="Q86" s="404"/>
      <c r="R86" s="404"/>
      <c r="S86" s="404"/>
      <c r="T86" s="404"/>
      <c r="U86" s="404"/>
      <c r="V86" s="405"/>
      <c r="W86" s="37" t="s">
        <v>69</v>
      </c>
      <c r="X86" s="385">
        <f>IFERROR(SUM(X79:X84),"0")</f>
        <v>0</v>
      </c>
      <c r="Y86" s="385">
        <f>IFERROR(SUM(Y79:Y84),"0")</f>
        <v>0</v>
      </c>
      <c r="Z86" s="37"/>
      <c r="AA86" s="386"/>
      <c r="AB86" s="386"/>
      <c r="AC86" s="386"/>
    </row>
    <row r="87" spans="1:68" ht="14.25" customHeight="1" x14ac:dyDescent="0.25">
      <c r="A87" s="406" t="s">
        <v>72</v>
      </c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379"/>
      <c r="AB87" s="379"/>
      <c r="AC87" s="379"/>
    </row>
    <row r="88" spans="1:68" ht="16.5" customHeight="1" x14ac:dyDescent="0.25">
      <c r="A88" s="54" t="s">
        <v>161</v>
      </c>
      <c r="B88" s="54" t="s">
        <v>162</v>
      </c>
      <c r="C88" s="31">
        <v>4301051823</v>
      </c>
      <c r="D88" s="390">
        <v>4680115881891</v>
      </c>
      <c r="E88" s="391"/>
      <c r="F88" s="382">
        <v>1.4</v>
      </c>
      <c r="G88" s="32">
        <v>6</v>
      </c>
      <c r="H88" s="382">
        <v>8.4</v>
      </c>
      <c r="I88" s="382">
        <v>8.9640000000000004</v>
      </c>
      <c r="J88" s="32">
        <v>56</v>
      </c>
      <c r="K88" s="32" t="s">
        <v>108</v>
      </c>
      <c r="L88" s="32"/>
      <c r="M88" s="33" t="s">
        <v>68</v>
      </c>
      <c r="N88" s="33"/>
      <c r="O88" s="32">
        <v>40</v>
      </c>
      <c r="P88" s="600" t="s">
        <v>163</v>
      </c>
      <c r="Q88" s="388"/>
      <c r="R88" s="388"/>
      <c r="S88" s="388"/>
      <c r="T88" s="389"/>
      <c r="U88" s="34"/>
      <c r="V88" s="34"/>
      <c r="W88" s="35" t="s">
        <v>69</v>
      </c>
      <c r="X88" s="383">
        <v>0</v>
      </c>
      <c r="Y88" s="384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16.5" customHeight="1" x14ac:dyDescent="0.25">
      <c r="A89" s="54" t="s">
        <v>164</v>
      </c>
      <c r="B89" s="54" t="s">
        <v>165</v>
      </c>
      <c r="C89" s="31">
        <v>4301051846</v>
      </c>
      <c r="D89" s="390">
        <v>4680115885769</v>
      </c>
      <c r="E89" s="391"/>
      <c r="F89" s="382">
        <v>1.4</v>
      </c>
      <c r="G89" s="32">
        <v>6</v>
      </c>
      <c r="H89" s="382">
        <v>8.4</v>
      </c>
      <c r="I89" s="382">
        <v>8.8800000000000008</v>
      </c>
      <c r="J89" s="32">
        <v>56</v>
      </c>
      <c r="K89" s="32" t="s">
        <v>108</v>
      </c>
      <c r="L89" s="32"/>
      <c r="M89" s="33" t="s">
        <v>111</v>
      </c>
      <c r="N89" s="33"/>
      <c r="O89" s="32">
        <v>45</v>
      </c>
      <c r="P89" s="599" t="s">
        <v>166</v>
      </c>
      <c r="Q89" s="388"/>
      <c r="R89" s="388"/>
      <c r="S89" s="388"/>
      <c r="T89" s="389"/>
      <c r="U89" s="34"/>
      <c r="V89" s="34"/>
      <c r="W89" s="35" t="s">
        <v>69</v>
      </c>
      <c r="X89" s="383">
        <v>0</v>
      </c>
      <c r="Y89" s="384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4301051822</v>
      </c>
      <c r="D90" s="390">
        <v>4680115884410</v>
      </c>
      <c r="E90" s="391"/>
      <c r="F90" s="382">
        <v>1.4</v>
      </c>
      <c r="G90" s="32">
        <v>6</v>
      </c>
      <c r="H90" s="382">
        <v>8.4</v>
      </c>
      <c r="I90" s="382">
        <v>8.952</v>
      </c>
      <c r="J90" s="32">
        <v>56</v>
      </c>
      <c r="K90" s="32" t="s">
        <v>108</v>
      </c>
      <c r="L90" s="32"/>
      <c r="M90" s="33" t="s">
        <v>68</v>
      </c>
      <c r="N90" s="33"/>
      <c r="O90" s="32">
        <v>40</v>
      </c>
      <c r="P90" s="631" t="s">
        <v>169</v>
      </c>
      <c r="Q90" s="388"/>
      <c r="R90" s="388"/>
      <c r="S90" s="388"/>
      <c r="T90" s="389"/>
      <c r="U90" s="34"/>
      <c r="V90" s="34"/>
      <c r="W90" s="35" t="s">
        <v>69</v>
      </c>
      <c r="X90" s="383">
        <v>0</v>
      </c>
      <c r="Y90" s="384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65"/>
      <c r="AG90" s="64"/>
      <c r="AJ90" s="66"/>
      <c r="AK90" s="66"/>
      <c r="BB90" s="105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170</v>
      </c>
      <c r="B91" s="54" t="s">
        <v>171</v>
      </c>
      <c r="C91" s="31">
        <v>4301051827</v>
      </c>
      <c r="D91" s="390">
        <v>4680115884403</v>
      </c>
      <c r="E91" s="391"/>
      <c r="F91" s="382">
        <v>0.3</v>
      </c>
      <c r="G91" s="32">
        <v>6</v>
      </c>
      <c r="H91" s="382">
        <v>1.8</v>
      </c>
      <c r="I91" s="382">
        <v>2</v>
      </c>
      <c r="J91" s="32">
        <v>156</v>
      </c>
      <c r="K91" s="32" t="s">
        <v>75</v>
      </c>
      <c r="L91" s="32"/>
      <c r="M91" s="33" t="s">
        <v>68</v>
      </c>
      <c r="N91" s="33"/>
      <c r="O91" s="32">
        <v>40</v>
      </c>
      <c r="P91" s="6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69</v>
      </c>
      <c r="X91" s="383">
        <v>0</v>
      </c>
      <c r="Y91" s="384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172</v>
      </c>
      <c r="B92" s="54" t="s">
        <v>173</v>
      </c>
      <c r="C92" s="31">
        <v>4301051837</v>
      </c>
      <c r="D92" s="390">
        <v>4680115884311</v>
      </c>
      <c r="E92" s="391"/>
      <c r="F92" s="382">
        <v>0.3</v>
      </c>
      <c r="G92" s="32">
        <v>6</v>
      </c>
      <c r="H92" s="382">
        <v>1.8</v>
      </c>
      <c r="I92" s="382">
        <v>2.0659999999999998</v>
      </c>
      <c r="J92" s="32">
        <v>156</v>
      </c>
      <c r="K92" s="32" t="s">
        <v>75</v>
      </c>
      <c r="L92" s="32"/>
      <c r="M92" s="33" t="s">
        <v>111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69</v>
      </c>
      <c r="X92" s="383">
        <v>0</v>
      </c>
      <c r="Y92" s="384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7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5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7"/>
      <c r="P93" s="403" t="s">
        <v>70</v>
      </c>
      <c r="Q93" s="404"/>
      <c r="R93" s="404"/>
      <c r="S93" s="404"/>
      <c r="T93" s="404"/>
      <c r="U93" s="404"/>
      <c r="V93" s="405"/>
      <c r="W93" s="37" t="s">
        <v>71</v>
      </c>
      <c r="X93" s="385">
        <f>IFERROR(X88/H88,"0")+IFERROR(X89/H89,"0")+IFERROR(X90/H90,"0")+IFERROR(X91/H91,"0")+IFERROR(X92/H92,"0")</f>
        <v>0</v>
      </c>
      <c r="Y93" s="385">
        <f>IFERROR(Y88/H88,"0")+IFERROR(Y89/H89,"0")+IFERROR(Y90/H90,"0")+IFERROR(Y91/H91,"0")+IFERROR(Y92/H92,"0")</f>
        <v>0</v>
      </c>
      <c r="Z93" s="385">
        <f>IFERROR(IF(Z88="",0,Z88),"0")+IFERROR(IF(Z89="",0,Z89),"0")+IFERROR(IF(Z90="",0,Z90),"0")+IFERROR(IF(Z91="",0,Z91),"0")+IFERROR(IF(Z92="",0,Z92),"0")</f>
        <v>0</v>
      </c>
      <c r="AA93" s="386"/>
      <c r="AB93" s="386"/>
      <c r="AC93" s="386"/>
    </row>
    <row r="94" spans="1:68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7"/>
      <c r="P94" s="403" t="s">
        <v>70</v>
      </c>
      <c r="Q94" s="404"/>
      <c r="R94" s="404"/>
      <c r="S94" s="404"/>
      <c r="T94" s="404"/>
      <c r="U94" s="404"/>
      <c r="V94" s="405"/>
      <c r="W94" s="37" t="s">
        <v>69</v>
      </c>
      <c r="X94" s="385">
        <f>IFERROR(SUM(X88:X92),"0")</f>
        <v>0</v>
      </c>
      <c r="Y94" s="385">
        <f>IFERROR(SUM(Y88:Y92),"0")</f>
        <v>0</v>
      </c>
      <c r="Z94" s="37"/>
      <c r="AA94" s="386"/>
      <c r="AB94" s="386"/>
      <c r="AC94" s="386"/>
    </row>
    <row r="95" spans="1:68" ht="14.25" customHeight="1" x14ac:dyDescent="0.25">
      <c r="A95" s="406" t="s">
        <v>174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379"/>
      <c r="AB95" s="379"/>
      <c r="AC95" s="379"/>
    </row>
    <row r="96" spans="1:68" ht="27" customHeight="1" x14ac:dyDescent="0.25">
      <c r="A96" s="54" t="s">
        <v>175</v>
      </c>
      <c r="B96" s="54" t="s">
        <v>176</v>
      </c>
      <c r="C96" s="31">
        <v>4301060366</v>
      </c>
      <c r="D96" s="390">
        <v>4680115881532</v>
      </c>
      <c r="E96" s="391"/>
      <c r="F96" s="382">
        <v>1.3</v>
      </c>
      <c r="G96" s="32">
        <v>6</v>
      </c>
      <c r="H96" s="382">
        <v>7.8</v>
      </c>
      <c r="I96" s="382">
        <v>8.2799999999999994</v>
      </c>
      <c r="J96" s="32">
        <v>56</v>
      </c>
      <c r="K96" s="32" t="s">
        <v>108</v>
      </c>
      <c r="L96" s="32"/>
      <c r="M96" s="33" t="s">
        <v>68</v>
      </c>
      <c r="N96" s="33"/>
      <c r="O96" s="32">
        <v>30</v>
      </c>
      <c r="P96" s="6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69</v>
      </c>
      <c r="X96" s="383">
        <v>0</v>
      </c>
      <c r="Y96" s="384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175</v>
      </c>
      <c r="B97" s="54" t="s">
        <v>177</v>
      </c>
      <c r="C97" s="31">
        <v>4301060371</v>
      </c>
      <c r="D97" s="390">
        <v>4680115881532</v>
      </c>
      <c r="E97" s="391"/>
      <c r="F97" s="382">
        <v>1.4</v>
      </c>
      <c r="G97" s="32">
        <v>6</v>
      </c>
      <c r="H97" s="382">
        <v>8.4</v>
      </c>
      <c r="I97" s="382">
        <v>8.9640000000000004</v>
      </c>
      <c r="J97" s="32">
        <v>56</v>
      </c>
      <c r="K97" s="32" t="s">
        <v>108</v>
      </c>
      <c r="L97" s="32"/>
      <c r="M97" s="33" t="s">
        <v>68</v>
      </c>
      <c r="N97" s="33"/>
      <c r="O97" s="32">
        <v>30</v>
      </c>
      <c r="P97" s="49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69</v>
      </c>
      <c r="X97" s="383">
        <v>0</v>
      </c>
      <c r="Y97" s="3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178</v>
      </c>
      <c r="B98" s="54" t="s">
        <v>179</v>
      </c>
      <c r="C98" s="31">
        <v>4301060351</v>
      </c>
      <c r="D98" s="390">
        <v>4680115881464</v>
      </c>
      <c r="E98" s="391"/>
      <c r="F98" s="382">
        <v>0.4</v>
      </c>
      <c r="G98" s="32">
        <v>6</v>
      </c>
      <c r="H98" s="382">
        <v>2.4</v>
      </c>
      <c r="I98" s="382">
        <v>2.6</v>
      </c>
      <c r="J98" s="32">
        <v>156</v>
      </c>
      <c r="K98" s="32" t="s">
        <v>75</v>
      </c>
      <c r="L98" s="32"/>
      <c r="M98" s="33" t="s">
        <v>111</v>
      </c>
      <c r="N98" s="33"/>
      <c r="O98" s="32">
        <v>30</v>
      </c>
      <c r="P98" s="6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69</v>
      </c>
      <c r="X98" s="383">
        <v>0</v>
      </c>
      <c r="Y98" s="384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10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5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7"/>
      <c r="P99" s="403" t="s">
        <v>70</v>
      </c>
      <c r="Q99" s="404"/>
      <c r="R99" s="404"/>
      <c r="S99" s="404"/>
      <c r="T99" s="404"/>
      <c r="U99" s="404"/>
      <c r="V99" s="405"/>
      <c r="W99" s="37" t="s">
        <v>71</v>
      </c>
      <c r="X99" s="385">
        <f>IFERROR(X96/H96,"0")+IFERROR(X97/H97,"0")+IFERROR(X98/H98,"0")</f>
        <v>0</v>
      </c>
      <c r="Y99" s="385">
        <f>IFERROR(Y96/H96,"0")+IFERROR(Y97/H97,"0")+IFERROR(Y98/H98,"0")</f>
        <v>0</v>
      </c>
      <c r="Z99" s="385">
        <f>IFERROR(IF(Z96="",0,Z96),"0")+IFERROR(IF(Z97="",0,Z97),"0")+IFERROR(IF(Z98="",0,Z98),"0")</f>
        <v>0</v>
      </c>
      <c r="AA99" s="386"/>
      <c r="AB99" s="386"/>
      <c r="AC99" s="386"/>
    </row>
    <row r="100" spans="1:68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7"/>
      <c r="P100" s="403" t="s">
        <v>70</v>
      </c>
      <c r="Q100" s="404"/>
      <c r="R100" s="404"/>
      <c r="S100" s="404"/>
      <c r="T100" s="404"/>
      <c r="U100" s="404"/>
      <c r="V100" s="405"/>
      <c r="W100" s="37" t="s">
        <v>69</v>
      </c>
      <c r="X100" s="385">
        <f>IFERROR(SUM(X96:X98),"0")</f>
        <v>0</v>
      </c>
      <c r="Y100" s="385">
        <f>IFERROR(SUM(Y96:Y98),"0")</f>
        <v>0</v>
      </c>
      <c r="Z100" s="37"/>
      <c r="AA100" s="386"/>
      <c r="AB100" s="386"/>
      <c r="AC100" s="386"/>
    </row>
    <row r="101" spans="1:68" ht="16.5" customHeight="1" x14ac:dyDescent="0.25">
      <c r="A101" s="402" t="s">
        <v>180</v>
      </c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  <c r="AA101" s="378"/>
      <c r="AB101" s="378"/>
      <c r="AC101" s="378"/>
    </row>
    <row r="102" spans="1:68" ht="14.25" customHeight="1" x14ac:dyDescent="0.25">
      <c r="A102" s="406" t="s">
        <v>105</v>
      </c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396"/>
      <c r="Z102" s="396"/>
      <c r="AA102" s="379"/>
      <c r="AB102" s="379"/>
      <c r="AC102" s="379"/>
    </row>
    <row r="103" spans="1:68" ht="27" customHeight="1" x14ac:dyDescent="0.25">
      <c r="A103" s="54" t="s">
        <v>181</v>
      </c>
      <c r="B103" s="54" t="s">
        <v>182</v>
      </c>
      <c r="C103" s="31">
        <v>4301011468</v>
      </c>
      <c r="D103" s="390">
        <v>4680115881327</v>
      </c>
      <c r="E103" s="391"/>
      <c r="F103" s="382">
        <v>1.35</v>
      </c>
      <c r="G103" s="32">
        <v>8</v>
      </c>
      <c r="H103" s="382">
        <v>10.8</v>
      </c>
      <c r="I103" s="382">
        <v>11.28</v>
      </c>
      <c r="J103" s="32">
        <v>56</v>
      </c>
      <c r="K103" s="32" t="s">
        <v>108</v>
      </c>
      <c r="L103" s="32"/>
      <c r="M103" s="33" t="s">
        <v>135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69</v>
      </c>
      <c r="X103" s="383">
        <v>10</v>
      </c>
      <c r="Y103" s="384">
        <f>IFERROR(IF(X103="",0,CEILING((X103/$H103),1)*$H103),"")</f>
        <v>10.8</v>
      </c>
      <c r="Z103" s="36">
        <f>IFERROR(IF(Y103=0,"",ROUNDUP(Y103/H103,0)*0.02175),"")</f>
        <v>2.1749999999999999E-2</v>
      </c>
      <c r="AA103" s="56"/>
      <c r="AB103" s="57"/>
      <c r="AC103" s="65"/>
      <c r="AG103" s="64"/>
      <c r="AJ103" s="66"/>
      <c r="AK103" s="66"/>
      <c r="BB103" s="111" t="s">
        <v>1</v>
      </c>
      <c r="BM103" s="64">
        <f>IFERROR(X103*I103/H103,"0")</f>
        <v>10.444444444444443</v>
      </c>
      <c r="BN103" s="64">
        <f>IFERROR(Y103*I103/H103,"0")</f>
        <v>11.28</v>
      </c>
      <c r="BO103" s="64">
        <f>IFERROR(1/J103*(X103/H103),"0")</f>
        <v>1.653439153439153E-2</v>
      </c>
      <c r="BP103" s="64">
        <f>IFERROR(1/J103*(Y103/H103),"0")</f>
        <v>1.7857142857142856E-2</v>
      </c>
    </row>
    <row r="104" spans="1:68" ht="16.5" customHeight="1" x14ac:dyDescent="0.25">
      <c r="A104" s="54" t="s">
        <v>183</v>
      </c>
      <c r="B104" s="54" t="s">
        <v>184</v>
      </c>
      <c r="C104" s="31">
        <v>4301011476</v>
      </c>
      <c r="D104" s="390">
        <v>4680115881518</v>
      </c>
      <c r="E104" s="391"/>
      <c r="F104" s="382">
        <v>0.4</v>
      </c>
      <c r="G104" s="32">
        <v>10</v>
      </c>
      <c r="H104" s="382">
        <v>4</v>
      </c>
      <c r="I104" s="382">
        <v>4.21</v>
      </c>
      <c r="J104" s="32">
        <v>132</v>
      </c>
      <c r="K104" s="32" t="s">
        <v>75</v>
      </c>
      <c r="L104" s="32"/>
      <c r="M104" s="33" t="s">
        <v>111</v>
      </c>
      <c r="N104" s="33"/>
      <c r="O104" s="32">
        <v>50</v>
      </c>
      <c r="P104" s="4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69</v>
      </c>
      <c r="X104" s="383">
        <v>0</v>
      </c>
      <c r="Y104" s="38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65"/>
      <c r="AG104" s="64"/>
      <c r="AJ104" s="66"/>
      <c r="AK104" s="66"/>
      <c r="BB104" s="11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185</v>
      </c>
      <c r="B105" s="54" t="s">
        <v>186</v>
      </c>
      <c r="C105" s="31">
        <v>4301012007</v>
      </c>
      <c r="D105" s="390">
        <v>4680115881303</v>
      </c>
      <c r="E105" s="391"/>
      <c r="F105" s="382">
        <v>0.45</v>
      </c>
      <c r="G105" s="32">
        <v>10</v>
      </c>
      <c r="H105" s="382">
        <v>4.5</v>
      </c>
      <c r="I105" s="382">
        <v>4.71</v>
      </c>
      <c r="J105" s="32">
        <v>120</v>
      </c>
      <c r="K105" s="32" t="s">
        <v>75</v>
      </c>
      <c r="L105" s="32"/>
      <c r="M105" s="33" t="s">
        <v>135</v>
      </c>
      <c r="N105" s="33"/>
      <c r="O105" s="32">
        <v>50</v>
      </c>
      <c r="P105" s="71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69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3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5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7"/>
      <c r="P106" s="403" t="s">
        <v>70</v>
      </c>
      <c r="Q106" s="404"/>
      <c r="R106" s="404"/>
      <c r="S106" s="404"/>
      <c r="T106" s="404"/>
      <c r="U106" s="404"/>
      <c r="V106" s="405"/>
      <c r="W106" s="37" t="s">
        <v>71</v>
      </c>
      <c r="X106" s="385">
        <f>IFERROR(X103/H103,"0")+IFERROR(X104/H104,"0")+IFERROR(X105/H105,"0")</f>
        <v>0.92592592592592582</v>
      </c>
      <c r="Y106" s="385">
        <f>IFERROR(Y103/H103,"0")+IFERROR(Y104/H104,"0")+IFERROR(Y105/H105,"0")</f>
        <v>1</v>
      </c>
      <c r="Z106" s="385">
        <f>IFERROR(IF(Z103="",0,Z103),"0")+IFERROR(IF(Z104="",0,Z104),"0")+IFERROR(IF(Z105="",0,Z105),"0")</f>
        <v>2.1749999999999999E-2</v>
      </c>
      <c r="AA106" s="386"/>
      <c r="AB106" s="386"/>
      <c r="AC106" s="386"/>
    </row>
    <row r="107" spans="1:68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7"/>
      <c r="P107" s="403" t="s">
        <v>70</v>
      </c>
      <c r="Q107" s="404"/>
      <c r="R107" s="404"/>
      <c r="S107" s="404"/>
      <c r="T107" s="404"/>
      <c r="U107" s="404"/>
      <c r="V107" s="405"/>
      <c r="W107" s="37" t="s">
        <v>69</v>
      </c>
      <c r="X107" s="385">
        <f>IFERROR(SUM(X103:X105),"0")</f>
        <v>10</v>
      </c>
      <c r="Y107" s="385">
        <f>IFERROR(SUM(Y103:Y105),"0")</f>
        <v>10.8</v>
      </c>
      <c r="Z107" s="37"/>
      <c r="AA107" s="386"/>
      <c r="AB107" s="386"/>
      <c r="AC107" s="386"/>
    </row>
    <row r="108" spans="1:68" ht="14.25" customHeight="1" x14ac:dyDescent="0.25">
      <c r="A108" s="406" t="s">
        <v>72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379"/>
      <c r="AB108" s="379"/>
      <c r="AC108" s="379"/>
    </row>
    <row r="109" spans="1:68" ht="27" customHeight="1" x14ac:dyDescent="0.25">
      <c r="A109" s="54" t="s">
        <v>187</v>
      </c>
      <c r="B109" s="54" t="s">
        <v>188</v>
      </c>
      <c r="C109" s="31">
        <v>4301051437</v>
      </c>
      <c r="D109" s="390">
        <v>4607091386967</v>
      </c>
      <c r="E109" s="391"/>
      <c r="F109" s="382">
        <v>1.35</v>
      </c>
      <c r="G109" s="32">
        <v>6</v>
      </c>
      <c r="H109" s="382">
        <v>8.1</v>
      </c>
      <c r="I109" s="382">
        <v>8.6639999999999997</v>
      </c>
      <c r="J109" s="32">
        <v>56</v>
      </c>
      <c r="K109" s="32" t="s">
        <v>108</v>
      </c>
      <c r="L109" s="32"/>
      <c r="M109" s="33" t="s">
        <v>111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69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187</v>
      </c>
      <c r="B110" s="54" t="s">
        <v>189</v>
      </c>
      <c r="C110" s="31">
        <v>4301051543</v>
      </c>
      <c r="D110" s="390">
        <v>4607091386967</v>
      </c>
      <c r="E110" s="391"/>
      <c r="F110" s="382">
        <v>1.4</v>
      </c>
      <c r="G110" s="32">
        <v>6</v>
      </c>
      <c r="H110" s="382">
        <v>8.4</v>
      </c>
      <c r="I110" s="382">
        <v>8.9640000000000004</v>
      </c>
      <c r="J110" s="32">
        <v>56</v>
      </c>
      <c r="K110" s="32" t="s">
        <v>108</v>
      </c>
      <c r="L110" s="32"/>
      <c r="M110" s="33" t="s">
        <v>68</v>
      </c>
      <c r="N110" s="33"/>
      <c r="O110" s="32">
        <v>45</v>
      </c>
      <c r="P110" s="74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69</v>
      </c>
      <c r="X110" s="383">
        <v>8</v>
      </c>
      <c r="Y110" s="384">
        <f>IFERROR(IF(X110="",0,CEILING((X110/$H110),1)*$H110),"")</f>
        <v>8.4</v>
      </c>
      <c r="Z110" s="36">
        <f>IFERROR(IF(Y110=0,"",ROUNDUP(Y110/H110,0)*0.02175),"")</f>
        <v>2.1749999999999999E-2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8.5371428571428574</v>
      </c>
      <c r="BN110" s="64">
        <f>IFERROR(Y110*I110/H110,"0")</f>
        <v>8.9640000000000004</v>
      </c>
      <c r="BO110" s="64">
        <f>IFERROR(1/J110*(X110/H110),"0")</f>
        <v>1.7006802721088433E-2</v>
      </c>
      <c r="BP110" s="64">
        <f>IFERROR(1/J110*(Y110/H110),"0")</f>
        <v>1.7857142857142856E-2</v>
      </c>
    </row>
    <row r="111" spans="1:68" ht="27" customHeight="1" x14ac:dyDescent="0.25">
      <c r="A111" s="54" t="s">
        <v>190</v>
      </c>
      <c r="B111" s="54" t="s">
        <v>191</v>
      </c>
      <c r="C111" s="31">
        <v>4301051436</v>
      </c>
      <c r="D111" s="390">
        <v>4607091385731</v>
      </c>
      <c r="E111" s="391"/>
      <c r="F111" s="382">
        <v>0.45</v>
      </c>
      <c r="G111" s="32">
        <v>6</v>
      </c>
      <c r="H111" s="382">
        <v>2.7</v>
      </c>
      <c r="I111" s="382">
        <v>2.972</v>
      </c>
      <c r="J111" s="32">
        <v>156</v>
      </c>
      <c r="K111" s="32" t="s">
        <v>75</v>
      </c>
      <c r="L111" s="32"/>
      <c r="M111" s="33" t="s">
        <v>111</v>
      </c>
      <c r="N111" s="33"/>
      <c r="O111" s="32">
        <v>45</v>
      </c>
      <c r="P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69</v>
      </c>
      <c r="X111" s="383">
        <v>0</v>
      </c>
      <c r="Y111" s="384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192</v>
      </c>
      <c r="B112" s="54" t="s">
        <v>193</v>
      </c>
      <c r="C112" s="31">
        <v>4301051438</v>
      </c>
      <c r="D112" s="390">
        <v>4680115880894</v>
      </c>
      <c r="E112" s="391"/>
      <c r="F112" s="382">
        <v>0.33</v>
      </c>
      <c r="G112" s="32">
        <v>6</v>
      </c>
      <c r="H112" s="382">
        <v>1.98</v>
      </c>
      <c r="I112" s="382">
        <v>2.258</v>
      </c>
      <c r="J112" s="32">
        <v>156</v>
      </c>
      <c r="K112" s="32" t="s">
        <v>75</v>
      </c>
      <c r="L112" s="32"/>
      <c r="M112" s="33" t="s">
        <v>111</v>
      </c>
      <c r="N112" s="33"/>
      <c r="O112" s="32">
        <v>45</v>
      </c>
      <c r="P112" s="6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69</v>
      </c>
      <c r="X112" s="383">
        <v>0</v>
      </c>
      <c r="Y112" s="384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7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194</v>
      </c>
      <c r="B113" s="54" t="s">
        <v>195</v>
      </c>
      <c r="C113" s="31">
        <v>4301051439</v>
      </c>
      <c r="D113" s="390">
        <v>4680115880214</v>
      </c>
      <c r="E113" s="391"/>
      <c r="F113" s="382">
        <v>0.45</v>
      </c>
      <c r="G113" s="32">
        <v>6</v>
      </c>
      <c r="H113" s="382">
        <v>2.7</v>
      </c>
      <c r="I113" s="382">
        <v>2.988</v>
      </c>
      <c r="J113" s="32">
        <v>132</v>
      </c>
      <c r="K113" s="32" t="s">
        <v>75</v>
      </c>
      <c r="L113" s="32"/>
      <c r="M113" s="33" t="s">
        <v>111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69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65"/>
      <c r="AG113" s="64"/>
      <c r="AJ113" s="66"/>
      <c r="AK113" s="66"/>
      <c r="BB113" s="11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5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7"/>
      <c r="P114" s="403" t="s">
        <v>70</v>
      </c>
      <c r="Q114" s="404"/>
      <c r="R114" s="404"/>
      <c r="S114" s="404"/>
      <c r="T114" s="404"/>
      <c r="U114" s="404"/>
      <c r="V114" s="405"/>
      <c r="W114" s="37" t="s">
        <v>71</v>
      </c>
      <c r="X114" s="385">
        <f>IFERROR(X109/H109,"0")+IFERROR(X110/H110,"0")+IFERROR(X111/H111,"0")+IFERROR(X112/H112,"0")+IFERROR(X113/H113,"0")</f>
        <v>0.95238095238095233</v>
      </c>
      <c r="Y114" s="385">
        <f>IFERROR(Y109/H109,"0")+IFERROR(Y110/H110,"0")+IFERROR(Y111/H111,"0")+IFERROR(Y112/H112,"0")+IFERROR(Y113/H113,"0")</f>
        <v>1</v>
      </c>
      <c r="Z114" s="385">
        <f>IFERROR(IF(Z109="",0,Z109),"0")+IFERROR(IF(Z110="",0,Z110),"0")+IFERROR(IF(Z111="",0,Z111),"0")+IFERROR(IF(Z112="",0,Z112),"0")+IFERROR(IF(Z113="",0,Z113),"0")</f>
        <v>2.1749999999999999E-2</v>
      </c>
      <c r="AA114" s="386"/>
      <c r="AB114" s="386"/>
      <c r="AC114" s="386"/>
    </row>
    <row r="115" spans="1:68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7"/>
      <c r="P115" s="403" t="s">
        <v>70</v>
      </c>
      <c r="Q115" s="404"/>
      <c r="R115" s="404"/>
      <c r="S115" s="404"/>
      <c r="T115" s="404"/>
      <c r="U115" s="404"/>
      <c r="V115" s="405"/>
      <c r="W115" s="37" t="s">
        <v>69</v>
      </c>
      <c r="X115" s="385">
        <f>IFERROR(SUM(X109:X113),"0")</f>
        <v>8</v>
      </c>
      <c r="Y115" s="385">
        <f>IFERROR(SUM(Y109:Y113),"0")</f>
        <v>8.4</v>
      </c>
      <c r="Z115" s="37"/>
      <c r="AA115" s="386"/>
      <c r="AB115" s="386"/>
      <c r="AC115" s="386"/>
    </row>
    <row r="116" spans="1:68" ht="16.5" customHeight="1" x14ac:dyDescent="0.25">
      <c r="A116" s="402" t="s">
        <v>196</v>
      </c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  <c r="AA116" s="378"/>
      <c r="AB116" s="378"/>
      <c r="AC116" s="378"/>
    </row>
    <row r="117" spans="1:68" ht="14.25" customHeight="1" x14ac:dyDescent="0.25">
      <c r="A117" s="406" t="s">
        <v>105</v>
      </c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6"/>
      <c r="Q117" s="396"/>
      <c r="R117" s="396"/>
      <c r="S117" s="396"/>
      <c r="T117" s="396"/>
      <c r="U117" s="396"/>
      <c r="V117" s="396"/>
      <c r="W117" s="396"/>
      <c r="X117" s="396"/>
      <c r="Y117" s="396"/>
      <c r="Z117" s="396"/>
      <c r="AA117" s="379"/>
      <c r="AB117" s="379"/>
      <c r="AC117" s="379"/>
    </row>
    <row r="118" spans="1:68" ht="16.5" customHeight="1" x14ac:dyDescent="0.25">
      <c r="A118" s="54" t="s">
        <v>197</v>
      </c>
      <c r="B118" s="54" t="s">
        <v>198</v>
      </c>
      <c r="C118" s="31">
        <v>4301011514</v>
      </c>
      <c r="D118" s="390">
        <v>4680115882133</v>
      </c>
      <c r="E118" s="391"/>
      <c r="F118" s="382">
        <v>1.35</v>
      </c>
      <c r="G118" s="32">
        <v>8</v>
      </c>
      <c r="H118" s="382">
        <v>10.8</v>
      </c>
      <c r="I118" s="382">
        <v>11.28</v>
      </c>
      <c r="J118" s="32">
        <v>56</v>
      </c>
      <c r="K118" s="32" t="s">
        <v>108</v>
      </c>
      <c r="L118" s="32"/>
      <c r="M118" s="33" t="s">
        <v>109</v>
      </c>
      <c r="N118" s="33"/>
      <c r="O118" s="32">
        <v>50</v>
      </c>
      <c r="P118" s="5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69</v>
      </c>
      <c r="X118" s="383">
        <v>0</v>
      </c>
      <c r="Y118" s="384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9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197</v>
      </c>
      <c r="B119" s="54" t="s">
        <v>199</v>
      </c>
      <c r="C119" s="31">
        <v>4301011703</v>
      </c>
      <c r="D119" s="390">
        <v>4680115882133</v>
      </c>
      <c r="E119" s="391"/>
      <c r="F119" s="382">
        <v>1.4</v>
      </c>
      <c r="G119" s="32">
        <v>8</v>
      </c>
      <c r="H119" s="382">
        <v>11.2</v>
      </c>
      <c r="I119" s="382">
        <v>11.68</v>
      </c>
      <c r="J119" s="32">
        <v>56</v>
      </c>
      <c r="K119" s="32" t="s">
        <v>108</v>
      </c>
      <c r="L119" s="32"/>
      <c r="M119" s="33" t="s">
        <v>109</v>
      </c>
      <c r="N119" s="33"/>
      <c r="O119" s="32">
        <v>50</v>
      </c>
      <c r="P119" s="5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69</v>
      </c>
      <c r="X119" s="383">
        <v>0</v>
      </c>
      <c r="Y119" s="384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2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200</v>
      </c>
      <c r="B120" s="54" t="s">
        <v>201</v>
      </c>
      <c r="C120" s="31">
        <v>4301011417</v>
      </c>
      <c r="D120" s="390">
        <v>4680115880269</v>
      </c>
      <c r="E120" s="391"/>
      <c r="F120" s="382">
        <v>0.375</v>
      </c>
      <c r="G120" s="32">
        <v>10</v>
      </c>
      <c r="H120" s="382">
        <v>3.75</v>
      </c>
      <c r="I120" s="382">
        <v>3.96</v>
      </c>
      <c r="J120" s="32">
        <v>132</v>
      </c>
      <c r="K120" s="32" t="s">
        <v>75</v>
      </c>
      <c r="L120" s="32"/>
      <c r="M120" s="33" t="s">
        <v>111</v>
      </c>
      <c r="N120" s="33"/>
      <c r="O120" s="32">
        <v>50</v>
      </c>
      <c r="P120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69</v>
      </c>
      <c r="X120" s="383">
        <v>0</v>
      </c>
      <c r="Y120" s="384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65"/>
      <c r="AG120" s="64"/>
      <c r="AJ120" s="66"/>
      <c r="AK120" s="66"/>
      <c r="BB120" s="121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202</v>
      </c>
      <c r="B121" s="54" t="s">
        <v>203</v>
      </c>
      <c r="C121" s="31">
        <v>4301011415</v>
      </c>
      <c r="D121" s="390">
        <v>4680115880429</v>
      </c>
      <c r="E121" s="391"/>
      <c r="F121" s="382">
        <v>0.45</v>
      </c>
      <c r="G121" s="32">
        <v>10</v>
      </c>
      <c r="H121" s="382">
        <v>4.5</v>
      </c>
      <c r="I121" s="382">
        <v>4.71</v>
      </c>
      <c r="J121" s="32">
        <v>132</v>
      </c>
      <c r="K121" s="32" t="s">
        <v>75</v>
      </c>
      <c r="L121" s="32"/>
      <c r="M121" s="33" t="s">
        <v>111</v>
      </c>
      <c r="N121" s="33"/>
      <c r="O121" s="32">
        <v>50</v>
      </c>
      <c r="P121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69</v>
      </c>
      <c r="X121" s="383">
        <v>0</v>
      </c>
      <c r="Y121" s="384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65"/>
      <c r="AG121" s="64"/>
      <c r="AJ121" s="66"/>
      <c r="AK121" s="66"/>
      <c r="BB121" s="122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204</v>
      </c>
      <c r="B122" s="54" t="s">
        <v>205</v>
      </c>
      <c r="C122" s="31">
        <v>4301011462</v>
      </c>
      <c r="D122" s="390">
        <v>4680115881457</v>
      </c>
      <c r="E122" s="391"/>
      <c r="F122" s="382">
        <v>0.75</v>
      </c>
      <c r="G122" s="32">
        <v>6</v>
      </c>
      <c r="H122" s="382">
        <v>4.5</v>
      </c>
      <c r="I122" s="382">
        <v>4.71</v>
      </c>
      <c r="J122" s="32">
        <v>132</v>
      </c>
      <c r="K122" s="32" t="s">
        <v>75</v>
      </c>
      <c r="L122" s="32"/>
      <c r="M122" s="33" t="s">
        <v>111</v>
      </c>
      <c r="N122" s="33"/>
      <c r="O122" s="32">
        <v>50</v>
      </c>
      <c r="P122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69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65"/>
      <c r="AG122" s="64"/>
      <c r="AJ122" s="66"/>
      <c r="AK122" s="66"/>
      <c r="BB122" s="123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5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7"/>
      <c r="P123" s="403" t="s">
        <v>70</v>
      </c>
      <c r="Q123" s="404"/>
      <c r="R123" s="404"/>
      <c r="S123" s="404"/>
      <c r="T123" s="404"/>
      <c r="U123" s="404"/>
      <c r="V123" s="405"/>
      <c r="W123" s="37" t="s">
        <v>71</v>
      </c>
      <c r="X123" s="385">
        <f>IFERROR(X118/H118,"0")+IFERROR(X119/H119,"0")+IFERROR(X120/H120,"0")+IFERROR(X121/H121,"0")+IFERROR(X122/H122,"0")</f>
        <v>0</v>
      </c>
      <c r="Y123" s="385">
        <f>IFERROR(Y118/H118,"0")+IFERROR(Y119/H119,"0")+IFERROR(Y120/H120,"0")+IFERROR(Y121/H121,"0")+IFERROR(Y122/H122,"0")</f>
        <v>0</v>
      </c>
      <c r="Z123" s="385">
        <f>IFERROR(IF(Z118="",0,Z118),"0")+IFERROR(IF(Z119="",0,Z119),"0")+IFERROR(IF(Z120="",0,Z120),"0")+IFERROR(IF(Z121="",0,Z121),"0")+IFERROR(IF(Z122="",0,Z122),"0")</f>
        <v>0</v>
      </c>
      <c r="AA123" s="386"/>
      <c r="AB123" s="386"/>
      <c r="AC123" s="386"/>
    </row>
    <row r="124" spans="1:68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7"/>
      <c r="P124" s="403" t="s">
        <v>70</v>
      </c>
      <c r="Q124" s="404"/>
      <c r="R124" s="404"/>
      <c r="S124" s="404"/>
      <c r="T124" s="404"/>
      <c r="U124" s="404"/>
      <c r="V124" s="405"/>
      <c r="W124" s="37" t="s">
        <v>69</v>
      </c>
      <c r="X124" s="385">
        <f>IFERROR(SUM(X118:X122),"0")</f>
        <v>0</v>
      </c>
      <c r="Y124" s="385">
        <f>IFERROR(SUM(Y118:Y122),"0")</f>
        <v>0</v>
      </c>
      <c r="Z124" s="37"/>
      <c r="AA124" s="386"/>
      <c r="AB124" s="386"/>
      <c r="AC124" s="386"/>
    </row>
    <row r="125" spans="1:68" ht="14.25" customHeight="1" x14ac:dyDescent="0.25">
      <c r="A125" s="406" t="s">
        <v>141</v>
      </c>
      <c r="B125" s="396"/>
      <c r="C125" s="396"/>
      <c r="D125" s="396"/>
      <c r="E125" s="396"/>
      <c r="F125" s="396"/>
      <c r="G125" s="396"/>
      <c r="H125" s="396"/>
      <c r="I125" s="396"/>
      <c r="J125" s="396"/>
      <c r="K125" s="396"/>
      <c r="L125" s="396"/>
      <c r="M125" s="396"/>
      <c r="N125" s="396"/>
      <c r="O125" s="396"/>
      <c r="P125" s="396"/>
      <c r="Q125" s="396"/>
      <c r="R125" s="396"/>
      <c r="S125" s="396"/>
      <c r="T125" s="396"/>
      <c r="U125" s="396"/>
      <c r="V125" s="396"/>
      <c r="W125" s="396"/>
      <c r="X125" s="396"/>
      <c r="Y125" s="396"/>
      <c r="Z125" s="396"/>
      <c r="AA125" s="379"/>
      <c r="AB125" s="379"/>
      <c r="AC125" s="379"/>
    </row>
    <row r="126" spans="1:68" ht="16.5" customHeight="1" x14ac:dyDescent="0.25">
      <c r="A126" s="54" t="s">
        <v>206</v>
      </c>
      <c r="B126" s="54" t="s">
        <v>207</v>
      </c>
      <c r="C126" s="31">
        <v>4301020345</v>
      </c>
      <c r="D126" s="390">
        <v>4680115881488</v>
      </c>
      <c r="E126" s="391"/>
      <c r="F126" s="382">
        <v>1.35</v>
      </c>
      <c r="G126" s="32">
        <v>8</v>
      </c>
      <c r="H126" s="382">
        <v>10.8</v>
      </c>
      <c r="I126" s="382">
        <v>11.28</v>
      </c>
      <c r="J126" s="32">
        <v>56</v>
      </c>
      <c r="K126" s="32" t="s">
        <v>108</v>
      </c>
      <c r="L126" s="32"/>
      <c r="M126" s="33" t="s">
        <v>109</v>
      </c>
      <c r="N126" s="33"/>
      <c r="O126" s="32">
        <v>55</v>
      </c>
      <c r="P126" s="780" t="s">
        <v>208</v>
      </c>
      <c r="Q126" s="388"/>
      <c r="R126" s="388"/>
      <c r="S126" s="388"/>
      <c r="T126" s="389"/>
      <c r="U126" s="34"/>
      <c r="V126" s="34"/>
      <c r="W126" s="35" t="s">
        <v>69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206</v>
      </c>
      <c r="B127" s="54" t="s">
        <v>209</v>
      </c>
      <c r="C127" s="31">
        <v>4301020235</v>
      </c>
      <c r="D127" s="390">
        <v>4680115881488</v>
      </c>
      <c r="E127" s="391"/>
      <c r="F127" s="382">
        <v>1.35</v>
      </c>
      <c r="G127" s="32">
        <v>8</v>
      </c>
      <c r="H127" s="382">
        <v>10.8</v>
      </c>
      <c r="I127" s="382">
        <v>11.28</v>
      </c>
      <c r="J127" s="32">
        <v>56</v>
      </c>
      <c r="K127" s="32" t="s">
        <v>108</v>
      </c>
      <c r="L127" s="32"/>
      <c r="M127" s="33" t="s">
        <v>109</v>
      </c>
      <c r="N127" s="33"/>
      <c r="O127" s="32">
        <v>50</v>
      </c>
      <c r="P127" s="7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8"/>
      <c r="R127" s="388"/>
      <c r="S127" s="388"/>
      <c r="T127" s="389"/>
      <c r="U127" s="34"/>
      <c r="V127" s="34"/>
      <c r="W127" s="35" t="s">
        <v>69</v>
      </c>
      <c r="X127" s="383">
        <v>0</v>
      </c>
      <c r="Y127" s="3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210</v>
      </c>
      <c r="B128" s="54" t="s">
        <v>211</v>
      </c>
      <c r="C128" s="31">
        <v>4301020346</v>
      </c>
      <c r="D128" s="390">
        <v>4680115882775</v>
      </c>
      <c r="E128" s="391"/>
      <c r="F128" s="382">
        <v>0.3</v>
      </c>
      <c r="G128" s="32">
        <v>8</v>
      </c>
      <c r="H128" s="382">
        <v>2.4</v>
      </c>
      <c r="I128" s="382">
        <v>2.5</v>
      </c>
      <c r="J128" s="32">
        <v>234</v>
      </c>
      <c r="K128" s="32" t="s">
        <v>67</v>
      </c>
      <c r="L128" s="32"/>
      <c r="M128" s="33" t="s">
        <v>109</v>
      </c>
      <c r="N128" s="33"/>
      <c r="O128" s="32">
        <v>55</v>
      </c>
      <c r="P128" s="728" t="s">
        <v>212</v>
      </c>
      <c r="Q128" s="388"/>
      <c r="R128" s="388"/>
      <c r="S128" s="388"/>
      <c r="T128" s="389"/>
      <c r="U128" s="34"/>
      <c r="V128" s="34"/>
      <c r="W128" s="35" t="s">
        <v>69</v>
      </c>
      <c r="X128" s="383">
        <v>0</v>
      </c>
      <c r="Y128" s="384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6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210</v>
      </c>
      <c r="B129" s="54" t="s">
        <v>213</v>
      </c>
      <c r="C129" s="31">
        <v>4301020258</v>
      </c>
      <c r="D129" s="390">
        <v>4680115882775</v>
      </c>
      <c r="E129" s="391"/>
      <c r="F129" s="382">
        <v>0.3</v>
      </c>
      <c r="G129" s="32">
        <v>8</v>
      </c>
      <c r="H129" s="382">
        <v>2.4</v>
      </c>
      <c r="I129" s="382">
        <v>2.5</v>
      </c>
      <c r="J129" s="32">
        <v>234</v>
      </c>
      <c r="K129" s="32" t="s">
        <v>67</v>
      </c>
      <c r="L129" s="32"/>
      <c r="M129" s="33" t="s">
        <v>111</v>
      </c>
      <c r="N129" s="33"/>
      <c r="O129" s="32">
        <v>50</v>
      </c>
      <c r="P129" s="5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8"/>
      <c r="R129" s="388"/>
      <c r="S129" s="388"/>
      <c r="T129" s="389"/>
      <c r="U129" s="34"/>
      <c r="V129" s="34"/>
      <c r="W129" s="35" t="s">
        <v>69</v>
      </c>
      <c r="X129" s="383">
        <v>0</v>
      </c>
      <c r="Y129" s="3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214</v>
      </c>
      <c r="B130" s="54" t="s">
        <v>215</v>
      </c>
      <c r="C130" s="31">
        <v>4301020339</v>
      </c>
      <c r="D130" s="390">
        <v>4680115880658</v>
      </c>
      <c r="E130" s="391"/>
      <c r="F130" s="382">
        <v>0.4</v>
      </c>
      <c r="G130" s="32">
        <v>6</v>
      </c>
      <c r="H130" s="382">
        <v>2.4</v>
      </c>
      <c r="I130" s="382">
        <v>2.6</v>
      </c>
      <c r="J130" s="32">
        <v>156</v>
      </c>
      <c r="K130" s="32" t="s">
        <v>75</v>
      </c>
      <c r="L130" s="32"/>
      <c r="M130" s="33" t="s">
        <v>109</v>
      </c>
      <c r="N130" s="33"/>
      <c r="O130" s="32">
        <v>50</v>
      </c>
      <c r="P130" s="68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388"/>
      <c r="R130" s="388"/>
      <c r="S130" s="388"/>
      <c r="T130" s="389"/>
      <c r="U130" s="34"/>
      <c r="V130" s="34"/>
      <c r="W130" s="35" t="s">
        <v>69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395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7"/>
      <c r="P131" s="403" t="s">
        <v>70</v>
      </c>
      <c r="Q131" s="404"/>
      <c r="R131" s="404"/>
      <c r="S131" s="404"/>
      <c r="T131" s="404"/>
      <c r="U131" s="404"/>
      <c r="V131" s="405"/>
      <c r="W131" s="37" t="s">
        <v>71</v>
      </c>
      <c r="X131" s="385">
        <f>IFERROR(X126/H126,"0")+IFERROR(X127/H127,"0")+IFERROR(X128/H128,"0")+IFERROR(X129/H129,"0")+IFERROR(X130/H130,"0")</f>
        <v>0</v>
      </c>
      <c r="Y131" s="385">
        <f>IFERROR(Y126/H126,"0")+IFERROR(Y127/H127,"0")+IFERROR(Y128/H128,"0")+IFERROR(Y129/H129,"0")+IFERROR(Y130/H130,"0")</f>
        <v>0</v>
      </c>
      <c r="Z131" s="385">
        <f>IFERROR(IF(Z126="",0,Z126),"0")+IFERROR(IF(Z127="",0,Z127),"0")+IFERROR(IF(Z128="",0,Z128),"0")+IFERROR(IF(Z129="",0,Z129),"0")+IFERROR(IF(Z130="",0,Z130),"0")</f>
        <v>0</v>
      </c>
      <c r="AA131" s="386"/>
      <c r="AB131" s="386"/>
      <c r="AC131" s="386"/>
    </row>
    <row r="132" spans="1:68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7"/>
      <c r="P132" s="403" t="s">
        <v>70</v>
      </c>
      <c r="Q132" s="404"/>
      <c r="R132" s="404"/>
      <c r="S132" s="404"/>
      <c r="T132" s="404"/>
      <c r="U132" s="404"/>
      <c r="V132" s="405"/>
      <c r="W132" s="37" t="s">
        <v>69</v>
      </c>
      <c r="X132" s="385">
        <f>IFERROR(SUM(X126:X130),"0")</f>
        <v>0</v>
      </c>
      <c r="Y132" s="385">
        <f>IFERROR(SUM(Y126:Y130),"0")</f>
        <v>0</v>
      </c>
      <c r="Z132" s="37"/>
      <c r="AA132" s="386"/>
      <c r="AB132" s="386"/>
      <c r="AC132" s="386"/>
    </row>
    <row r="133" spans="1:68" ht="14.25" customHeight="1" x14ac:dyDescent="0.25">
      <c r="A133" s="406" t="s">
        <v>72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  <c r="AA133" s="379"/>
      <c r="AB133" s="379"/>
      <c r="AC133" s="379"/>
    </row>
    <row r="134" spans="1:68" ht="16.5" customHeight="1" x14ac:dyDescent="0.25">
      <c r="A134" s="54" t="s">
        <v>216</v>
      </c>
      <c r="B134" s="54" t="s">
        <v>217</v>
      </c>
      <c r="C134" s="31">
        <v>4301051360</v>
      </c>
      <c r="D134" s="390">
        <v>4607091385168</v>
      </c>
      <c r="E134" s="391"/>
      <c r="F134" s="382">
        <v>1.35</v>
      </c>
      <c r="G134" s="32">
        <v>6</v>
      </c>
      <c r="H134" s="382">
        <v>8.1</v>
      </c>
      <c r="I134" s="382">
        <v>8.6579999999999995</v>
      </c>
      <c r="J134" s="32">
        <v>56</v>
      </c>
      <c r="K134" s="32" t="s">
        <v>108</v>
      </c>
      <c r="L134" s="32"/>
      <c r="M134" s="33" t="s">
        <v>111</v>
      </c>
      <c r="N134" s="33"/>
      <c r="O134" s="32">
        <v>45</v>
      </c>
      <c r="P134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8"/>
      <c r="R134" s="388"/>
      <c r="S134" s="388"/>
      <c r="T134" s="389"/>
      <c r="U134" s="34"/>
      <c r="V134" s="34"/>
      <c r="W134" s="35" t="s">
        <v>69</v>
      </c>
      <c r="X134" s="383">
        <v>0</v>
      </c>
      <c r="Y134" s="384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16.5" customHeight="1" x14ac:dyDescent="0.25">
      <c r="A135" s="54" t="s">
        <v>216</v>
      </c>
      <c r="B135" s="54" t="s">
        <v>218</v>
      </c>
      <c r="C135" s="31">
        <v>4301051612</v>
      </c>
      <c r="D135" s="390">
        <v>4607091385168</v>
      </c>
      <c r="E135" s="391"/>
      <c r="F135" s="382">
        <v>1.4</v>
      </c>
      <c r="G135" s="32">
        <v>6</v>
      </c>
      <c r="H135" s="382">
        <v>8.4</v>
      </c>
      <c r="I135" s="382">
        <v>8.9580000000000002</v>
      </c>
      <c r="J135" s="32">
        <v>56</v>
      </c>
      <c r="K135" s="32" t="s">
        <v>108</v>
      </c>
      <c r="L135" s="32"/>
      <c r="M135" s="33" t="s">
        <v>68</v>
      </c>
      <c r="N135" s="33"/>
      <c r="O135" s="32">
        <v>45</v>
      </c>
      <c r="P135" s="7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388"/>
      <c r="R135" s="388"/>
      <c r="S135" s="388"/>
      <c r="T135" s="389"/>
      <c r="U135" s="34"/>
      <c r="V135" s="34"/>
      <c r="W135" s="35" t="s">
        <v>69</v>
      </c>
      <c r="X135" s="383">
        <v>8</v>
      </c>
      <c r="Y135" s="384">
        <f t="shared" si="21"/>
        <v>8.4</v>
      </c>
      <c r="Z135" s="36">
        <f>IFERROR(IF(Y135=0,"",ROUNDUP(Y135/H135,0)*0.02175),"")</f>
        <v>2.1749999999999999E-2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 t="shared" si="22"/>
        <v>8.531428571428572</v>
      </c>
      <c r="BN135" s="64">
        <f t="shared" si="23"/>
        <v>8.9580000000000002</v>
      </c>
      <c r="BO135" s="64">
        <f t="shared" si="24"/>
        <v>1.7006802721088433E-2</v>
      </c>
      <c r="BP135" s="64">
        <f t="shared" si="25"/>
        <v>1.7857142857142856E-2</v>
      </c>
    </row>
    <row r="136" spans="1:68" ht="16.5" customHeight="1" x14ac:dyDescent="0.25">
      <c r="A136" s="54" t="s">
        <v>219</v>
      </c>
      <c r="B136" s="54" t="s">
        <v>220</v>
      </c>
      <c r="C136" s="31">
        <v>4301051742</v>
      </c>
      <c r="D136" s="390">
        <v>4680115884540</v>
      </c>
      <c r="E136" s="391"/>
      <c r="F136" s="382">
        <v>1.4</v>
      </c>
      <c r="G136" s="32">
        <v>6</v>
      </c>
      <c r="H136" s="382">
        <v>8.4</v>
      </c>
      <c r="I136" s="382">
        <v>8.8800000000000008</v>
      </c>
      <c r="J136" s="32">
        <v>56</v>
      </c>
      <c r="K136" s="32" t="s">
        <v>108</v>
      </c>
      <c r="L136" s="32"/>
      <c r="M136" s="33" t="s">
        <v>111</v>
      </c>
      <c r="N136" s="33"/>
      <c r="O136" s="32">
        <v>45</v>
      </c>
      <c r="P136" s="757" t="s">
        <v>221</v>
      </c>
      <c r="Q136" s="388"/>
      <c r="R136" s="388"/>
      <c r="S136" s="388"/>
      <c r="T136" s="389"/>
      <c r="U136" s="34"/>
      <c r="V136" s="34"/>
      <c r="W136" s="35" t="s">
        <v>69</v>
      </c>
      <c r="X136" s="383">
        <v>0</v>
      </c>
      <c r="Y136" s="384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31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222</v>
      </c>
      <c r="B137" s="54" t="s">
        <v>223</v>
      </c>
      <c r="C137" s="31">
        <v>4301051362</v>
      </c>
      <c r="D137" s="390">
        <v>4607091383256</v>
      </c>
      <c r="E137" s="391"/>
      <c r="F137" s="382">
        <v>0.33</v>
      </c>
      <c r="G137" s="32">
        <v>6</v>
      </c>
      <c r="H137" s="382">
        <v>1.98</v>
      </c>
      <c r="I137" s="382">
        <v>2.246</v>
      </c>
      <c r="J137" s="32">
        <v>156</v>
      </c>
      <c r="K137" s="32" t="s">
        <v>75</v>
      </c>
      <c r="L137" s="32"/>
      <c r="M137" s="33" t="s">
        <v>111</v>
      </c>
      <c r="N137" s="33"/>
      <c r="O137" s="32">
        <v>45</v>
      </c>
      <c r="P137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8"/>
      <c r="R137" s="388"/>
      <c r="S137" s="388"/>
      <c r="T137" s="389"/>
      <c r="U137" s="34"/>
      <c r="V137" s="34"/>
      <c r="W137" s="35" t="s">
        <v>69</v>
      </c>
      <c r="X137" s="383">
        <v>0</v>
      </c>
      <c r="Y137" s="384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32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224</v>
      </c>
      <c r="B138" s="54" t="s">
        <v>225</v>
      </c>
      <c r="C138" s="31">
        <v>4301051358</v>
      </c>
      <c r="D138" s="390">
        <v>4607091385748</v>
      </c>
      <c r="E138" s="391"/>
      <c r="F138" s="382">
        <v>0.45</v>
      </c>
      <c r="G138" s="32">
        <v>6</v>
      </c>
      <c r="H138" s="382">
        <v>2.7</v>
      </c>
      <c r="I138" s="382">
        <v>2.972</v>
      </c>
      <c r="J138" s="32">
        <v>156</v>
      </c>
      <c r="K138" s="32" t="s">
        <v>75</v>
      </c>
      <c r="L138" s="32"/>
      <c r="M138" s="33" t="s">
        <v>111</v>
      </c>
      <c r="N138" s="33"/>
      <c r="O138" s="32">
        <v>45</v>
      </c>
      <c r="P138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8"/>
      <c r="R138" s="388"/>
      <c r="S138" s="388"/>
      <c r="T138" s="389"/>
      <c r="U138" s="34"/>
      <c r="V138" s="34"/>
      <c r="W138" s="35" t="s">
        <v>69</v>
      </c>
      <c r="X138" s="383">
        <v>0</v>
      </c>
      <c r="Y138" s="384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3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226</v>
      </c>
      <c r="B139" s="54" t="s">
        <v>227</v>
      </c>
      <c r="C139" s="31">
        <v>4301051738</v>
      </c>
      <c r="D139" s="390">
        <v>4680115884533</v>
      </c>
      <c r="E139" s="391"/>
      <c r="F139" s="382">
        <v>0.3</v>
      </c>
      <c r="G139" s="32">
        <v>6</v>
      </c>
      <c r="H139" s="382">
        <v>1.8</v>
      </c>
      <c r="I139" s="382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0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8"/>
      <c r="R139" s="388"/>
      <c r="S139" s="388"/>
      <c r="T139" s="389"/>
      <c r="U139" s="34"/>
      <c r="V139" s="34"/>
      <c r="W139" s="35" t="s">
        <v>69</v>
      </c>
      <c r="X139" s="383">
        <v>0</v>
      </c>
      <c r="Y139" s="384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228</v>
      </c>
      <c r="B140" s="54" t="s">
        <v>229</v>
      </c>
      <c r="C140" s="31">
        <v>4301051480</v>
      </c>
      <c r="D140" s="390">
        <v>4680115882645</v>
      </c>
      <c r="E140" s="391"/>
      <c r="F140" s="382">
        <v>0.3</v>
      </c>
      <c r="G140" s="32">
        <v>6</v>
      </c>
      <c r="H140" s="382">
        <v>1.8</v>
      </c>
      <c r="I140" s="382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8"/>
      <c r="R140" s="388"/>
      <c r="S140" s="388"/>
      <c r="T140" s="389"/>
      <c r="U140" s="34"/>
      <c r="V140" s="34"/>
      <c r="W140" s="35" t="s">
        <v>69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5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395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397"/>
      <c r="P141" s="403" t="s">
        <v>70</v>
      </c>
      <c r="Q141" s="404"/>
      <c r="R141" s="404"/>
      <c r="S141" s="404"/>
      <c r="T141" s="404"/>
      <c r="U141" s="404"/>
      <c r="V141" s="405"/>
      <c r="W141" s="37" t="s">
        <v>71</v>
      </c>
      <c r="X141" s="385">
        <f>IFERROR(X134/H134,"0")+IFERROR(X135/H135,"0")+IFERROR(X136/H136,"0")+IFERROR(X137/H137,"0")+IFERROR(X138/H138,"0")+IFERROR(X139/H139,"0")+IFERROR(X140/H140,"0")</f>
        <v>0.95238095238095233</v>
      </c>
      <c r="Y141" s="385">
        <f>IFERROR(Y134/H134,"0")+IFERROR(Y135/H135,"0")+IFERROR(Y136/H136,"0")+IFERROR(Y137/H137,"0")+IFERROR(Y138/H138,"0")+IFERROR(Y139/H139,"0")+IFERROR(Y140/H140,"0")</f>
        <v>1</v>
      </c>
      <c r="Z141" s="385">
        <f>IFERROR(IF(Z134="",0,Z134),"0")+IFERROR(IF(Z135="",0,Z135),"0")+IFERROR(IF(Z136="",0,Z136),"0")+IFERROR(IF(Z137="",0,Z137),"0")+IFERROR(IF(Z138="",0,Z138),"0")+IFERROR(IF(Z139="",0,Z139),"0")+IFERROR(IF(Z140="",0,Z140),"0")</f>
        <v>2.1749999999999999E-2</v>
      </c>
      <c r="AA141" s="386"/>
      <c r="AB141" s="386"/>
      <c r="AC141" s="386"/>
    </row>
    <row r="142" spans="1:68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397"/>
      <c r="P142" s="403" t="s">
        <v>70</v>
      </c>
      <c r="Q142" s="404"/>
      <c r="R142" s="404"/>
      <c r="S142" s="404"/>
      <c r="T142" s="404"/>
      <c r="U142" s="404"/>
      <c r="V142" s="405"/>
      <c r="W142" s="37" t="s">
        <v>69</v>
      </c>
      <c r="X142" s="385">
        <f>IFERROR(SUM(X134:X140),"0")</f>
        <v>8</v>
      </c>
      <c r="Y142" s="385">
        <f>IFERROR(SUM(Y134:Y140),"0")</f>
        <v>8.4</v>
      </c>
      <c r="Z142" s="37"/>
      <c r="AA142" s="386"/>
      <c r="AB142" s="386"/>
      <c r="AC142" s="386"/>
    </row>
    <row r="143" spans="1:68" ht="14.25" customHeight="1" x14ac:dyDescent="0.25">
      <c r="A143" s="406" t="s">
        <v>174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396"/>
      <c r="AA143" s="379"/>
      <c r="AB143" s="379"/>
      <c r="AC143" s="379"/>
    </row>
    <row r="144" spans="1:68" ht="27" customHeight="1" x14ac:dyDescent="0.25">
      <c r="A144" s="54" t="s">
        <v>230</v>
      </c>
      <c r="B144" s="54" t="s">
        <v>231</v>
      </c>
      <c r="C144" s="31">
        <v>4301060356</v>
      </c>
      <c r="D144" s="390">
        <v>4680115882652</v>
      </c>
      <c r="E144" s="391"/>
      <c r="F144" s="382">
        <v>0.33</v>
      </c>
      <c r="G144" s="32">
        <v>6</v>
      </c>
      <c r="H144" s="382">
        <v>1.98</v>
      </c>
      <c r="I144" s="382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8"/>
      <c r="R144" s="388"/>
      <c r="S144" s="388"/>
      <c r="T144" s="389"/>
      <c r="U144" s="34"/>
      <c r="V144" s="34"/>
      <c r="W144" s="35" t="s">
        <v>69</v>
      </c>
      <c r="X144" s="383">
        <v>0</v>
      </c>
      <c r="Y144" s="384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232</v>
      </c>
      <c r="B145" s="54" t="s">
        <v>233</v>
      </c>
      <c r="C145" s="31">
        <v>4301060309</v>
      </c>
      <c r="D145" s="390">
        <v>4680115880238</v>
      </c>
      <c r="E145" s="391"/>
      <c r="F145" s="382">
        <v>0.33</v>
      </c>
      <c r="G145" s="32">
        <v>6</v>
      </c>
      <c r="H145" s="382">
        <v>1.98</v>
      </c>
      <c r="I145" s="382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8"/>
      <c r="R145" s="388"/>
      <c r="S145" s="388"/>
      <c r="T145" s="389"/>
      <c r="U145" s="34"/>
      <c r="V145" s="34"/>
      <c r="W145" s="35" t="s">
        <v>69</v>
      </c>
      <c r="X145" s="383">
        <v>0</v>
      </c>
      <c r="Y145" s="384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395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7"/>
      <c r="P146" s="403" t="s">
        <v>70</v>
      </c>
      <c r="Q146" s="404"/>
      <c r="R146" s="404"/>
      <c r="S146" s="404"/>
      <c r="T146" s="404"/>
      <c r="U146" s="404"/>
      <c r="V146" s="405"/>
      <c r="W146" s="37" t="s">
        <v>71</v>
      </c>
      <c r="X146" s="385">
        <f>IFERROR(X144/H144,"0")+IFERROR(X145/H145,"0")</f>
        <v>0</v>
      </c>
      <c r="Y146" s="385">
        <f>IFERROR(Y144/H144,"0")+IFERROR(Y145/H145,"0")</f>
        <v>0</v>
      </c>
      <c r="Z146" s="385">
        <f>IFERROR(IF(Z144="",0,Z144),"0")+IFERROR(IF(Z145="",0,Z145),"0")</f>
        <v>0</v>
      </c>
      <c r="AA146" s="386"/>
      <c r="AB146" s="386"/>
      <c r="AC146" s="386"/>
    </row>
    <row r="147" spans="1:68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7"/>
      <c r="P147" s="403" t="s">
        <v>70</v>
      </c>
      <c r="Q147" s="404"/>
      <c r="R147" s="404"/>
      <c r="S147" s="404"/>
      <c r="T147" s="404"/>
      <c r="U147" s="404"/>
      <c r="V147" s="405"/>
      <c r="W147" s="37" t="s">
        <v>69</v>
      </c>
      <c r="X147" s="385">
        <f>IFERROR(SUM(X144:X145),"0")</f>
        <v>0</v>
      </c>
      <c r="Y147" s="385">
        <f>IFERROR(SUM(Y144:Y145),"0")</f>
        <v>0</v>
      </c>
      <c r="Z147" s="37"/>
      <c r="AA147" s="386"/>
      <c r="AB147" s="386"/>
      <c r="AC147" s="386"/>
    </row>
    <row r="148" spans="1:68" ht="16.5" customHeight="1" x14ac:dyDescent="0.25">
      <c r="A148" s="402" t="s">
        <v>234</v>
      </c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  <c r="AA148" s="378"/>
      <c r="AB148" s="378"/>
      <c r="AC148" s="378"/>
    </row>
    <row r="149" spans="1:68" ht="14.25" customHeight="1" x14ac:dyDescent="0.25">
      <c r="A149" s="406" t="s">
        <v>105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379"/>
      <c r="AB149" s="379"/>
      <c r="AC149" s="379"/>
    </row>
    <row r="150" spans="1:68" ht="27" customHeight="1" x14ac:dyDescent="0.25">
      <c r="A150" s="54" t="s">
        <v>235</v>
      </c>
      <c r="B150" s="54" t="s">
        <v>236</v>
      </c>
      <c r="C150" s="31">
        <v>4301011564</v>
      </c>
      <c r="D150" s="390">
        <v>4680115882577</v>
      </c>
      <c r="E150" s="391"/>
      <c r="F150" s="382">
        <v>0.4</v>
      </c>
      <c r="G150" s="32">
        <v>8</v>
      </c>
      <c r="H150" s="382">
        <v>3.2</v>
      </c>
      <c r="I150" s="382">
        <v>3.4</v>
      </c>
      <c r="J150" s="32">
        <v>156</v>
      </c>
      <c r="K150" s="32" t="s">
        <v>75</v>
      </c>
      <c r="L150" s="32"/>
      <c r="M150" s="33" t="s">
        <v>98</v>
      </c>
      <c r="N150" s="33"/>
      <c r="O150" s="32">
        <v>90</v>
      </c>
      <c r="P150" s="4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88"/>
      <c r="R150" s="388"/>
      <c r="S150" s="388"/>
      <c r="T150" s="389"/>
      <c r="U150" s="34"/>
      <c r="V150" s="34"/>
      <c r="W150" s="35" t="s">
        <v>69</v>
      </c>
      <c r="X150" s="383">
        <v>0</v>
      </c>
      <c r="Y150" s="38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8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235</v>
      </c>
      <c r="B151" s="54" t="s">
        <v>237</v>
      </c>
      <c r="C151" s="31">
        <v>4301011562</v>
      </c>
      <c r="D151" s="390">
        <v>4680115882577</v>
      </c>
      <c r="E151" s="391"/>
      <c r="F151" s="382">
        <v>0.4</v>
      </c>
      <c r="G151" s="32">
        <v>8</v>
      </c>
      <c r="H151" s="382">
        <v>3.2</v>
      </c>
      <c r="I151" s="382">
        <v>3.4</v>
      </c>
      <c r="J151" s="32">
        <v>156</v>
      </c>
      <c r="K151" s="32" t="s">
        <v>75</v>
      </c>
      <c r="L151" s="32"/>
      <c r="M151" s="33" t="s">
        <v>98</v>
      </c>
      <c r="N151" s="33"/>
      <c r="O151" s="32">
        <v>90</v>
      </c>
      <c r="P151" s="7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88"/>
      <c r="R151" s="388"/>
      <c r="S151" s="388"/>
      <c r="T151" s="389"/>
      <c r="U151" s="34"/>
      <c r="V151" s="34"/>
      <c r="W151" s="35" t="s">
        <v>69</v>
      </c>
      <c r="X151" s="383">
        <v>0</v>
      </c>
      <c r="Y151" s="384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9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5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7"/>
      <c r="P152" s="403" t="s">
        <v>70</v>
      </c>
      <c r="Q152" s="404"/>
      <c r="R152" s="404"/>
      <c r="S152" s="404"/>
      <c r="T152" s="404"/>
      <c r="U152" s="404"/>
      <c r="V152" s="405"/>
      <c r="W152" s="37" t="s">
        <v>71</v>
      </c>
      <c r="X152" s="385">
        <f>IFERROR(X150/H150,"0")+IFERROR(X151/H151,"0")</f>
        <v>0</v>
      </c>
      <c r="Y152" s="385">
        <f>IFERROR(Y150/H150,"0")+IFERROR(Y151/H151,"0")</f>
        <v>0</v>
      </c>
      <c r="Z152" s="385">
        <f>IFERROR(IF(Z150="",0,Z150),"0")+IFERROR(IF(Z151="",0,Z151),"0")</f>
        <v>0</v>
      </c>
      <c r="AA152" s="386"/>
      <c r="AB152" s="386"/>
      <c r="AC152" s="386"/>
    </row>
    <row r="153" spans="1:68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397"/>
      <c r="P153" s="403" t="s">
        <v>70</v>
      </c>
      <c r="Q153" s="404"/>
      <c r="R153" s="404"/>
      <c r="S153" s="404"/>
      <c r="T153" s="404"/>
      <c r="U153" s="404"/>
      <c r="V153" s="405"/>
      <c r="W153" s="37" t="s">
        <v>69</v>
      </c>
      <c r="X153" s="385">
        <f>IFERROR(SUM(X150:X151),"0")</f>
        <v>0</v>
      </c>
      <c r="Y153" s="385">
        <f>IFERROR(SUM(Y150:Y151),"0")</f>
        <v>0</v>
      </c>
      <c r="Z153" s="37"/>
      <c r="AA153" s="386"/>
      <c r="AB153" s="386"/>
      <c r="AC153" s="386"/>
    </row>
    <row r="154" spans="1:68" ht="14.25" customHeight="1" x14ac:dyDescent="0.25">
      <c r="A154" s="406" t="s">
        <v>64</v>
      </c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  <c r="X154" s="396"/>
      <c r="Y154" s="396"/>
      <c r="Z154" s="396"/>
      <c r="AA154" s="379"/>
      <c r="AB154" s="379"/>
      <c r="AC154" s="379"/>
    </row>
    <row r="155" spans="1:68" ht="27" customHeight="1" x14ac:dyDescent="0.25">
      <c r="A155" s="54" t="s">
        <v>238</v>
      </c>
      <c r="B155" s="54" t="s">
        <v>239</v>
      </c>
      <c r="C155" s="31">
        <v>4301031234</v>
      </c>
      <c r="D155" s="390">
        <v>4680115883444</v>
      </c>
      <c r="E155" s="391"/>
      <c r="F155" s="382">
        <v>0.35</v>
      </c>
      <c r="G155" s="32">
        <v>8</v>
      </c>
      <c r="H155" s="382">
        <v>2.8</v>
      </c>
      <c r="I155" s="382">
        <v>3.0880000000000001</v>
      </c>
      <c r="J155" s="32">
        <v>156</v>
      </c>
      <c r="K155" s="32" t="s">
        <v>75</v>
      </c>
      <c r="L155" s="32"/>
      <c r="M155" s="33" t="s">
        <v>98</v>
      </c>
      <c r="N155" s="33"/>
      <c r="O155" s="32">
        <v>90</v>
      </c>
      <c r="P155" s="4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8"/>
      <c r="R155" s="388"/>
      <c r="S155" s="388"/>
      <c r="T155" s="389"/>
      <c r="U155" s="34"/>
      <c r="V155" s="34"/>
      <c r="W155" s="35" t="s">
        <v>69</v>
      </c>
      <c r="X155" s="383">
        <v>0</v>
      </c>
      <c r="Y155" s="38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238</v>
      </c>
      <c r="B156" s="54" t="s">
        <v>240</v>
      </c>
      <c r="C156" s="31">
        <v>4301031235</v>
      </c>
      <c r="D156" s="390">
        <v>4680115883444</v>
      </c>
      <c r="E156" s="391"/>
      <c r="F156" s="382">
        <v>0.35</v>
      </c>
      <c r="G156" s="32">
        <v>8</v>
      </c>
      <c r="H156" s="382">
        <v>2.8</v>
      </c>
      <c r="I156" s="382">
        <v>3.0880000000000001</v>
      </c>
      <c r="J156" s="32">
        <v>156</v>
      </c>
      <c r="K156" s="32" t="s">
        <v>75</v>
      </c>
      <c r="L156" s="32"/>
      <c r="M156" s="33" t="s">
        <v>98</v>
      </c>
      <c r="N156" s="33"/>
      <c r="O156" s="32">
        <v>90</v>
      </c>
      <c r="P156" s="64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8"/>
      <c r="R156" s="388"/>
      <c r="S156" s="388"/>
      <c r="T156" s="389"/>
      <c r="U156" s="34"/>
      <c r="V156" s="34"/>
      <c r="W156" s="35" t="s">
        <v>69</v>
      </c>
      <c r="X156" s="383">
        <v>0</v>
      </c>
      <c r="Y156" s="38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7"/>
      <c r="P157" s="403" t="s">
        <v>70</v>
      </c>
      <c r="Q157" s="404"/>
      <c r="R157" s="404"/>
      <c r="S157" s="404"/>
      <c r="T157" s="404"/>
      <c r="U157" s="404"/>
      <c r="V157" s="405"/>
      <c r="W157" s="37" t="s">
        <v>71</v>
      </c>
      <c r="X157" s="385">
        <f>IFERROR(X155/H155,"0")+IFERROR(X156/H156,"0")</f>
        <v>0</v>
      </c>
      <c r="Y157" s="385">
        <f>IFERROR(Y155/H155,"0")+IFERROR(Y156/H156,"0")</f>
        <v>0</v>
      </c>
      <c r="Z157" s="385">
        <f>IFERROR(IF(Z155="",0,Z155),"0")+IFERROR(IF(Z156="",0,Z156),"0")</f>
        <v>0</v>
      </c>
      <c r="AA157" s="386"/>
      <c r="AB157" s="386"/>
      <c r="AC157" s="386"/>
    </row>
    <row r="158" spans="1:68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397"/>
      <c r="P158" s="403" t="s">
        <v>70</v>
      </c>
      <c r="Q158" s="404"/>
      <c r="R158" s="404"/>
      <c r="S158" s="404"/>
      <c r="T158" s="404"/>
      <c r="U158" s="404"/>
      <c r="V158" s="405"/>
      <c r="W158" s="37" t="s">
        <v>69</v>
      </c>
      <c r="X158" s="385">
        <f>IFERROR(SUM(X155:X156),"0")</f>
        <v>0</v>
      </c>
      <c r="Y158" s="385">
        <f>IFERROR(SUM(Y155:Y156),"0")</f>
        <v>0</v>
      </c>
      <c r="Z158" s="37"/>
      <c r="AA158" s="386"/>
      <c r="AB158" s="386"/>
      <c r="AC158" s="386"/>
    </row>
    <row r="159" spans="1:68" ht="14.25" customHeight="1" x14ac:dyDescent="0.25">
      <c r="A159" s="406" t="s">
        <v>72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379"/>
      <c r="AB159" s="379"/>
      <c r="AC159" s="379"/>
    </row>
    <row r="160" spans="1:68" ht="16.5" customHeight="1" x14ac:dyDescent="0.25">
      <c r="A160" s="54" t="s">
        <v>241</v>
      </c>
      <c r="B160" s="54" t="s">
        <v>242</v>
      </c>
      <c r="C160" s="31">
        <v>4301051477</v>
      </c>
      <c r="D160" s="390">
        <v>4680115882584</v>
      </c>
      <c r="E160" s="391"/>
      <c r="F160" s="382">
        <v>0.33</v>
      </c>
      <c r="G160" s="32">
        <v>8</v>
      </c>
      <c r="H160" s="382">
        <v>2.64</v>
      </c>
      <c r="I160" s="382">
        <v>2.9279999999999999</v>
      </c>
      <c r="J160" s="32">
        <v>156</v>
      </c>
      <c r="K160" s="32" t="s">
        <v>75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8"/>
      <c r="R160" s="388"/>
      <c r="S160" s="388"/>
      <c r="T160" s="389"/>
      <c r="U160" s="34"/>
      <c r="V160" s="34"/>
      <c r="W160" s="35" t="s">
        <v>69</v>
      </c>
      <c r="X160" s="383">
        <v>0</v>
      </c>
      <c r="Y160" s="38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243</v>
      </c>
      <c r="C161" s="31">
        <v>4301051476</v>
      </c>
      <c r="D161" s="390">
        <v>4680115882584</v>
      </c>
      <c r="E161" s="391"/>
      <c r="F161" s="382">
        <v>0.33</v>
      </c>
      <c r="G161" s="32">
        <v>8</v>
      </c>
      <c r="H161" s="382">
        <v>2.64</v>
      </c>
      <c r="I161" s="382">
        <v>2.9279999999999999</v>
      </c>
      <c r="J161" s="32">
        <v>156</v>
      </c>
      <c r="K161" s="32" t="s">
        <v>75</v>
      </c>
      <c r="L161" s="32"/>
      <c r="M161" s="33" t="s">
        <v>98</v>
      </c>
      <c r="N161" s="33"/>
      <c r="O161" s="32">
        <v>60</v>
      </c>
      <c r="P161" s="6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8"/>
      <c r="R161" s="388"/>
      <c r="S161" s="388"/>
      <c r="T161" s="389"/>
      <c r="U161" s="34"/>
      <c r="V161" s="34"/>
      <c r="W161" s="35" t="s">
        <v>69</v>
      </c>
      <c r="X161" s="383">
        <v>0</v>
      </c>
      <c r="Y161" s="38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395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7"/>
      <c r="P162" s="403" t="s">
        <v>70</v>
      </c>
      <c r="Q162" s="404"/>
      <c r="R162" s="404"/>
      <c r="S162" s="404"/>
      <c r="T162" s="404"/>
      <c r="U162" s="404"/>
      <c r="V162" s="405"/>
      <c r="W162" s="37" t="s">
        <v>71</v>
      </c>
      <c r="X162" s="385">
        <f>IFERROR(X160/H160,"0")+IFERROR(X161/H161,"0")</f>
        <v>0</v>
      </c>
      <c r="Y162" s="385">
        <f>IFERROR(Y160/H160,"0")+IFERROR(Y161/H161,"0")</f>
        <v>0</v>
      </c>
      <c r="Z162" s="385">
        <f>IFERROR(IF(Z160="",0,Z160),"0")+IFERROR(IF(Z161="",0,Z161),"0")</f>
        <v>0</v>
      </c>
      <c r="AA162" s="386"/>
      <c r="AB162" s="386"/>
      <c r="AC162" s="386"/>
    </row>
    <row r="163" spans="1:68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7"/>
      <c r="P163" s="403" t="s">
        <v>70</v>
      </c>
      <c r="Q163" s="404"/>
      <c r="R163" s="404"/>
      <c r="S163" s="404"/>
      <c r="T163" s="404"/>
      <c r="U163" s="404"/>
      <c r="V163" s="405"/>
      <c r="W163" s="37" t="s">
        <v>69</v>
      </c>
      <c r="X163" s="385">
        <f>IFERROR(SUM(X160:X161),"0")</f>
        <v>0</v>
      </c>
      <c r="Y163" s="385">
        <f>IFERROR(SUM(Y160:Y161),"0")</f>
        <v>0</v>
      </c>
      <c r="Z163" s="37"/>
      <c r="AA163" s="386"/>
      <c r="AB163" s="386"/>
      <c r="AC163" s="386"/>
    </row>
    <row r="164" spans="1:68" ht="16.5" customHeight="1" x14ac:dyDescent="0.25">
      <c r="A164" s="402" t="s">
        <v>103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378"/>
      <c r="AB164" s="378"/>
      <c r="AC164" s="378"/>
    </row>
    <row r="165" spans="1:68" ht="14.25" customHeight="1" x14ac:dyDescent="0.25">
      <c r="A165" s="406" t="s">
        <v>105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379"/>
      <c r="AB165" s="379"/>
      <c r="AC165" s="379"/>
    </row>
    <row r="166" spans="1:68" ht="27" customHeight="1" x14ac:dyDescent="0.25">
      <c r="A166" s="54" t="s">
        <v>244</v>
      </c>
      <c r="B166" s="54" t="s">
        <v>245</v>
      </c>
      <c r="C166" s="31">
        <v>4301011623</v>
      </c>
      <c r="D166" s="390">
        <v>4607091382945</v>
      </c>
      <c r="E166" s="391"/>
      <c r="F166" s="382">
        <v>1.4</v>
      </c>
      <c r="G166" s="32">
        <v>8</v>
      </c>
      <c r="H166" s="382">
        <v>11.2</v>
      </c>
      <c r="I166" s="382">
        <v>11.68</v>
      </c>
      <c r="J166" s="32">
        <v>56</v>
      </c>
      <c r="K166" s="32" t="s">
        <v>108</v>
      </c>
      <c r="L166" s="32"/>
      <c r="M166" s="33" t="s">
        <v>109</v>
      </c>
      <c r="N166" s="33"/>
      <c r="O166" s="32">
        <v>50</v>
      </c>
      <c r="P166" s="7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8"/>
      <c r="R166" s="388"/>
      <c r="S166" s="388"/>
      <c r="T166" s="389"/>
      <c r="U166" s="34"/>
      <c r="V166" s="34"/>
      <c r="W166" s="35" t="s">
        <v>69</v>
      </c>
      <c r="X166" s="383">
        <v>0</v>
      </c>
      <c r="Y166" s="384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246</v>
      </c>
      <c r="B167" s="54" t="s">
        <v>247</v>
      </c>
      <c r="C167" s="31">
        <v>4301011192</v>
      </c>
      <c r="D167" s="390">
        <v>4607091382952</v>
      </c>
      <c r="E167" s="391"/>
      <c r="F167" s="382">
        <v>0.5</v>
      </c>
      <c r="G167" s="32">
        <v>6</v>
      </c>
      <c r="H167" s="382">
        <v>3</v>
      </c>
      <c r="I167" s="382">
        <v>3.2</v>
      </c>
      <c r="J167" s="32">
        <v>156</v>
      </c>
      <c r="K167" s="32" t="s">
        <v>75</v>
      </c>
      <c r="L167" s="32"/>
      <c r="M167" s="33" t="s">
        <v>109</v>
      </c>
      <c r="N167" s="33"/>
      <c r="O167" s="32">
        <v>50</v>
      </c>
      <c r="P167" s="53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8"/>
      <c r="R167" s="388"/>
      <c r="S167" s="388"/>
      <c r="T167" s="389"/>
      <c r="U167" s="34"/>
      <c r="V167" s="34"/>
      <c r="W167" s="35" t="s">
        <v>69</v>
      </c>
      <c r="X167" s="383">
        <v>0</v>
      </c>
      <c r="Y167" s="384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5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248</v>
      </c>
      <c r="B168" s="54" t="s">
        <v>249</v>
      </c>
      <c r="C168" s="31">
        <v>4301011705</v>
      </c>
      <c r="D168" s="390">
        <v>4607091384604</v>
      </c>
      <c r="E168" s="391"/>
      <c r="F168" s="382">
        <v>0.4</v>
      </c>
      <c r="G168" s="32">
        <v>10</v>
      </c>
      <c r="H168" s="382">
        <v>4</v>
      </c>
      <c r="I168" s="382">
        <v>4.24</v>
      </c>
      <c r="J168" s="32">
        <v>120</v>
      </c>
      <c r="K168" s="32" t="s">
        <v>75</v>
      </c>
      <c r="L168" s="32"/>
      <c r="M168" s="33" t="s">
        <v>109</v>
      </c>
      <c r="N168" s="33"/>
      <c r="O168" s="32">
        <v>50</v>
      </c>
      <c r="P168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8"/>
      <c r="R168" s="388"/>
      <c r="S168" s="388"/>
      <c r="T168" s="389"/>
      <c r="U168" s="34"/>
      <c r="V168" s="34"/>
      <c r="W168" s="35" t="s">
        <v>69</v>
      </c>
      <c r="X168" s="383">
        <v>0</v>
      </c>
      <c r="Y168" s="384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395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397"/>
      <c r="P169" s="403" t="s">
        <v>70</v>
      </c>
      <c r="Q169" s="404"/>
      <c r="R169" s="404"/>
      <c r="S169" s="404"/>
      <c r="T169" s="404"/>
      <c r="U169" s="404"/>
      <c r="V169" s="405"/>
      <c r="W169" s="37" t="s">
        <v>71</v>
      </c>
      <c r="X169" s="385">
        <f>IFERROR(X166/H166,"0")+IFERROR(X167/H167,"0")+IFERROR(X168/H168,"0")</f>
        <v>0</v>
      </c>
      <c r="Y169" s="385">
        <f>IFERROR(Y166/H166,"0")+IFERROR(Y167/H167,"0")+IFERROR(Y168/H168,"0")</f>
        <v>0</v>
      </c>
      <c r="Z169" s="385">
        <f>IFERROR(IF(Z166="",0,Z166),"0")+IFERROR(IF(Z167="",0,Z167),"0")+IFERROR(IF(Z168="",0,Z168),"0")</f>
        <v>0</v>
      </c>
      <c r="AA169" s="386"/>
      <c r="AB169" s="386"/>
      <c r="AC169" s="386"/>
    </row>
    <row r="170" spans="1:68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7"/>
      <c r="P170" s="403" t="s">
        <v>70</v>
      </c>
      <c r="Q170" s="404"/>
      <c r="R170" s="404"/>
      <c r="S170" s="404"/>
      <c r="T170" s="404"/>
      <c r="U170" s="404"/>
      <c r="V170" s="405"/>
      <c r="W170" s="37" t="s">
        <v>69</v>
      </c>
      <c r="X170" s="385">
        <f>IFERROR(SUM(X166:X168),"0")</f>
        <v>0</v>
      </c>
      <c r="Y170" s="385">
        <f>IFERROR(SUM(Y166:Y168),"0")</f>
        <v>0</v>
      </c>
      <c r="Z170" s="37"/>
      <c r="AA170" s="386"/>
      <c r="AB170" s="386"/>
      <c r="AC170" s="386"/>
    </row>
    <row r="171" spans="1:68" ht="14.25" customHeight="1" x14ac:dyDescent="0.25">
      <c r="A171" s="406" t="s">
        <v>64</v>
      </c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  <c r="X171" s="396"/>
      <c r="Y171" s="396"/>
      <c r="Z171" s="396"/>
      <c r="AA171" s="379"/>
      <c r="AB171" s="379"/>
      <c r="AC171" s="379"/>
    </row>
    <row r="172" spans="1:68" ht="16.5" customHeight="1" x14ac:dyDescent="0.25">
      <c r="A172" s="54" t="s">
        <v>250</v>
      </c>
      <c r="B172" s="54" t="s">
        <v>251</v>
      </c>
      <c r="C172" s="31">
        <v>4301030895</v>
      </c>
      <c r="D172" s="390">
        <v>4607091387667</v>
      </c>
      <c r="E172" s="391"/>
      <c r="F172" s="382">
        <v>0.9</v>
      </c>
      <c r="G172" s="32">
        <v>10</v>
      </c>
      <c r="H172" s="382">
        <v>9</v>
      </c>
      <c r="I172" s="382">
        <v>9.6300000000000008</v>
      </c>
      <c r="J172" s="32">
        <v>56</v>
      </c>
      <c r="K172" s="32" t="s">
        <v>108</v>
      </c>
      <c r="L172" s="32"/>
      <c r="M172" s="33" t="s">
        <v>109</v>
      </c>
      <c r="N172" s="33"/>
      <c r="O172" s="32">
        <v>40</v>
      </c>
      <c r="P17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8"/>
      <c r="R172" s="388"/>
      <c r="S172" s="388"/>
      <c r="T172" s="389"/>
      <c r="U172" s="34"/>
      <c r="V172" s="34"/>
      <c r="W172" s="35" t="s">
        <v>69</v>
      </c>
      <c r="X172" s="383">
        <v>0</v>
      </c>
      <c r="Y172" s="384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252</v>
      </c>
      <c r="B173" s="54" t="s">
        <v>253</v>
      </c>
      <c r="C173" s="31">
        <v>4301030961</v>
      </c>
      <c r="D173" s="390">
        <v>4607091387636</v>
      </c>
      <c r="E173" s="391"/>
      <c r="F173" s="382">
        <v>0.7</v>
      </c>
      <c r="G173" s="32">
        <v>6</v>
      </c>
      <c r="H173" s="382">
        <v>4.2</v>
      </c>
      <c r="I173" s="382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8"/>
      <c r="R173" s="388"/>
      <c r="S173" s="388"/>
      <c r="T173" s="389"/>
      <c r="U173" s="34"/>
      <c r="V173" s="34"/>
      <c r="W173" s="35" t="s">
        <v>69</v>
      </c>
      <c r="X173" s="383">
        <v>0</v>
      </c>
      <c r="Y173" s="384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254</v>
      </c>
      <c r="B174" s="54" t="s">
        <v>255</v>
      </c>
      <c r="C174" s="31">
        <v>4301030963</v>
      </c>
      <c r="D174" s="390">
        <v>4607091382426</v>
      </c>
      <c r="E174" s="391"/>
      <c r="F174" s="382">
        <v>0.9</v>
      </c>
      <c r="G174" s="32">
        <v>10</v>
      </c>
      <c r="H174" s="382">
        <v>9</v>
      </c>
      <c r="I174" s="382">
        <v>9.6300000000000008</v>
      </c>
      <c r="J174" s="32">
        <v>56</v>
      </c>
      <c r="K174" s="32" t="s">
        <v>108</v>
      </c>
      <c r="L174" s="32"/>
      <c r="M174" s="33" t="s">
        <v>68</v>
      </c>
      <c r="N174" s="33"/>
      <c r="O174" s="32">
        <v>40</v>
      </c>
      <c r="P174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8"/>
      <c r="R174" s="388"/>
      <c r="S174" s="388"/>
      <c r="T174" s="389"/>
      <c r="U174" s="34"/>
      <c r="V174" s="34"/>
      <c r="W174" s="35" t="s">
        <v>69</v>
      </c>
      <c r="X174" s="383">
        <v>0</v>
      </c>
      <c r="Y174" s="3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9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256</v>
      </c>
      <c r="B175" s="54" t="s">
        <v>257</v>
      </c>
      <c r="C175" s="31">
        <v>4301030962</v>
      </c>
      <c r="D175" s="390">
        <v>4607091386547</v>
      </c>
      <c r="E175" s="391"/>
      <c r="F175" s="382">
        <v>0.35</v>
      </c>
      <c r="G175" s="32">
        <v>8</v>
      </c>
      <c r="H175" s="382">
        <v>2.8</v>
      </c>
      <c r="I175" s="3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8"/>
      <c r="R175" s="388"/>
      <c r="S175" s="388"/>
      <c r="T175" s="389"/>
      <c r="U175" s="34"/>
      <c r="V175" s="34"/>
      <c r="W175" s="35" t="s">
        <v>69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5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258</v>
      </c>
      <c r="B176" s="54" t="s">
        <v>259</v>
      </c>
      <c r="C176" s="31">
        <v>4301030964</v>
      </c>
      <c r="D176" s="390">
        <v>4607091382464</v>
      </c>
      <c r="E176" s="391"/>
      <c r="F176" s="382">
        <v>0.35</v>
      </c>
      <c r="G176" s="32">
        <v>8</v>
      </c>
      <c r="H176" s="382">
        <v>2.8</v>
      </c>
      <c r="I176" s="3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8"/>
      <c r="R176" s="388"/>
      <c r="S176" s="388"/>
      <c r="T176" s="389"/>
      <c r="U176" s="34"/>
      <c r="V176" s="34"/>
      <c r="W176" s="35" t="s">
        <v>69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51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395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7"/>
      <c r="P177" s="403" t="s">
        <v>70</v>
      </c>
      <c r="Q177" s="404"/>
      <c r="R177" s="404"/>
      <c r="S177" s="404"/>
      <c r="T177" s="404"/>
      <c r="U177" s="404"/>
      <c r="V177" s="405"/>
      <c r="W177" s="37" t="s">
        <v>71</v>
      </c>
      <c r="X177" s="385">
        <f>IFERROR(X172/H172,"0")+IFERROR(X173/H173,"0")+IFERROR(X174/H174,"0")+IFERROR(X175/H175,"0")+IFERROR(X176/H176,"0")</f>
        <v>0</v>
      </c>
      <c r="Y177" s="385">
        <f>IFERROR(Y172/H172,"0")+IFERROR(Y173/H173,"0")+IFERROR(Y174/H174,"0")+IFERROR(Y175/H175,"0")+IFERROR(Y176/H176,"0")</f>
        <v>0</v>
      </c>
      <c r="Z177" s="385">
        <f>IFERROR(IF(Z172="",0,Z172),"0")+IFERROR(IF(Z173="",0,Z173),"0")+IFERROR(IF(Z174="",0,Z174),"0")+IFERROR(IF(Z175="",0,Z175),"0")+IFERROR(IF(Z176="",0,Z176),"0")</f>
        <v>0</v>
      </c>
      <c r="AA177" s="386"/>
      <c r="AB177" s="386"/>
      <c r="AC177" s="386"/>
    </row>
    <row r="178" spans="1:68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7"/>
      <c r="P178" s="403" t="s">
        <v>70</v>
      </c>
      <c r="Q178" s="404"/>
      <c r="R178" s="404"/>
      <c r="S178" s="404"/>
      <c r="T178" s="404"/>
      <c r="U178" s="404"/>
      <c r="V178" s="405"/>
      <c r="W178" s="37" t="s">
        <v>69</v>
      </c>
      <c r="X178" s="385">
        <f>IFERROR(SUM(X172:X176),"0")</f>
        <v>0</v>
      </c>
      <c r="Y178" s="385">
        <f>IFERROR(SUM(Y172:Y176),"0")</f>
        <v>0</v>
      </c>
      <c r="Z178" s="37"/>
      <c r="AA178" s="386"/>
      <c r="AB178" s="386"/>
      <c r="AC178" s="386"/>
    </row>
    <row r="179" spans="1:68" ht="14.25" customHeight="1" x14ac:dyDescent="0.25">
      <c r="A179" s="406" t="s">
        <v>72</v>
      </c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  <c r="X179" s="396"/>
      <c r="Y179" s="396"/>
      <c r="Z179" s="396"/>
      <c r="AA179" s="379"/>
      <c r="AB179" s="379"/>
      <c r="AC179" s="379"/>
    </row>
    <row r="180" spans="1:68" ht="16.5" customHeight="1" x14ac:dyDescent="0.25">
      <c r="A180" s="54" t="s">
        <v>260</v>
      </c>
      <c r="B180" s="54" t="s">
        <v>261</v>
      </c>
      <c r="C180" s="31">
        <v>4301051611</v>
      </c>
      <c r="D180" s="390">
        <v>4607091385304</v>
      </c>
      <c r="E180" s="391"/>
      <c r="F180" s="382">
        <v>1.4</v>
      </c>
      <c r="G180" s="32">
        <v>6</v>
      </c>
      <c r="H180" s="382">
        <v>8.4</v>
      </c>
      <c r="I180" s="382">
        <v>8.9640000000000004</v>
      </c>
      <c r="J180" s="32">
        <v>56</v>
      </c>
      <c r="K180" s="32" t="s">
        <v>108</v>
      </c>
      <c r="L180" s="32"/>
      <c r="M180" s="33" t="s">
        <v>68</v>
      </c>
      <c r="N180" s="33"/>
      <c r="O180" s="32">
        <v>40</v>
      </c>
      <c r="P180" s="5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8"/>
      <c r="R180" s="388"/>
      <c r="S180" s="388"/>
      <c r="T180" s="389"/>
      <c r="U180" s="34"/>
      <c r="V180" s="34"/>
      <c r="W180" s="35" t="s">
        <v>69</v>
      </c>
      <c r="X180" s="383">
        <v>8</v>
      </c>
      <c r="Y180" s="384">
        <f>IFERROR(IF(X180="",0,CEILING((X180/$H180),1)*$H180),"")</f>
        <v>8.4</v>
      </c>
      <c r="Z180" s="36">
        <f>IFERROR(IF(Y180=0,"",ROUNDUP(Y180/H180,0)*0.02175),"")</f>
        <v>2.1749999999999999E-2</v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8.5371428571428574</v>
      </c>
      <c r="BN180" s="64">
        <f>IFERROR(Y180*I180/H180,"0")</f>
        <v>8.9640000000000004</v>
      </c>
      <c r="BO180" s="64">
        <f>IFERROR(1/J180*(X180/H180),"0")</f>
        <v>1.7006802721088433E-2</v>
      </c>
      <c r="BP180" s="64">
        <f>IFERROR(1/J180*(Y180/H180),"0")</f>
        <v>1.7857142857142856E-2</v>
      </c>
    </row>
    <row r="181" spans="1:68" ht="16.5" customHeight="1" x14ac:dyDescent="0.25">
      <c r="A181" s="54" t="s">
        <v>262</v>
      </c>
      <c r="B181" s="54" t="s">
        <v>263</v>
      </c>
      <c r="C181" s="31">
        <v>4301051648</v>
      </c>
      <c r="D181" s="390">
        <v>4607091386264</v>
      </c>
      <c r="E181" s="391"/>
      <c r="F181" s="382">
        <v>0.5</v>
      </c>
      <c r="G181" s="32">
        <v>6</v>
      </c>
      <c r="H181" s="382">
        <v>3</v>
      </c>
      <c r="I181" s="382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4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8"/>
      <c r="R181" s="388"/>
      <c r="S181" s="388"/>
      <c r="T181" s="389"/>
      <c r="U181" s="34"/>
      <c r="V181" s="34"/>
      <c r="W181" s="35" t="s">
        <v>69</v>
      </c>
      <c r="X181" s="383">
        <v>0</v>
      </c>
      <c r="Y181" s="384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264</v>
      </c>
      <c r="B182" s="54" t="s">
        <v>265</v>
      </c>
      <c r="C182" s="31">
        <v>4301051313</v>
      </c>
      <c r="D182" s="390">
        <v>4607091385427</v>
      </c>
      <c r="E182" s="391"/>
      <c r="F182" s="382">
        <v>0.5</v>
      </c>
      <c r="G182" s="32">
        <v>6</v>
      </c>
      <c r="H182" s="382">
        <v>3</v>
      </c>
      <c r="I182" s="382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8"/>
      <c r="R182" s="388"/>
      <c r="S182" s="388"/>
      <c r="T182" s="389"/>
      <c r="U182" s="34"/>
      <c r="V182" s="34"/>
      <c r="W182" s="35" t="s">
        <v>69</v>
      </c>
      <c r="X182" s="383">
        <v>0</v>
      </c>
      <c r="Y182" s="384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395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397"/>
      <c r="P183" s="403" t="s">
        <v>70</v>
      </c>
      <c r="Q183" s="404"/>
      <c r="R183" s="404"/>
      <c r="S183" s="404"/>
      <c r="T183" s="404"/>
      <c r="U183" s="404"/>
      <c r="V183" s="405"/>
      <c r="W183" s="37" t="s">
        <v>71</v>
      </c>
      <c r="X183" s="385">
        <f>IFERROR(X180/H180,"0")+IFERROR(X181/H181,"0")+IFERROR(X182/H182,"0")</f>
        <v>0.95238095238095233</v>
      </c>
      <c r="Y183" s="385">
        <f>IFERROR(Y180/H180,"0")+IFERROR(Y181/H181,"0")+IFERROR(Y182/H182,"0")</f>
        <v>1</v>
      </c>
      <c r="Z183" s="385">
        <f>IFERROR(IF(Z180="",0,Z180),"0")+IFERROR(IF(Z181="",0,Z181),"0")+IFERROR(IF(Z182="",0,Z182),"0")</f>
        <v>2.1749999999999999E-2</v>
      </c>
      <c r="AA183" s="386"/>
      <c r="AB183" s="386"/>
      <c r="AC183" s="386"/>
    </row>
    <row r="184" spans="1:68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7"/>
      <c r="P184" s="403" t="s">
        <v>70</v>
      </c>
      <c r="Q184" s="404"/>
      <c r="R184" s="404"/>
      <c r="S184" s="404"/>
      <c r="T184" s="404"/>
      <c r="U184" s="404"/>
      <c r="V184" s="405"/>
      <c r="W184" s="37" t="s">
        <v>69</v>
      </c>
      <c r="X184" s="385">
        <f>IFERROR(SUM(X180:X182),"0")</f>
        <v>8</v>
      </c>
      <c r="Y184" s="385">
        <f>IFERROR(SUM(Y180:Y182),"0")</f>
        <v>8.4</v>
      </c>
      <c r="Z184" s="37"/>
      <c r="AA184" s="386"/>
      <c r="AB184" s="386"/>
      <c r="AC184" s="386"/>
    </row>
    <row r="185" spans="1:68" ht="27.75" customHeight="1" x14ac:dyDescent="0.2">
      <c r="A185" s="470" t="s">
        <v>266</v>
      </c>
      <c r="B185" s="471"/>
      <c r="C185" s="471"/>
      <c r="D185" s="471"/>
      <c r="E185" s="471"/>
      <c r="F185" s="471"/>
      <c r="G185" s="471"/>
      <c r="H185" s="471"/>
      <c r="I185" s="471"/>
      <c r="J185" s="471"/>
      <c r="K185" s="471"/>
      <c r="L185" s="471"/>
      <c r="M185" s="471"/>
      <c r="N185" s="471"/>
      <c r="O185" s="471"/>
      <c r="P185" s="471"/>
      <c r="Q185" s="471"/>
      <c r="R185" s="471"/>
      <c r="S185" s="471"/>
      <c r="T185" s="471"/>
      <c r="U185" s="471"/>
      <c r="V185" s="471"/>
      <c r="W185" s="471"/>
      <c r="X185" s="471"/>
      <c r="Y185" s="471"/>
      <c r="Z185" s="471"/>
      <c r="AA185" s="48"/>
      <c r="AB185" s="48"/>
      <c r="AC185" s="48"/>
    </row>
    <row r="186" spans="1:68" ht="16.5" customHeight="1" x14ac:dyDescent="0.25">
      <c r="A186" s="402" t="s">
        <v>267</v>
      </c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  <c r="X186" s="396"/>
      <c r="Y186" s="396"/>
      <c r="Z186" s="396"/>
      <c r="AA186" s="378"/>
      <c r="AB186" s="378"/>
      <c r="AC186" s="378"/>
    </row>
    <row r="187" spans="1:68" ht="14.25" customHeight="1" x14ac:dyDescent="0.25">
      <c r="A187" s="406" t="s">
        <v>141</v>
      </c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  <c r="X187" s="396"/>
      <c r="Y187" s="396"/>
      <c r="Z187" s="396"/>
      <c r="AA187" s="379"/>
      <c r="AB187" s="379"/>
      <c r="AC187" s="379"/>
    </row>
    <row r="188" spans="1:68" ht="27" customHeight="1" x14ac:dyDescent="0.25">
      <c r="A188" s="54" t="s">
        <v>268</v>
      </c>
      <c r="B188" s="54" t="s">
        <v>269</v>
      </c>
      <c r="C188" s="31">
        <v>4301020323</v>
      </c>
      <c r="D188" s="390">
        <v>4680115886223</v>
      </c>
      <c r="E188" s="391"/>
      <c r="F188" s="382">
        <v>0.33</v>
      </c>
      <c r="G188" s="32">
        <v>6</v>
      </c>
      <c r="H188" s="382">
        <v>1.98</v>
      </c>
      <c r="I188" s="382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4" t="s">
        <v>270</v>
      </c>
      <c r="Q188" s="388"/>
      <c r="R188" s="388"/>
      <c r="S188" s="388"/>
      <c r="T188" s="389"/>
      <c r="U188" s="34"/>
      <c r="V188" s="34"/>
      <c r="W188" s="35" t="s">
        <v>69</v>
      </c>
      <c r="X188" s="383">
        <v>0</v>
      </c>
      <c r="Y188" s="384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 t="s">
        <v>271</v>
      </c>
      <c r="AC188" s="65"/>
      <c r="AG188" s="64"/>
      <c r="AJ188" s="66"/>
      <c r="AK188" s="66"/>
      <c r="BB188" s="155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395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7"/>
      <c r="P189" s="403" t="s">
        <v>70</v>
      </c>
      <c r="Q189" s="404"/>
      <c r="R189" s="404"/>
      <c r="S189" s="404"/>
      <c r="T189" s="404"/>
      <c r="U189" s="404"/>
      <c r="V189" s="405"/>
      <c r="W189" s="37" t="s">
        <v>71</v>
      </c>
      <c r="X189" s="385">
        <f>IFERROR(X188/H188,"0")</f>
        <v>0</v>
      </c>
      <c r="Y189" s="385">
        <f>IFERROR(Y188/H188,"0")</f>
        <v>0</v>
      </c>
      <c r="Z189" s="385">
        <f>IFERROR(IF(Z188="",0,Z188),"0")</f>
        <v>0</v>
      </c>
      <c r="AA189" s="386"/>
      <c r="AB189" s="386"/>
      <c r="AC189" s="386"/>
    </row>
    <row r="190" spans="1:68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7"/>
      <c r="P190" s="403" t="s">
        <v>70</v>
      </c>
      <c r="Q190" s="404"/>
      <c r="R190" s="404"/>
      <c r="S190" s="404"/>
      <c r="T190" s="404"/>
      <c r="U190" s="404"/>
      <c r="V190" s="405"/>
      <c r="W190" s="37" t="s">
        <v>69</v>
      </c>
      <c r="X190" s="385">
        <f>IFERROR(SUM(X188:X188),"0")</f>
        <v>0</v>
      </c>
      <c r="Y190" s="385">
        <f>IFERROR(SUM(Y188:Y188),"0")</f>
        <v>0</v>
      </c>
      <c r="Z190" s="37"/>
      <c r="AA190" s="386"/>
      <c r="AB190" s="386"/>
      <c r="AC190" s="386"/>
    </row>
    <row r="191" spans="1:68" ht="14.25" customHeight="1" x14ac:dyDescent="0.25">
      <c r="A191" s="406" t="s">
        <v>64</v>
      </c>
      <c r="B191" s="396"/>
      <c r="C191" s="396"/>
      <c r="D191" s="396"/>
      <c r="E191" s="396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379"/>
      <c r="AB191" s="379"/>
      <c r="AC191" s="379"/>
    </row>
    <row r="192" spans="1:68" ht="27" customHeight="1" x14ac:dyDescent="0.25">
      <c r="A192" s="54" t="s">
        <v>272</v>
      </c>
      <c r="B192" s="54" t="s">
        <v>273</v>
      </c>
      <c r="C192" s="31">
        <v>4301031191</v>
      </c>
      <c r="D192" s="390">
        <v>4680115880993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75</v>
      </c>
      <c r="L192" s="32"/>
      <c r="M192" s="33" t="s">
        <v>68</v>
      </c>
      <c r="N192" s="33"/>
      <c r="O192" s="32">
        <v>40</v>
      </c>
      <c r="P192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388"/>
      <c r="R192" s="388"/>
      <c r="S192" s="388"/>
      <c r="T192" s="389"/>
      <c r="U192" s="34"/>
      <c r="V192" s="34"/>
      <c r="W192" s="35" t="s">
        <v>69</v>
      </c>
      <c r="X192" s="383">
        <v>0</v>
      </c>
      <c r="Y192" s="384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274</v>
      </c>
      <c r="B193" s="54" t="s">
        <v>275</v>
      </c>
      <c r="C193" s="31">
        <v>4301031204</v>
      </c>
      <c r="D193" s="390">
        <v>4680115881761</v>
      </c>
      <c r="E193" s="391"/>
      <c r="F193" s="382">
        <v>0.7</v>
      </c>
      <c r="G193" s="32">
        <v>6</v>
      </c>
      <c r="H193" s="382">
        <v>4.2</v>
      </c>
      <c r="I193" s="382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69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4301031201</v>
      </c>
      <c r="D194" s="390">
        <v>4680115881563</v>
      </c>
      <c r="E194" s="391"/>
      <c r="F194" s="382">
        <v>0.7</v>
      </c>
      <c r="G194" s="32">
        <v>6</v>
      </c>
      <c r="H194" s="382">
        <v>4.2</v>
      </c>
      <c r="I194" s="382">
        <v>4.4000000000000004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388"/>
      <c r="R194" s="388"/>
      <c r="S194" s="388"/>
      <c r="T194" s="389"/>
      <c r="U194" s="34"/>
      <c r="V194" s="34"/>
      <c r="W194" s="35" t="s">
        <v>69</v>
      </c>
      <c r="X194" s="383">
        <v>24</v>
      </c>
      <c r="Y194" s="384">
        <f t="shared" si="26"/>
        <v>25.200000000000003</v>
      </c>
      <c r="Z194" s="36">
        <f>IFERROR(IF(Y194=0,"",ROUNDUP(Y194/H194,0)*0.00753),"")</f>
        <v>4.5179999999999998E-2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25.142857142857142</v>
      </c>
      <c r="BN194" s="64">
        <f t="shared" si="28"/>
        <v>26.400000000000006</v>
      </c>
      <c r="BO194" s="64">
        <f t="shared" si="29"/>
        <v>3.6630036630036632E-2</v>
      </c>
      <c r="BP194" s="64">
        <f t="shared" si="30"/>
        <v>3.8461538461538464E-2</v>
      </c>
    </row>
    <row r="195" spans="1:68" ht="27" customHeight="1" x14ac:dyDescent="0.25">
      <c r="A195" s="54" t="s">
        <v>278</v>
      </c>
      <c r="B195" s="54" t="s">
        <v>279</v>
      </c>
      <c r="C195" s="31">
        <v>4301031199</v>
      </c>
      <c r="D195" s="390">
        <v>4680115880986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388"/>
      <c r="R195" s="388"/>
      <c r="S195" s="388"/>
      <c r="T195" s="389"/>
      <c r="U195" s="34"/>
      <c r="V195" s="34"/>
      <c r="W195" s="35" t="s">
        <v>69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4301031205</v>
      </c>
      <c r="D196" s="390">
        <v>4680115881785</v>
      </c>
      <c r="E196" s="391"/>
      <c r="F196" s="382">
        <v>0.35</v>
      </c>
      <c r="G196" s="32">
        <v>6</v>
      </c>
      <c r="H196" s="382">
        <v>2.1</v>
      </c>
      <c r="I196" s="382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388"/>
      <c r="R196" s="388"/>
      <c r="S196" s="388"/>
      <c r="T196" s="389"/>
      <c r="U196" s="34"/>
      <c r="V196" s="34"/>
      <c r="W196" s="35" t="s">
        <v>69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4301031202</v>
      </c>
      <c r="D197" s="390">
        <v>4680115881679</v>
      </c>
      <c r="E197" s="391"/>
      <c r="F197" s="382">
        <v>0.35</v>
      </c>
      <c r="G197" s="32">
        <v>6</v>
      </c>
      <c r="H197" s="382">
        <v>2.1</v>
      </c>
      <c r="I197" s="382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388"/>
      <c r="R197" s="388"/>
      <c r="S197" s="388"/>
      <c r="T197" s="389"/>
      <c r="U197" s="34"/>
      <c r="V197" s="34"/>
      <c r="W197" s="35" t="s">
        <v>69</v>
      </c>
      <c r="X197" s="383">
        <v>0</v>
      </c>
      <c r="Y197" s="384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4301031158</v>
      </c>
      <c r="D198" s="390">
        <v>4680115880191</v>
      </c>
      <c r="E198" s="391"/>
      <c r="F198" s="382">
        <v>0.4</v>
      </c>
      <c r="G198" s="32">
        <v>6</v>
      </c>
      <c r="H198" s="382">
        <v>2.4</v>
      </c>
      <c r="I198" s="382">
        <v>2.6</v>
      </c>
      <c r="J198" s="32">
        <v>156</v>
      </c>
      <c r="K198" s="32" t="s">
        <v>75</v>
      </c>
      <c r="L198" s="32"/>
      <c r="M198" s="33" t="s">
        <v>68</v>
      </c>
      <c r="N198" s="33"/>
      <c r="O198" s="32">
        <v>40</v>
      </c>
      <c r="P198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388"/>
      <c r="R198" s="388"/>
      <c r="S198" s="388"/>
      <c r="T198" s="389"/>
      <c r="U198" s="34"/>
      <c r="V198" s="34"/>
      <c r="W198" s="35" t="s">
        <v>69</v>
      </c>
      <c r="X198" s="383">
        <v>0</v>
      </c>
      <c r="Y198" s="384">
        <f t="shared" si="26"/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4301031245</v>
      </c>
      <c r="D199" s="390">
        <v>4680115883963</v>
      </c>
      <c r="E199" s="391"/>
      <c r="F199" s="382">
        <v>0.28000000000000003</v>
      </c>
      <c r="G199" s="32">
        <v>6</v>
      </c>
      <c r="H199" s="382">
        <v>1.68</v>
      </c>
      <c r="I199" s="382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388"/>
      <c r="R199" s="388"/>
      <c r="S199" s="388"/>
      <c r="T199" s="389"/>
      <c r="U199" s="34"/>
      <c r="V199" s="34"/>
      <c r="W199" s="35" t="s">
        <v>69</v>
      </c>
      <c r="X199" s="383">
        <v>0</v>
      </c>
      <c r="Y199" s="384">
        <f t="shared" si="26"/>
        <v>0</v>
      </c>
      <c r="Z199" s="36" t="str">
        <f>IFERROR(IF(Y199=0,"",ROUNDUP(Y199/H199,0)*0.00502),"")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395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7"/>
      <c r="P200" s="403" t="s">
        <v>70</v>
      </c>
      <c r="Q200" s="404"/>
      <c r="R200" s="404"/>
      <c r="S200" s="404"/>
      <c r="T200" s="404"/>
      <c r="U200" s="404"/>
      <c r="V200" s="405"/>
      <c r="W200" s="37" t="s">
        <v>71</v>
      </c>
      <c r="X200" s="385">
        <f>IFERROR(X192/H192,"0")+IFERROR(X193/H193,"0")+IFERROR(X194/H194,"0")+IFERROR(X195/H195,"0")+IFERROR(X196/H196,"0")+IFERROR(X197/H197,"0")+IFERROR(X198/H198,"0")+IFERROR(X199/H199,"0")</f>
        <v>5.7142857142857144</v>
      </c>
      <c r="Y200" s="385">
        <f>IFERROR(Y192/H192,"0")+IFERROR(Y193/H193,"0")+IFERROR(Y194/H194,"0")+IFERROR(Y195/H195,"0")+IFERROR(Y196/H196,"0")+IFERROR(Y197/H197,"0")+IFERROR(Y198/H198,"0")+IFERROR(Y199/H199,"0")</f>
        <v>6</v>
      </c>
      <c r="Z200" s="38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4.5179999999999998E-2</v>
      </c>
      <c r="AA200" s="386"/>
      <c r="AB200" s="386"/>
      <c r="AC200" s="386"/>
    </row>
    <row r="201" spans="1:68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7"/>
      <c r="P201" s="403" t="s">
        <v>70</v>
      </c>
      <c r="Q201" s="404"/>
      <c r="R201" s="404"/>
      <c r="S201" s="404"/>
      <c r="T201" s="404"/>
      <c r="U201" s="404"/>
      <c r="V201" s="405"/>
      <c r="W201" s="37" t="s">
        <v>69</v>
      </c>
      <c r="X201" s="385">
        <f>IFERROR(SUM(X192:X199),"0")</f>
        <v>24</v>
      </c>
      <c r="Y201" s="385">
        <f>IFERROR(SUM(Y192:Y199),"0")</f>
        <v>25.200000000000003</v>
      </c>
      <c r="Z201" s="37"/>
      <c r="AA201" s="386"/>
      <c r="AB201" s="386"/>
      <c r="AC201" s="386"/>
    </row>
    <row r="202" spans="1:68" ht="16.5" customHeight="1" x14ac:dyDescent="0.25">
      <c r="A202" s="402" t="s">
        <v>288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8"/>
      <c r="AB202" s="378"/>
      <c r="AC202" s="378"/>
    </row>
    <row r="203" spans="1:68" ht="14.25" customHeight="1" x14ac:dyDescent="0.25">
      <c r="A203" s="406" t="s">
        <v>105</v>
      </c>
      <c r="B203" s="396"/>
      <c r="C203" s="396"/>
      <c r="D203" s="396"/>
      <c r="E203" s="396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  <c r="X203" s="396"/>
      <c r="Y203" s="396"/>
      <c r="Z203" s="396"/>
      <c r="AA203" s="379"/>
      <c r="AB203" s="379"/>
      <c r="AC203" s="379"/>
    </row>
    <row r="204" spans="1:68" ht="16.5" customHeight="1" x14ac:dyDescent="0.25">
      <c r="A204" s="54" t="s">
        <v>289</v>
      </c>
      <c r="B204" s="54" t="s">
        <v>290</v>
      </c>
      <c r="C204" s="31">
        <v>4301011450</v>
      </c>
      <c r="D204" s="390">
        <v>4680115881402</v>
      </c>
      <c r="E204" s="391"/>
      <c r="F204" s="382">
        <v>1.35</v>
      </c>
      <c r="G204" s="32">
        <v>8</v>
      </c>
      <c r="H204" s="382">
        <v>10.8</v>
      </c>
      <c r="I204" s="382">
        <v>11.28</v>
      </c>
      <c r="J204" s="32">
        <v>56</v>
      </c>
      <c r="K204" s="32" t="s">
        <v>108</v>
      </c>
      <c r="L204" s="32"/>
      <c r="M204" s="33" t="s">
        <v>109</v>
      </c>
      <c r="N204" s="33"/>
      <c r="O204" s="32">
        <v>55</v>
      </c>
      <c r="P204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388"/>
      <c r="R204" s="388"/>
      <c r="S204" s="388"/>
      <c r="T204" s="389"/>
      <c r="U204" s="34"/>
      <c r="V204" s="34"/>
      <c r="W204" s="35" t="s">
        <v>69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4301011767</v>
      </c>
      <c r="D205" s="390">
        <v>4680115881396</v>
      </c>
      <c r="E205" s="391"/>
      <c r="F205" s="382">
        <v>0.45</v>
      </c>
      <c r="G205" s="32">
        <v>6</v>
      </c>
      <c r="H205" s="382">
        <v>2.7</v>
      </c>
      <c r="I205" s="382">
        <v>2.9</v>
      </c>
      <c r="J205" s="32">
        <v>156</v>
      </c>
      <c r="K205" s="32" t="s">
        <v>75</v>
      </c>
      <c r="L205" s="32"/>
      <c r="M205" s="33" t="s">
        <v>68</v>
      </c>
      <c r="N205" s="33"/>
      <c r="O205" s="32">
        <v>55</v>
      </c>
      <c r="P205" s="5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388"/>
      <c r="R205" s="388"/>
      <c r="S205" s="388"/>
      <c r="T205" s="389"/>
      <c r="U205" s="34"/>
      <c r="V205" s="34"/>
      <c r="W205" s="35" t="s">
        <v>69</v>
      </c>
      <c r="X205" s="383">
        <v>0</v>
      </c>
      <c r="Y205" s="384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395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7"/>
      <c r="P206" s="403" t="s">
        <v>70</v>
      </c>
      <c r="Q206" s="404"/>
      <c r="R206" s="404"/>
      <c r="S206" s="404"/>
      <c r="T206" s="404"/>
      <c r="U206" s="404"/>
      <c r="V206" s="405"/>
      <c r="W206" s="37" t="s">
        <v>71</v>
      </c>
      <c r="X206" s="385">
        <f>IFERROR(X204/H204,"0")+IFERROR(X205/H205,"0")</f>
        <v>0</v>
      </c>
      <c r="Y206" s="385">
        <f>IFERROR(Y204/H204,"0")+IFERROR(Y205/H205,"0")</f>
        <v>0</v>
      </c>
      <c r="Z206" s="385">
        <f>IFERROR(IF(Z204="",0,Z204),"0")+IFERROR(IF(Z205="",0,Z205),"0")</f>
        <v>0</v>
      </c>
      <c r="AA206" s="386"/>
      <c r="AB206" s="386"/>
      <c r="AC206" s="386"/>
    </row>
    <row r="207" spans="1:68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7"/>
      <c r="P207" s="403" t="s">
        <v>70</v>
      </c>
      <c r="Q207" s="404"/>
      <c r="R207" s="404"/>
      <c r="S207" s="404"/>
      <c r="T207" s="404"/>
      <c r="U207" s="404"/>
      <c r="V207" s="405"/>
      <c r="W207" s="37" t="s">
        <v>69</v>
      </c>
      <c r="X207" s="385">
        <f>IFERROR(SUM(X204:X205),"0")</f>
        <v>0</v>
      </c>
      <c r="Y207" s="385">
        <f>IFERROR(SUM(Y204:Y205),"0")</f>
        <v>0</v>
      </c>
      <c r="Z207" s="37"/>
      <c r="AA207" s="386"/>
      <c r="AB207" s="386"/>
      <c r="AC207" s="386"/>
    </row>
    <row r="208" spans="1:68" ht="14.25" customHeight="1" x14ac:dyDescent="0.25">
      <c r="A208" s="406" t="s">
        <v>141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396"/>
      <c r="AA208" s="379"/>
      <c r="AB208" s="379"/>
      <c r="AC208" s="379"/>
    </row>
    <row r="209" spans="1:68" ht="16.5" customHeight="1" x14ac:dyDescent="0.25">
      <c r="A209" s="54" t="s">
        <v>293</v>
      </c>
      <c r="B209" s="54" t="s">
        <v>294</v>
      </c>
      <c r="C209" s="31">
        <v>4301020262</v>
      </c>
      <c r="D209" s="390">
        <v>4680115882935</v>
      </c>
      <c r="E209" s="391"/>
      <c r="F209" s="382">
        <v>1.35</v>
      </c>
      <c r="G209" s="32">
        <v>8</v>
      </c>
      <c r="H209" s="382">
        <v>10.8</v>
      </c>
      <c r="I209" s="382">
        <v>11.28</v>
      </c>
      <c r="J209" s="32">
        <v>56</v>
      </c>
      <c r="K209" s="32" t="s">
        <v>108</v>
      </c>
      <c r="L209" s="32"/>
      <c r="M209" s="33" t="s">
        <v>111</v>
      </c>
      <c r="N209" s="33"/>
      <c r="O209" s="32">
        <v>50</v>
      </c>
      <c r="P209" s="4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388"/>
      <c r="R209" s="388"/>
      <c r="S209" s="388"/>
      <c r="T209" s="389"/>
      <c r="U209" s="34"/>
      <c r="V209" s="34"/>
      <c r="W209" s="35" t="s">
        <v>69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295</v>
      </c>
      <c r="B210" s="54" t="s">
        <v>296</v>
      </c>
      <c r="C210" s="31">
        <v>4301020220</v>
      </c>
      <c r="D210" s="390">
        <v>4680115880764</v>
      </c>
      <c r="E210" s="391"/>
      <c r="F210" s="382">
        <v>0.35</v>
      </c>
      <c r="G210" s="32">
        <v>6</v>
      </c>
      <c r="H210" s="382">
        <v>2.1</v>
      </c>
      <c r="I210" s="382">
        <v>2.2999999999999998</v>
      </c>
      <c r="J210" s="32">
        <v>156</v>
      </c>
      <c r="K210" s="32" t="s">
        <v>75</v>
      </c>
      <c r="L210" s="32"/>
      <c r="M210" s="33" t="s">
        <v>109</v>
      </c>
      <c r="N210" s="33"/>
      <c r="O210" s="32">
        <v>50</v>
      </c>
      <c r="P210" s="5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388"/>
      <c r="R210" s="388"/>
      <c r="S210" s="388"/>
      <c r="T210" s="389"/>
      <c r="U210" s="34"/>
      <c r="V210" s="34"/>
      <c r="W210" s="35" t="s">
        <v>69</v>
      </c>
      <c r="X210" s="383">
        <v>0</v>
      </c>
      <c r="Y210" s="384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395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7"/>
      <c r="P211" s="403" t="s">
        <v>70</v>
      </c>
      <c r="Q211" s="404"/>
      <c r="R211" s="404"/>
      <c r="S211" s="404"/>
      <c r="T211" s="404"/>
      <c r="U211" s="404"/>
      <c r="V211" s="405"/>
      <c r="W211" s="37" t="s">
        <v>71</v>
      </c>
      <c r="X211" s="385">
        <f>IFERROR(X209/H209,"0")+IFERROR(X210/H210,"0")</f>
        <v>0</v>
      </c>
      <c r="Y211" s="385">
        <f>IFERROR(Y209/H209,"0")+IFERROR(Y210/H210,"0")</f>
        <v>0</v>
      </c>
      <c r="Z211" s="385">
        <f>IFERROR(IF(Z209="",0,Z209),"0")+IFERROR(IF(Z210="",0,Z210),"0")</f>
        <v>0</v>
      </c>
      <c r="AA211" s="386"/>
      <c r="AB211" s="386"/>
      <c r="AC211" s="386"/>
    </row>
    <row r="212" spans="1:68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7"/>
      <c r="P212" s="403" t="s">
        <v>70</v>
      </c>
      <c r="Q212" s="404"/>
      <c r="R212" s="404"/>
      <c r="S212" s="404"/>
      <c r="T212" s="404"/>
      <c r="U212" s="404"/>
      <c r="V212" s="405"/>
      <c r="W212" s="37" t="s">
        <v>69</v>
      </c>
      <c r="X212" s="385">
        <f>IFERROR(SUM(X209:X210),"0")</f>
        <v>0</v>
      </c>
      <c r="Y212" s="385">
        <f>IFERROR(SUM(Y209:Y210),"0")</f>
        <v>0</v>
      </c>
      <c r="Z212" s="37"/>
      <c r="AA212" s="386"/>
      <c r="AB212" s="386"/>
      <c r="AC212" s="386"/>
    </row>
    <row r="213" spans="1:68" ht="14.25" customHeight="1" x14ac:dyDescent="0.25">
      <c r="A213" s="406" t="s">
        <v>64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379"/>
      <c r="AB213" s="379"/>
      <c r="AC213" s="379"/>
    </row>
    <row r="214" spans="1:68" ht="27" customHeight="1" x14ac:dyDescent="0.25">
      <c r="A214" s="54" t="s">
        <v>297</v>
      </c>
      <c r="B214" s="54" t="s">
        <v>298</v>
      </c>
      <c r="C214" s="31">
        <v>4301031224</v>
      </c>
      <c r="D214" s="390">
        <v>4680115882683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75</v>
      </c>
      <c r="L214" s="32"/>
      <c r="M214" s="33" t="s">
        <v>68</v>
      </c>
      <c r="N214" s="33"/>
      <c r="O214" s="32">
        <v>40</v>
      </c>
      <c r="P214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69</v>
      </c>
      <c r="X214" s="383">
        <v>36</v>
      </c>
      <c r="Y214" s="384">
        <f t="shared" ref="Y214:Y221" si="31">IFERROR(IF(X214="",0,CEILING((X214/$H214),1)*$H214),"")</f>
        <v>37.800000000000004</v>
      </c>
      <c r="Z214" s="36">
        <f>IFERROR(IF(Y214=0,"",ROUNDUP(Y214/H214,0)*0.00937),"")</f>
        <v>6.5589999999999996E-2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ref="BM214:BM221" si="32">IFERROR(X214*I214/H214,"0")</f>
        <v>37.4</v>
      </c>
      <c r="BN214" s="64">
        <f t="shared" ref="BN214:BN221" si="33">IFERROR(Y214*I214/H214,"0")</f>
        <v>39.270000000000003</v>
      </c>
      <c r="BO214" s="64">
        <f t="shared" ref="BO214:BO221" si="34">IFERROR(1/J214*(X214/H214),"0")</f>
        <v>5.5555555555555552E-2</v>
      </c>
      <c r="BP214" s="64">
        <f t="shared" ref="BP214:BP221" si="35">IFERROR(1/J214*(Y214/H214),"0")</f>
        <v>5.8333333333333334E-2</v>
      </c>
    </row>
    <row r="215" spans="1:68" ht="27" customHeight="1" x14ac:dyDescent="0.25">
      <c r="A215" s="54" t="s">
        <v>299</v>
      </c>
      <c r="B215" s="54" t="s">
        <v>300</v>
      </c>
      <c r="C215" s="31">
        <v>4301031230</v>
      </c>
      <c r="D215" s="390">
        <v>4680115882690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69</v>
      </c>
      <c r="X215" s="383">
        <v>30</v>
      </c>
      <c r="Y215" s="384">
        <f t="shared" si="31"/>
        <v>32.400000000000006</v>
      </c>
      <c r="Z215" s="36">
        <f>IFERROR(IF(Y215=0,"",ROUNDUP(Y215/H215,0)*0.00937),"")</f>
        <v>5.6219999999999999E-2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31.166666666666668</v>
      </c>
      <c r="BN215" s="64">
        <f t="shared" si="33"/>
        <v>33.660000000000004</v>
      </c>
      <c r="BO215" s="64">
        <f t="shared" si="34"/>
        <v>4.6296296296296294E-2</v>
      </c>
      <c r="BP215" s="64">
        <f t="shared" si="35"/>
        <v>5.000000000000001E-2</v>
      </c>
    </row>
    <row r="216" spans="1:68" ht="27" customHeight="1" x14ac:dyDescent="0.25">
      <c r="A216" s="54" t="s">
        <v>301</v>
      </c>
      <c r="B216" s="54" t="s">
        <v>302</v>
      </c>
      <c r="C216" s="31">
        <v>4301031220</v>
      </c>
      <c r="D216" s="390">
        <v>4680115882669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69</v>
      </c>
      <c r="X216" s="383">
        <v>24</v>
      </c>
      <c r="Y216" s="384">
        <f t="shared" si="31"/>
        <v>27</v>
      </c>
      <c r="Z216" s="36">
        <f>IFERROR(IF(Y216=0,"",ROUNDUP(Y216/H216,0)*0.00937),"")</f>
        <v>4.6850000000000003E-2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24.933333333333334</v>
      </c>
      <c r="BN216" s="64">
        <f t="shared" si="33"/>
        <v>28.049999999999997</v>
      </c>
      <c r="BO216" s="64">
        <f t="shared" si="34"/>
        <v>3.7037037037037028E-2</v>
      </c>
      <c r="BP216" s="64">
        <f t="shared" si="35"/>
        <v>4.1666666666666664E-2</v>
      </c>
    </row>
    <row r="217" spans="1:68" ht="27" customHeight="1" x14ac:dyDescent="0.25">
      <c r="A217" s="54" t="s">
        <v>303</v>
      </c>
      <c r="B217" s="54" t="s">
        <v>304</v>
      </c>
      <c r="C217" s="31">
        <v>4301031221</v>
      </c>
      <c r="D217" s="390">
        <v>4680115882676</v>
      </c>
      <c r="E217" s="391"/>
      <c r="F217" s="382">
        <v>0.9</v>
      </c>
      <c r="G217" s="32">
        <v>6</v>
      </c>
      <c r="H217" s="382">
        <v>5.4</v>
      </c>
      <c r="I217" s="382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388"/>
      <c r="R217" s="388"/>
      <c r="S217" s="388"/>
      <c r="T217" s="389"/>
      <c r="U217" s="34"/>
      <c r="V217" s="34"/>
      <c r="W217" s="35" t="s">
        <v>69</v>
      </c>
      <c r="X217" s="383">
        <v>24</v>
      </c>
      <c r="Y217" s="384">
        <f t="shared" si="31"/>
        <v>27</v>
      </c>
      <c r="Z217" s="36">
        <f>IFERROR(IF(Y217=0,"",ROUNDUP(Y217/H217,0)*0.00937),"")</f>
        <v>4.6850000000000003E-2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24.933333333333334</v>
      </c>
      <c r="BN217" s="64">
        <f t="shared" si="33"/>
        <v>28.049999999999997</v>
      </c>
      <c r="BO217" s="64">
        <f t="shared" si="34"/>
        <v>3.7037037037037028E-2</v>
      </c>
      <c r="BP217" s="64">
        <f t="shared" si="35"/>
        <v>4.1666666666666664E-2</v>
      </c>
    </row>
    <row r="218" spans="1:68" ht="27" customHeight="1" x14ac:dyDescent="0.25">
      <c r="A218" s="54" t="s">
        <v>305</v>
      </c>
      <c r="B218" s="54" t="s">
        <v>306</v>
      </c>
      <c r="C218" s="31">
        <v>4301031223</v>
      </c>
      <c r="D218" s="390">
        <v>4680115884014</v>
      </c>
      <c r="E218" s="391"/>
      <c r="F218" s="382">
        <v>0.3</v>
      </c>
      <c r="G218" s="32">
        <v>6</v>
      </c>
      <c r="H218" s="382">
        <v>1.8</v>
      </c>
      <c r="I218" s="382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7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69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4301031222</v>
      </c>
      <c r="D219" s="390">
        <v>4680115884007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69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4301031229</v>
      </c>
      <c r="D220" s="390">
        <v>4680115884038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69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4301031225</v>
      </c>
      <c r="D221" s="390">
        <v>4680115884021</v>
      </c>
      <c r="E221" s="391"/>
      <c r="F221" s="382">
        <v>0.3</v>
      </c>
      <c r="G221" s="32">
        <v>6</v>
      </c>
      <c r="H221" s="382">
        <v>1.8</v>
      </c>
      <c r="I221" s="38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388"/>
      <c r="R221" s="388"/>
      <c r="S221" s="388"/>
      <c r="T221" s="389"/>
      <c r="U221" s="34"/>
      <c r="V221" s="34"/>
      <c r="W221" s="35" t="s">
        <v>69</v>
      </c>
      <c r="X221" s="383">
        <v>0</v>
      </c>
      <c r="Y221" s="384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395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7"/>
      <c r="P222" s="403" t="s">
        <v>70</v>
      </c>
      <c r="Q222" s="404"/>
      <c r="R222" s="404"/>
      <c r="S222" s="404"/>
      <c r="T222" s="404"/>
      <c r="U222" s="404"/>
      <c r="V222" s="405"/>
      <c r="W222" s="37" t="s">
        <v>71</v>
      </c>
      <c r="X222" s="385">
        <f>IFERROR(X214/H214,"0")+IFERROR(X215/H215,"0")+IFERROR(X216/H216,"0")+IFERROR(X217/H217,"0")+IFERROR(X218/H218,"0")+IFERROR(X219/H219,"0")+IFERROR(X220/H220,"0")+IFERROR(X221/H221,"0")</f>
        <v>21.111111111111107</v>
      </c>
      <c r="Y222" s="385">
        <f>IFERROR(Y214/H214,"0")+IFERROR(Y215/H215,"0")+IFERROR(Y216/H216,"0")+IFERROR(Y217/H217,"0")+IFERROR(Y218/H218,"0")+IFERROR(Y219/H219,"0")+IFERROR(Y220/H220,"0")+IFERROR(Y221/H221,"0")</f>
        <v>23</v>
      </c>
      <c r="Z222" s="38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0.21551000000000001</v>
      </c>
      <c r="AA222" s="386"/>
      <c r="AB222" s="386"/>
      <c r="AC222" s="386"/>
    </row>
    <row r="223" spans="1:68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7"/>
      <c r="P223" s="403" t="s">
        <v>70</v>
      </c>
      <c r="Q223" s="404"/>
      <c r="R223" s="404"/>
      <c r="S223" s="404"/>
      <c r="T223" s="404"/>
      <c r="U223" s="404"/>
      <c r="V223" s="405"/>
      <c r="W223" s="37" t="s">
        <v>69</v>
      </c>
      <c r="X223" s="385">
        <f>IFERROR(SUM(X214:X221),"0")</f>
        <v>114</v>
      </c>
      <c r="Y223" s="385">
        <f>IFERROR(SUM(Y214:Y221),"0")</f>
        <v>124.20000000000002</v>
      </c>
      <c r="Z223" s="37"/>
      <c r="AA223" s="386"/>
      <c r="AB223" s="386"/>
      <c r="AC223" s="386"/>
    </row>
    <row r="224" spans="1:68" ht="14.25" customHeight="1" x14ac:dyDescent="0.25">
      <c r="A224" s="406" t="s">
        <v>72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379"/>
      <c r="AB224" s="379"/>
      <c r="AC224" s="379"/>
    </row>
    <row r="225" spans="1:68" ht="27" customHeight="1" x14ac:dyDescent="0.25">
      <c r="A225" s="54" t="s">
        <v>313</v>
      </c>
      <c r="B225" s="54" t="s">
        <v>314</v>
      </c>
      <c r="C225" s="31">
        <v>4301051408</v>
      </c>
      <c r="D225" s="390">
        <v>4680115881594</v>
      </c>
      <c r="E225" s="391"/>
      <c r="F225" s="382">
        <v>1.35</v>
      </c>
      <c r="G225" s="32">
        <v>6</v>
      </c>
      <c r="H225" s="382">
        <v>8.1</v>
      </c>
      <c r="I225" s="382">
        <v>8.6639999999999997</v>
      </c>
      <c r="J225" s="32">
        <v>56</v>
      </c>
      <c r="K225" s="32" t="s">
        <v>108</v>
      </c>
      <c r="L225" s="32"/>
      <c r="M225" s="33" t="s">
        <v>111</v>
      </c>
      <c r="N225" s="33"/>
      <c r="O225" s="32">
        <v>40</v>
      </c>
      <c r="P225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388"/>
      <c r="R225" s="388"/>
      <c r="S225" s="388"/>
      <c r="T225" s="389"/>
      <c r="U225" s="34"/>
      <c r="V225" s="34"/>
      <c r="W225" s="35" t="s">
        <v>69</v>
      </c>
      <c r="X225" s="383">
        <v>16</v>
      </c>
      <c r="Y225" s="384">
        <f t="shared" ref="Y225:Y235" si="36">IFERROR(IF(X225="",0,CEILING((X225/$H225),1)*$H225),"")</f>
        <v>16.2</v>
      </c>
      <c r="Z225" s="36">
        <f>IFERROR(IF(Y225=0,"",ROUNDUP(Y225/H225,0)*0.02175),"")</f>
        <v>4.3499999999999997E-2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ref="BM225:BM235" si="37">IFERROR(X225*I225/H225,"0")</f>
        <v>17.114074074074075</v>
      </c>
      <c r="BN225" s="64">
        <f t="shared" ref="BN225:BN235" si="38">IFERROR(Y225*I225/H225,"0")</f>
        <v>17.327999999999999</v>
      </c>
      <c r="BO225" s="64">
        <f t="shared" ref="BO225:BO235" si="39">IFERROR(1/J225*(X225/H225),"0")</f>
        <v>3.5273368606701938E-2</v>
      </c>
      <c r="BP225" s="64">
        <f t="shared" ref="BP225:BP235" si="40">IFERROR(1/J225*(Y225/H225),"0")</f>
        <v>3.5714285714285712E-2</v>
      </c>
    </row>
    <row r="226" spans="1:68" ht="16.5" customHeight="1" x14ac:dyDescent="0.25">
      <c r="A226" s="54" t="s">
        <v>315</v>
      </c>
      <c r="B226" s="54" t="s">
        <v>316</v>
      </c>
      <c r="C226" s="31">
        <v>4301051754</v>
      </c>
      <c r="D226" s="390">
        <v>4680115880962</v>
      </c>
      <c r="E226" s="391"/>
      <c r="F226" s="382">
        <v>1.3</v>
      </c>
      <c r="G226" s="32">
        <v>6</v>
      </c>
      <c r="H226" s="382">
        <v>7.8</v>
      </c>
      <c r="I226" s="382">
        <v>8.3640000000000008</v>
      </c>
      <c r="J226" s="32">
        <v>56</v>
      </c>
      <c r="K226" s="32" t="s">
        <v>108</v>
      </c>
      <c r="L226" s="32"/>
      <c r="M226" s="33" t="s">
        <v>68</v>
      </c>
      <c r="N226" s="33"/>
      <c r="O226" s="32">
        <v>40</v>
      </c>
      <c r="P226" s="6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388"/>
      <c r="R226" s="388"/>
      <c r="S226" s="388"/>
      <c r="T226" s="389"/>
      <c r="U226" s="34"/>
      <c r="V226" s="34"/>
      <c r="W226" s="35" t="s">
        <v>69</v>
      </c>
      <c r="X226" s="383">
        <v>16</v>
      </c>
      <c r="Y226" s="384">
        <f t="shared" si="36"/>
        <v>23.4</v>
      </c>
      <c r="Z226" s="36">
        <f>IFERROR(IF(Y226=0,"",ROUNDUP(Y226/H226,0)*0.02175),"")</f>
        <v>6.5250000000000002E-2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17.156923076923078</v>
      </c>
      <c r="BN226" s="64">
        <f t="shared" si="38"/>
        <v>25.092000000000002</v>
      </c>
      <c r="BO226" s="64">
        <f t="shared" si="39"/>
        <v>3.6630036630036632E-2</v>
      </c>
      <c r="BP226" s="64">
        <f t="shared" si="40"/>
        <v>5.3571428571428568E-2</v>
      </c>
    </row>
    <row r="227" spans="1:68" ht="27" customHeight="1" x14ac:dyDescent="0.25">
      <c r="A227" s="54" t="s">
        <v>317</v>
      </c>
      <c r="B227" s="54" t="s">
        <v>318</v>
      </c>
      <c r="C227" s="31">
        <v>4301051411</v>
      </c>
      <c r="D227" s="390">
        <v>4680115881617</v>
      </c>
      <c r="E227" s="391"/>
      <c r="F227" s="382">
        <v>1.35</v>
      </c>
      <c r="G227" s="32">
        <v>6</v>
      </c>
      <c r="H227" s="382">
        <v>8.1</v>
      </c>
      <c r="I227" s="382">
        <v>8.6460000000000008</v>
      </c>
      <c r="J227" s="32">
        <v>56</v>
      </c>
      <c r="K227" s="32" t="s">
        <v>108</v>
      </c>
      <c r="L227" s="32"/>
      <c r="M227" s="33" t="s">
        <v>111</v>
      </c>
      <c r="N227" s="33"/>
      <c r="O227" s="32">
        <v>40</v>
      </c>
      <c r="P22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388"/>
      <c r="R227" s="388"/>
      <c r="S227" s="388"/>
      <c r="T227" s="389"/>
      <c r="U227" s="34"/>
      <c r="V227" s="34"/>
      <c r="W227" s="35" t="s">
        <v>69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16.5" customHeight="1" x14ac:dyDescent="0.25">
      <c r="A228" s="54" t="s">
        <v>319</v>
      </c>
      <c r="B228" s="54" t="s">
        <v>320</v>
      </c>
      <c r="C228" s="31">
        <v>4301051632</v>
      </c>
      <c r="D228" s="390">
        <v>4680115880573</v>
      </c>
      <c r="E228" s="391"/>
      <c r="F228" s="382">
        <v>1.45</v>
      </c>
      <c r="G228" s="32">
        <v>6</v>
      </c>
      <c r="H228" s="382">
        <v>8.6999999999999993</v>
      </c>
      <c r="I228" s="382">
        <v>9.2639999999999993</v>
      </c>
      <c r="J228" s="32">
        <v>56</v>
      </c>
      <c r="K228" s="32" t="s">
        <v>108</v>
      </c>
      <c r="L228" s="32"/>
      <c r="M228" s="33" t="s">
        <v>68</v>
      </c>
      <c r="N228" s="33"/>
      <c r="O228" s="32">
        <v>45</v>
      </c>
      <c r="P228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388"/>
      <c r="R228" s="388"/>
      <c r="S228" s="388"/>
      <c r="T228" s="389"/>
      <c r="U228" s="34"/>
      <c r="V228" s="34"/>
      <c r="W228" s="35" t="s">
        <v>69</v>
      </c>
      <c r="X228" s="383">
        <v>16</v>
      </c>
      <c r="Y228" s="384">
        <f t="shared" si="36"/>
        <v>17.399999999999999</v>
      </c>
      <c r="Z228" s="36">
        <f>IFERROR(IF(Y228=0,"",ROUNDUP(Y228/H228,0)*0.02175),"")</f>
        <v>4.3499999999999997E-2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17.037241379310345</v>
      </c>
      <c r="BN228" s="64">
        <f t="shared" si="38"/>
        <v>18.527999999999999</v>
      </c>
      <c r="BO228" s="64">
        <f t="shared" si="39"/>
        <v>3.2840722495894911E-2</v>
      </c>
      <c r="BP228" s="64">
        <f t="shared" si="40"/>
        <v>3.5714285714285712E-2</v>
      </c>
    </row>
    <row r="229" spans="1:68" ht="27" customHeight="1" x14ac:dyDescent="0.25">
      <c r="A229" s="54" t="s">
        <v>321</v>
      </c>
      <c r="B229" s="54" t="s">
        <v>322</v>
      </c>
      <c r="C229" s="31">
        <v>4301051407</v>
      </c>
      <c r="D229" s="390">
        <v>4680115882195</v>
      </c>
      <c r="E229" s="391"/>
      <c r="F229" s="382">
        <v>0.4</v>
      </c>
      <c r="G229" s="32">
        <v>6</v>
      </c>
      <c r="H229" s="382">
        <v>2.4</v>
      </c>
      <c r="I229" s="382">
        <v>2.69</v>
      </c>
      <c r="J229" s="32">
        <v>156</v>
      </c>
      <c r="K229" s="32" t="s">
        <v>75</v>
      </c>
      <c r="L229" s="32"/>
      <c r="M229" s="33" t="s">
        <v>111</v>
      </c>
      <c r="N229" s="33"/>
      <c r="O229" s="32">
        <v>40</v>
      </c>
      <c r="P229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388"/>
      <c r="R229" s="388"/>
      <c r="S229" s="388"/>
      <c r="T229" s="389"/>
      <c r="U229" s="34"/>
      <c r="V229" s="34"/>
      <c r="W229" s="35" t="s">
        <v>69</v>
      </c>
      <c r="X229" s="383">
        <v>0</v>
      </c>
      <c r="Y229" s="384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4301051752</v>
      </c>
      <c r="D230" s="390">
        <v>4680115882607</v>
      </c>
      <c r="E230" s="391"/>
      <c r="F230" s="382">
        <v>0.3</v>
      </c>
      <c r="G230" s="32">
        <v>6</v>
      </c>
      <c r="H230" s="382">
        <v>1.8</v>
      </c>
      <c r="I230" s="382">
        <v>2.0720000000000001</v>
      </c>
      <c r="J230" s="32">
        <v>156</v>
      </c>
      <c r="K230" s="32" t="s">
        <v>75</v>
      </c>
      <c r="L230" s="32"/>
      <c r="M230" s="33" t="s">
        <v>135</v>
      </c>
      <c r="N230" s="33"/>
      <c r="O230" s="32">
        <v>45</v>
      </c>
      <c r="P230" s="6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388"/>
      <c r="R230" s="388"/>
      <c r="S230" s="388"/>
      <c r="T230" s="389"/>
      <c r="U230" s="34"/>
      <c r="V230" s="34"/>
      <c r="W230" s="35" t="s">
        <v>69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4301051630</v>
      </c>
      <c r="D231" s="390">
        <v>4680115880092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75</v>
      </c>
      <c r="L231" s="32"/>
      <c r="M231" s="33" t="s">
        <v>68</v>
      </c>
      <c r="N231" s="33"/>
      <c r="O231" s="32">
        <v>45</v>
      </c>
      <c r="P231" s="4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69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4301051631</v>
      </c>
      <c r="D232" s="390">
        <v>4680115880221</v>
      </c>
      <c r="E232" s="391"/>
      <c r="F232" s="382">
        <v>0.4</v>
      </c>
      <c r="G232" s="32">
        <v>6</v>
      </c>
      <c r="H232" s="382">
        <v>2.4</v>
      </c>
      <c r="I232" s="382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388"/>
      <c r="R232" s="388"/>
      <c r="S232" s="388"/>
      <c r="T232" s="389"/>
      <c r="U232" s="34"/>
      <c r="V232" s="34"/>
      <c r="W232" s="35" t="s">
        <v>69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4301051749</v>
      </c>
      <c r="D233" s="390">
        <v>4680115882942</v>
      </c>
      <c r="E233" s="391"/>
      <c r="F233" s="382">
        <v>0.3</v>
      </c>
      <c r="G233" s="32">
        <v>6</v>
      </c>
      <c r="H233" s="382">
        <v>1.8</v>
      </c>
      <c r="I233" s="382">
        <v>2.0720000000000001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388"/>
      <c r="R233" s="388"/>
      <c r="S233" s="388"/>
      <c r="T233" s="389"/>
      <c r="U233" s="34"/>
      <c r="V233" s="34"/>
      <c r="W233" s="35" t="s">
        <v>69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4301051753</v>
      </c>
      <c r="D234" s="390">
        <v>4680115880504</v>
      </c>
      <c r="E234" s="391"/>
      <c r="F234" s="382">
        <v>0.4</v>
      </c>
      <c r="G234" s="32">
        <v>6</v>
      </c>
      <c r="H234" s="382">
        <v>2.4</v>
      </c>
      <c r="I234" s="382">
        <v>2.6720000000000002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388"/>
      <c r="R234" s="388"/>
      <c r="S234" s="388"/>
      <c r="T234" s="389"/>
      <c r="U234" s="34"/>
      <c r="V234" s="34"/>
      <c r="W234" s="35" t="s">
        <v>69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4301051410</v>
      </c>
      <c r="D235" s="390">
        <v>4680115882164</v>
      </c>
      <c r="E235" s="391"/>
      <c r="F235" s="382">
        <v>0.4</v>
      </c>
      <c r="G235" s="32">
        <v>6</v>
      </c>
      <c r="H235" s="382">
        <v>2.4</v>
      </c>
      <c r="I235" s="382">
        <v>2.6779999999999999</v>
      </c>
      <c r="J235" s="32">
        <v>156</v>
      </c>
      <c r="K235" s="32" t="s">
        <v>75</v>
      </c>
      <c r="L235" s="32"/>
      <c r="M235" s="33" t="s">
        <v>111</v>
      </c>
      <c r="N235" s="33"/>
      <c r="O235" s="32">
        <v>40</v>
      </c>
      <c r="P235" s="6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388"/>
      <c r="R235" s="388"/>
      <c r="S235" s="388"/>
      <c r="T235" s="389"/>
      <c r="U235" s="34"/>
      <c r="V235" s="34"/>
      <c r="W235" s="35" t="s">
        <v>69</v>
      </c>
      <c r="X235" s="383">
        <v>0</v>
      </c>
      <c r="Y235" s="384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395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7"/>
      <c r="P236" s="403" t="s">
        <v>70</v>
      </c>
      <c r="Q236" s="404"/>
      <c r="R236" s="404"/>
      <c r="S236" s="404"/>
      <c r="T236" s="404"/>
      <c r="U236" s="404"/>
      <c r="V236" s="405"/>
      <c r="W236" s="37" t="s">
        <v>71</v>
      </c>
      <c r="X236" s="38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5.8656711530274759</v>
      </c>
      <c r="Y236" s="38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7</v>
      </c>
      <c r="Z236" s="38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0.15225</v>
      </c>
      <c r="AA236" s="386"/>
      <c r="AB236" s="386"/>
      <c r="AC236" s="386"/>
    </row>
    <row r="237" spans="1:68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7"/>
      <c r="P237" s="403" t="s">
        <v>70</v>
      </c>
      <c r="Q237" s="404"/>
      <c r="R237" s="404"/>
      <c r="S237" s="404"/>
      <c r="T237" s="404"/>
      <c r="U237" s="404"/>
      <c r="V237" s="405"/>
      <c r="W237" s="37" t="s">
        <v>69</v>
      </c>
      <c r="X237" s="385">
        <f>IFERROR(SUM(X225:X235),"0")</f>
        <v>48</v>
      </c>
      <c r="Y237" s="385">
        <f>IFERROR(SUM(Y225:Y235),"0")</f>
        <v>56.999999999999993</v>
      </c>
      <c r="Z237" s="37"/>
      <c r="AA237" s="386"/>
      <c r="AB237" s="386"/>
      <c r="AC237" s="386"/>
    </row>
    <row r="238" spans="1:68" ht="14.25" customHeight="1" x14ac:dyDescent="0.25">
      <c r="A238" s="406" t="s">
        <v>174</v>
      </c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  <c r="X238" s="396"/>
      <c r="Y238" s="396"/>
      <c r="Z238" s="396"/>
      <c r="AA238" s="379"/>
      <c r="AB238" s="379"/>
      <c r="AC238" s="379"/>
    </row>
    <row r="239" spans="1:68" ht="16.5" customHeight="1" x14ac:dyDescent="0.25">
      <c r="A239" s="54" t="s">
        <v>335</v>
      </c>
      <c r="B239" s="54" t="s">
        <v>336</v>
      </c>
      <c r="C239" s="31">
        <v>4301060404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75</v>
      </c>
      <c r="L239" s="32"/>
      <c r="M239" s="33" t="s">
        <v>68</v>
      </c>
      <c r="N239" s="33"/>
      <c r="O239" s="32">
        <v>40</v>
      </c>
      <c r="P239" s="5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69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335</v>
      </c>
      <c r="B240" s="54" t="s">
        <v>337</v>
      </c>
      <c r="C240" s="31">
        <v>4301060360</v>
      </c>
      <c r="D240" s="390">
        <v>4680115882874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30</v>
      </c>
      <c r="P240" s="4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69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338</v>
      </c>
      <c r="B241" s="54" t="s">
        <v>339</v>
      </c>
      <c r="C241" s="31">
        <v>4301060359</v>
      </c>
      <c r="D241" s="390">
        <v>4680115884434</v>
      </c>
      <c r="E241" s="391"/>
      <c r="F241" s="382">
        <v>0.8</v>
      </c>
      <c r="G241" s="32">
        <v>4</v>
      </c>
      <c r="H241" s="382">
        <v>3.2</v>
      </c>
      <c r="I241" s="382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388"/>
      <c r="R241" s="388"/>
      <c r="S241" s="388"/>
      <c r="T241" s="389"/>
      <c r="U241" s="34"/>
      <c r="V241" s="34"/>
      <c r="W241" s="35" t="s">
        <v>69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4301060375</v>
      </c>
      <c r="D242" s="390">
        <v>4680115880818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75</v>
      </c>
      <c r="L242" s="32"/>
      <c r="M242" s="33" t="s">
        <v>68</v>
      </c>
      <c r="N242" s="33"/>
      <c r="O242" s="32">
        <v>40</v>
      </c>
      <c r="P242" s="4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388"/>
      <c r="R242" s="388"/>
      <c r="S242" s="388"/>
      <c r="T242" s="389"/>
      <c r="U242" s="34"/>
      <c r="V242" s="34"/>
      <c r="W242" s="35" t="s">
        <v>69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342</v>
      </c>
      <c r="B243" s="54" t="s">
        <v>343</v>
      </c>
      <c r="C243" s="31">
        <v>4301060389</v>
      </c>
      <c r="D243" s="390">
        <v>4680115880801</v>
      </c>
      <c r="E243" s="391"/>
      <c r="F243" s="382">
        <v>0.4</v>
      </c>
      <c r="G243" s="32">
        <v>6</v>
      </c>
      <c r="H243" s="382">
        <v>2.4</v>
      </c>
      <c r="I243" s="382">
        <v>2.6720000000000002</v>
      </c>
      <c r="J243" s="32">
        <v>156</v>
      </c>
      <c r="K243" s="32" t="s">
        <v>75</v>
      </c>
      <c r="L243" s="32"/>
      <c r="M243" s="33" t="s">
        <v>111</v>
      </c>
      <c r="N243" s="33"/>
      <c r="O243" s="32">
        <v>40</v>
      </c>
      <c r="P243" s="76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388"/>
      <c r="R243" s="388"/>
      <c r="S243" s="388"/>
      <c r="T243" s="389"/>
      <c r="U243" s="34"/>
      <c r="V243" s="34"/>
      <c r="W243" s="35" t="s">
        <v>69</v>
      </c>
      <c r="X243" s="383">
        <v>0</v>
      </c>
      <c r="Y243" s="38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395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7"/>
      <c r="P244" s="403" t="s">
        <v>70</v>
      </c>
      <c r="Q244" s="404"/>
      <c r="R244" s="404"/>
      <c r="S244" s="404"/>
      <c r="T244" s="404"/>
      <c r="U244" s="404"/>
      <c r="V244" s="405"/>
      <c r="W244" s="37" t="s">
        <v>71</v>
      </c>
      <c r="X244" s="385">
        <f>IFERROR(X239/H239,"0")+IFERROR(X240/H240,"0")+IFERROR(X241/H241,"0")+IFERROR(X242/H242,"0")+IFERROR(X243/H243,"0")</f>
        <v>0</v>
      </c>
      <c r="Y244" s="385">
        <f>IFERROR(Y239/H239,"0")+IFERROR(Y240/H240,"0")+IFERROR(Y241/H241,"0")+IFERROR(Y242/H242,"0")+IFERROR(Y243/H243,"0")</f>
        <v>0</v>
      </c>
      <c r="Z244" s="385">
        <f>IFERROR(IF(Z239="",0,Z239),"0")+IFERROR(IF(Z240="",0,Z240),"0")+IFERROR(IF(Z241="",0,Z241),"0")+IFERROR(IF(Z242="",0,Z242),"0")+IFERROR(IF(Z243="",0,Z243),"0")</f>
        <v>0</v>
      </c>
      <c r="AA244" s="386"/>
      <c r="AB244" s="386"/>
      <c r="AC244" s="386"/>
    </row>
    <row r="245" spans="1:68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7"/>
      <c r="P245" s="403" t="s">
        <v>70</v>
      </c>
      <c r="Q245" s="404"/>
      <c r="R245" s="404"/>
      <c r="S245" s="404"/>
      <c r="T245" s="404"/>
      <c r="U245" s="404"/>
      <c r="V245" s="405"/>
      <c r="W245" s="37" t="s">
        <v>69</v>
      </c>
      <c r="X245" s="385">
        <f>IFERROR(SUM(X239:X243),"0")</f>
        <v>0</v>
      </c>
      <c r="Y245" s="385">
        <f>IFERROR(SUM(Y239:Y243),"0")</f>
        <v>0</v>
      </c>
      <c r="Z245" s="37"/>
      <c r="AA245" s="386"/>
      <c r="AB245" s="386"/>
      <c r="AC245" s="386"/>
    </row>
    <row r="246" spans="1:68" ht="16.5" customHeight="1" x14ac:dyDescent="0.25">
      <c r="A246" s="402" t="s">
        <v>344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8"/>
      <c r="AB246" s="378"/>
      <c r="AC246" s="378"/>
    </row>
    <row r="247" spans="1:68" ht="14.25" customHeight="1" x14ac:dyDescent="0.25">
      <c r="A247" s="406" t="s">
        <v>105</v>
      </c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  <c r="X247" s="396"/>
      <c r="Y247" s="396"/>
      <c r="Z247" s="396"/>
      <c r="AA247" s="379"/>
      <c r="AB247" s="379"/>
      <c r="AC247" s="379"/>
    </row>
    <row r="248" spans="1:68" ht="27" customHeight="1" x14ac:dyDescent="0.25">
      <c r="A248" s="54" t="s">
        <v>345</v>
      </c>
      <c r="B248" s="54" t="s">
        <v>346</v>
      </c>
      <c r="C248" s="31">
        <v>4301011945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48</v>
      </c>
      <c r="K248" s="32" t="s">
        <v>108</v>
      </c>
      <c r="L248" s="32"/>
      <c r="M248" s="33" t="s">
        <v>128</v>
      </c>
      <c r="N248" s="33"/>
      <c r="O248" s="32">
        <v>55</v>
      </c>
      <c r="P248" s="6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69</v>
      </c>
      <c r="X248" s="383">
        <v>0</v>
      </c>
      <c r="Y248" s="384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345</v>
      </c>
      <c r="B249" s="54" t="s">
        <v>347</v>
      </c>
      <c r="C249" s="31">
        <v>4301011717</v>
      </c>
      <c r="D249" s="390">
        <v>4680115884274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108</v>
      </c>
      <c r="L249" s="32"/>
      <c r="M249" s="33" t="s">
        <v>109</v>
      </c>
      <c r="N249" s="33"/>
      <c r="O249" s="32">
        <v>55</v>
      </c>
      <c r="P249" s="4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69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348</v>
      </c>
      <c r="B250" s="54" t="s">
        <v>349</v>
      </c>
      <c r="C250" s="31">
        <v>4301011719</v>
      </c>
      <c r="D250" s="390">
        <v>4680115884298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56</v>
      </c>
      <c r="K250" s="32" t="s">
        <v>108</v>
      </c>
      <c r="L250" s="32"/>
      <c r="M250" s="33" t="s">
        <v>109</v>
      </c>
      <c r="N250" s="33"/>
      <c r="O250" s="32">
        <v>55</v>
      </c>
      <c r="P250" s="5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388"/>
      <c r="R250" s="388"/>
      <c r="S250" s="388"/>
      <c r="T250" s="389"/>
      <c r="U250" s="34"/>
      <c r="V250" s="34"/>
      <c r="W250" s="35" t="s">
        <v>69</v>
      </c>
      <c r="X250" s="383">
        <v>0</v>
      </c>
      <c r="Y250" s="384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4301011944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48</v>
      </c>
      <c r="K251" s="32" t="s">
        <v>108</v>
      </c>
      <c r="L251" s="32"/>
      <c r="M251" s="33" t="s">
        <v>128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69</v>
      </c>
      <c r="X251" s="383">
        <v>0</v>
      </c>
      <c r="Y251" s="384">
        <f t="shared" si="42"/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350</v>
      </c>
      <c r="B252" s="54" t="s">
        <v>352</v>
      </c>
      <c r="C252" s="31">
        <v>4301011733</v>
      </c>
      <c r="D252" s="390">
        <v>4680115884250</v>
      </c>
      <c r="E252" s="391"/>
      <c r="F252" s="382">
        <v>1.45</v>
      </c>
      <c r="G252" s="32">
        <v>8</v>
      </c>
      <c r="H252" s="382">
        <v>11.6</v>
      </c>
      <c r="I252" s="382">
        <v>12.08</v>
      </c>
      <c r="J252" s="32">
        <v>56</v>
      </c>
      <c r="K252" s="32" t="s">
        <v>108</v>
      </c>
      <c r="L252" s="32"/>
      <c r="M252" s="33" t="s">
        <v>111</v>
      </c>
      <c r="N252" s="33"/>
      <c r="O252" s="32">
        <v>55</v>
      </c>
      <c r="P252" s="43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88"/>
      <c r="R252" s="388"/>
      <c r="S252" s="388"/>
      <c r="T252" s="389"/>
      <c r="U252" s="34"/>
      <c r="V252" s="34"/>
      <c r="W252" s="35" t="s">
        <v>69</v>
      </c>
      <c r="X252" s="383">
        <v>0</v>
      </c>
      <c r="Y252" s="384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353</v>
      </c>
      <c r="B253" s="54" t="s">
        <v>354</v>
      </c>
      <c r="C253" s="31">
        <v>4301011718</v>
      </c>
      <c r="D253" s="390">
        <v>4680115884281</v>
      </c>
      <c r="E253" s="391"/>
      <c r="F253" s="382">
        <v>0.4</v>
      </c>
      <c r="G253" s="32">
        <v>10</v>
      </c>
      <c r="H253" s="382">
        <v>4</v>
      </c>
      <c r="I253" s="382">
        <v>4.24</v>
      </c>
      <c r="J253" s="32">
        <v>120</v>
      </c>
      <c r="K253" s="32" t="s">
        <v>75</v>
      </c>
      <c r="L253" s="32"/>
      <c r="M253" s="33" t="s">
        <v>109</v>
      </c>
      <c r="N253" s="33"/>
      <c r="O253" s="32">
        <v>55</v>
      </c>
      <c r="P253" s="7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388"/>
      <c r="R253" s="388"/>
      <c r="S253" s="388"/>
      <c r="T253" s="389"/>
      <c r="U253" s="34"/>
      <c r="V253" s="34"/>
      <c r="W253" s="35" t="s">
        <v>69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4301011720</v>
      </c>
      <c r="D254" s="390">
        <v>4680115884199</v>
      </c>
      <c r="E254" s="391"/>
      <c r="F254" s="382">
        <v>0.37</v>
      </c>
      <c r="G254" s="32">
        <v>10</v>
      </c>
      <c r="H254" s="382">
        <v>3.7</v>
      </c>
      <c r="I254" s="382">
        <v>3.94</v>
      </c>
      <c r="J254" s="32">
        <v>120</v>
      </c>
      <c r="K254" s="32" t="s">
        <v>75</v>
      </c>
      <c r="L254" s="32"/>
      <c r="M254" s="33" t="s">
        <v>109</v>
      </c>
      <c r="N254" s="33"/>
      <c r="O254" s="32">
        <v>55</v>
      </c>
      <c r="P254" s="6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388"/>
      <c r="R254" s="388"/>
      <c r="S254" s="388"/>
      <c r="T254" s="389"/>
      <c r="U254" s="34"/>
      <c r="V254" s="34"/>
      <c r="W254" s="35" t="s">
        <v>69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4301011716</v>
      </c>
      <c r="D255" s="390">
        <v>4680115884267</v>
      </c>
      <c r="E255" s="391"/>
      <c r="F255" s="382">
        <v>0.4</v>
      </c>
      <c r="G255" s="32">
        <v>10</v>
      </c>
      <c r="H255" s="382">
        <v>4</v>
      </c>
      <c r="I255" s="382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5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388"/>
      <c r="R255" s="388"/>
      <c r="S255" s="388"/>
      <c r="T255" s="389"/>
      <c r="U255" s="34"/>
      <c r="V255" s="34"/>
      <c r="W255" s="35" t="s">
        <v>69</v>
      </c>
      <c r="X255" s="383">
        <v>0</v>
      </c>
      <c r="Y255" s="384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395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7"/>
      <c r="P256" s="403" t="s">
        <v>70</v>
      </c>
      <c r="Q256" s="404"/>
      <c r="R256" s="404"/>
      <c r="S256" s="404"/>
      <c r="T256" s="404"/>
      <c r="U256" s="404"/>
      <c r="V256" s="405"/>
      <c r="W256" s="37" t="s">
        <v>71</v>
      </c>
      <c r="X256" s="385">
        <f>IFERROR(X248/H248,"0")+IFERROR(X249/H249,"0")+IFERROR(X250/H250,"0")+IFERROR(X251/H251,"0")+IFERROR(X252/H252,"0")+IFERROR(X253/H253,"0")+IFERROR(X254/H254,"0")+IFERROR(X255/H255,"0")</f>
        <v>0</v>
      </c>
      <c r="Y256" s="385">
        <f>IFERROR(Y248/H248,"0")+IFERROR(Y249/H249,"0")+IFERROR(Y250/H250,"0")+IFERROR(Y251/H251,"0")+IFERROR(Y252/H252,"0")+IFERROR(Y253/H253,"0")+IFERROR(Y254/H254,"0")+IFERROR(Y255/H255,"0")</f>
        <v>0</v>
      </c>
      <c r="Z256" s="3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386"/>
      <c r="AB256" s="386"/>
      <c r="AC256" s="386"/>
    </row>
    <row r="257" spans="1:68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7"/>
      <c r="P257" s="403" t="s">
        <v>70</v>
      </c>
      <c r="Q257" s="404"/>
      <c r="R257" s="404"/>
      <c r="S257" s="404"/>
      <c r="T257" s="404"/>
      <c r="U257" s="404"/>
      <c r="V257" s="405"/>
      <c r="W257" s="37" t="s">
        <v>69</v>
      </c>
      <c r="X257" s="385">
        <f>IFERROR(SUM(X248:X255),"0")</f>
        <v>0</v>
      </c>
      <c r="Y257" s="385">
        <f>IFERROR(SUM(Y248:Y255),"0")</f>
        <v>0</v>
      </c>
      <c r="Z257" s="37"/>
      <c r="AA257" s="386"/>
      <c r="AB257" s="386"/>
      <c r="AC257" s="386"/>
    </row>
    <row r="258" spans="1:68" ht="16.5" customHeight="1" x14ac:dyDescent="0.25">
      <c r="A258" s="402" t="s">
        <v>359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8"/>
      <c r="AB258" s="378"/>
      <c r="AC258" s="378"/>
    </row>
    <row r="259" spans="1:68" ht="14.25" customHeight="1" x14ac:dyDescent="0.25">
      <c r="A259" s="406" t="s">
        <v>105</v>
      </c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  <c r="X259" s="396"/>
      <c r="Y259" s="396"/>
      <c r="Z259" s="396"/>
      <c r="AA259" s="379"/>
      <c r="AB259" s="379"/>
      <c r="AC259" s="379"/>
    </row>
    <row r="260" spans="1:68" ht="27" customHeight="1" x14ac:dyDescent="0.25">
      <c r="A260" s="54" t="s">
        <v>360</v>
      </c>
      <c r="B260" s="54" t="s">
        <v>361</v>
      </c>
      <c r="C260" s="31">
        <v>4301011942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48</v>
      </c>
      <c r="K260" s="32" t="s">
        <v>108</v>
      </c>
      <c r="L260" s="32"/>
      <c r="M260" s="33" t="s">
        <v>128</v>
      </c>
      <c r="N260" s="33"/>
      <c r="O260" s="32">
        <v>55</v>
      </c>
      <c r="P260" s="5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69</v>
      </c>
      <c r="X260" s="383">
        <v>0</v>
      </c>
      <c r="Y260" s="384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360</v>
      </c>
      <c r="B261" s="54" t="s">
        <v>362</v>
      </c>
      <c r="C261" s="31">
        <v>4301011826</v>
      </c>
      <c r="D261" s="390">
        <v>4680115884137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108</v>
      </c>
      <c r="L261" s="32"/>
      <c r="M261" s="33" t="s">
        <v>109</v>
      </c>
      <c r="N261" s="33"/>
      <c r="O261" s="32">
        <v>55</v>
      </c>
      <c r="P261" s="6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69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363</v>
      </c>
      <c r="B262" s="54" t="s">
        <v>364</v>
      </c>
      <c r="C262" s="31">
        <v>4301011724</v>
      </c>
      <c r="D262" s="390">
        <v>4680115884236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108</v>
      </c>
      <c r="L262" s="32"/>
      <c r="M262" s="33" t="s">
        <v>109</v>
      </c>
      <c r="N262" s="33"/>
      <c r="O262" s="32">
        <v>55</v>
      </c>
      <c r="P262" s="7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69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4301011721</v>
      </c>
      <c r="D263" s="390">
        <v>4680115884175</v>
      </c>
      <c r="E263" s="391"/>
      <c r="F263" s="382">
        <v>1.45</v>
      </c>
      <c r="G263" s="32">
        <v>8</v>
      </c>
      <c r="H263" s="382">
        <v>11.6</v>
      </c>
      <c r="I263" s="382">
        <v>12.08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388"/>
      <c r="R263" s="388"/>
      <c r="S263" s="388"/>
      <c r="T263" s="389"/>
      <c r="U263" s="34"/>
      <c r="V263" s="34"/>
      <c r="W263" s="35" t="s">
        <v>69</v>
      </c>
      <c r="X263" s="383">
        <v>0</v>
      </c>
      <c r="Y263" s="384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4301011824</v>
      </c>
      <c r="D264" s="390">
        <v>4680115884144</v>
      </c>
      <c r="E264" s="391"/>
      <c r="F264" s="382">
        <v>0.4</v>
      </c>
      <c r="G264" s="32">
        <v>10</v>
      </c>
      <c r="H264" s="382">
        <v>4</v>
      </c>
      <c r="I264" s="382">
        <v>4.24</v>
      </c>
      <c r="J264" s="32">
        <v>120</v>
      </c>
      <c r="K264" s="32" t="s">
        <v>75</v>
      </c>
      <c r="L264" s="32"/>
      <c r="M264" s="33" t="s">
        <v>109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388"/>
      <c r="R264" s="388"/>
      <c r="S264" s="388"/>
      <c r="T264" s="389"/>
      <c r="U264" s="34"/>
      <c r="V264" s="34"/>
      <c r="W264" s="35" t="s">
        <v>69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4301011963</v>
      </c>
      <c r="D265" s="390">
        <v>4680115885288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75</v>
      </c>
      <c r="L265" s="32"/>
      <c r="M265" s="33" t="s">
        <v>109</v>
      </c>
      <c r="N265" s="33"/>
      <c r="O265" s="32">
        <v>55</v>
      </c>
      <c r="P265" s="45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388"/>
      <c r="R265" s="388"/>
      <c r="S265" s="388"/>
      <c r="T265" s="389"/>
      <c r="U265" s="34"/>
      <c r="V265" s="34"/>
      <c r="W265" s="35" t="s">
        <v>69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4301011726</v>
      </c>
      <c r="D266" s="390">
        <v>4680115884182</v>
      </c>
      <c r="E266" s="391"/>
      <c r="F266" s="382">
        <v>0.37</v>
      </c>
      <c r="G266" s="32">
        <v>10</v>
      </c>
      <c r="H266" s="382">
        <v>3.7</v>
      </c>
      <c r="I266" s="382">
        <v>3.94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388"/>
      <c r="R266" s="388"/>
      <c r="S266" s="388"/>
      <c r="T266" s="389"/>
      <c r="U266" s="34"/>
      <c r="V266" s="34"/>
      <c r="W266" s="35" t="s">
        <v>69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4301011722</v>
      </c>
      <c r="D267" s="390">
        <v>4680115884205</v>
      </c>
      <c r="E267" s="391"/>
      <c r="F267" s="382">
        <v>0.4</v>
      </c>
      <c r="G267" s="32">
        <v>10</v>
      </c>
      <c r="H267" s="382">
        <v>4</v>
      </c>
      <c r="I267" s="382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388"/>
      <c r="R267" s="388"/>
      <c r="S267" s="388"/>
      <c r="T267" s="389"/>
      <c r="U267" s="34"/>
      <c r="V267" s="34"/>
      <c r="W267" s="35" t="s">
        <v>69</v>
      </c>
      <c r="X267" s="383">
        <v>0</v>
      </c>
      <c r="Y267" s="384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395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7"/>
      <c r="P268" s="403" t="s">
        <v>70</v>
      </c>
      <c r="Q268" s="404"/>
      <c r="R268" s="404"/>
      <c r="S268" s="404"/>
      <c r="T268" s="404"/>
      <c r="U268" s="404"/>
      <c r="V268" s="405"/>
      <c r="W268" s="37" t="s">
        <v>71</v>
      </c>
      <c r="X268" s="385">
        <f>IFERROR(X260/H260,"0")+IFERROR(X261/H261,"0")+IFERROR(X262/H262,"0")+IFERROR(X263/H263,"0")+IFERROR(X264/H264,"0")+IFERROR(X265/H265,"0")+IFERROR(X266/H266,"0")+IFERROR(X267/H267,"0")</f>
        <v>0</v>
      </c>
      <c r="Y268" s="385">
        <f>IFERROR(Y260/H260,"0")+IFERROR(Y261/H261,"0")+IFERROR(Y262/H262,"0")+IFERROR(Y263/H263,"0")+IFERROR(Y264/H264,"0")+IFERROR(Y265/H265,"0")+IFERROR(Y266/H266,"0")+IFERROR(Y267/H267,"0")</f>
        <v>0</v>
      </c>
      <c r="Z268" s="385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386"/>
      <c r="AB268" s="386"/>
      <c r="AC268" s="386"/>
    </row>
    <row r="269" spans="1:68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7"/>
      <c r="P269" s="403" t="s">
        <v>70</v>
      </c>
      <c r="Q269" s="404"/>
      <c r="R269" s="404"/>
      <c r="S269" s="404"/>
      <c r="T269" s="404"/>
      <c r="U269" s="404"/>
      <c r="V269" s="405"/>
      <c r="W269" s="37" t="s">
        <v>69</v>
      </c>
      <c r="X269" s="385">
        <f>IFERROR(SUM(X260:X267),"0")</f>
        <v>0</v>
      </c>
      <c r="Y269" s="385">
        <f>IFERROR(SUM(Y260:Y267),"0")</f>
        <v>0</v>
      </c>
      <c r="Z269" s="37"/>
      <c r="AA269" s="386"/>
      <c r="AB269" s="386"/>
      <c r="AC269" s="386"/>
    </row>
    <row r="270" spans="1:68" ht="16.5" customHeight="1" x14ac:dyDescent="0.25">
      <c r="A270" s="402" t="s">
        <v>375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8"/>
      <c r="AB270" s="378"/>
      <c r="AC270" s="378"/>
    </row>
    <row r="271" spans="1:68" ht="14.25" customHeight="1" x14ac:dyDescent="0.25">
      <c r="A271" s="406" t="s">
        <v>105</v>
      </c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6"/>
      <c r="O271" s="396"/>
      <c r="P271" s="396"/>
      <c r="Q271" s="396"/>
      <c r="R271" s="396"/>
      <c r="S271" s="396"/>
      <c r="T271" s="396"/>
      <c r="U271" s="396"/>
      <c r="V271" s="396"/>
      <c r="W271" s="396"/>
      <c r="X271" s="396"/>
      <c r="Y271" s="396"/>
      <c r="Z271" s="396"/>
      <c r="AA271" s="379"/>
      <c r="AB271" s="379"/>
      <c r="AC271" s="379"/>
    </row>
    <row r="272" spans="1:68" ht="27" customHeight="1" x14ac:dyDescent="0.25">
      <c r="A272" s="54" t="s">
        <v>376</v>
      </c>
      <c r="B272" s="54" t="s">
        <v>377</v>
      </c>
      <c r="C272" s="31">
        <v>4301011855</v>
      </c>
      <c r="D272" s="390">
        <v>4680115885837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55</v>
      </c>
      <c r="P272" s="5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388"/>
      <c r="R272" s="388"/>
      <c r="S272" s="388"/>
      <c r="T272" s="389"/>
      <c r="U272" s="34"/>
      <c r="V272" s="34"/>
      <c r="W272" s="35" t="s">
        <v>69</v>
      </c>
      <c r="X272" s="383">
        <v>0</v>
      </c>
      <c r="Y272" s="384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378</v>
      </c>
      <c r="B273" s="54" t="s">
        <v>379</v>
      </c>
      <c r="C273" s="31">
        <v>4301011910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48</v>
      </c>
      <c r="K273" s="32" t="s">
        <v>108</v>
      </c>
      <c r="L273" s="32"/>
      <c r="M273" s="33" t="s">
        <v>128</v>
      </c>
      <c r="N273" s="33"/>
      <c r="O273" s="32">
        <v>55</v>
      </c>
      <c r="P273" s="482" t="s">
        <v>380</v>
      </c>
      <c r="Q273" s="388"/>
      <c r="R273" s="388"/>
      <c r="S273" s="388"/>
      <c r="T273" s="389"/>
      <c r="U273" s="34"/>
      <c r="V273" s="34"/>
      <c r="W273" s="35" t="s">
        <v>69</v>
      </c>
      <c r="X273" s="383">
        <v>0</v>
      </c>
      <c r="Y273" s="384">
        <f t="shared" si="52"/>
        <v>0</v>
      </c>
      <c r="Z273" s="36" t="str">
        <f>IFERROR(IF(Y273=0,"",ROUNDUP(Y273/H273,0)*0.02039),"")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378</v>
      </c>
      <c r="B274" s="54" t="s">
        <v>381</v>
      </c>
      <c r="C274" s="31">
        <v>4301011850</v>
      </c>
      <c r="D274" s="390">
        <v>4680115885806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108</v>
      </c>
      <c r="L274" s="32"/>
      <c r="M274" s="33" t="s">
        <v>109</v>
      </c>
      <c r="N274" s="33"/>
      <c r="O274" s="32">
        <v>55</v>
      </c>
      <c r="P274" s="6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69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382</v>
      </c>
      <c r="B275" s="54" t="s">
        <v>383</v>
      </c>
      <c r="C275" s="31">
        <v>4301011853</v>
      </c>
      <c r="D275" s="390">
        <v>4680115885851</v>
      </c>
      <c r="E275" s="391"/>
      <c r="F275" s="382">
        <v>1.35</v>
      </c>
      <c r="G275" s="32">
        <v>8</v>
      </c>
      <c r="H275" s="382">
        <v>10.8</v>
      </c>
      <c r="I275" s="382">
        <v>11.28</v>
      </c>
      <c r="J275" s="32">
        <v>56</v>
      </c>
      <c r="K275" s="32" t="s">
        <v>108</v>
      </c>
      <c r="L275" s="32"/>
      <c r="M275" s="33" t="s">
        <v>109</v>
      </c>
      <c r="N275" s="33"/>
      <c r="O275" s="32">
        <v>55</v>
      </c>
      <c r="P275" s="4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388"/>
      <c r="R275" s="388"/>
      <c r="S275" s="388"/>
      <c r="T275" s="389"/>
      <c r="U275" s="34"/>
      <c r="V275" s="34"/>
      <c r="W275" s="35" t="s">
        <v>69</v>
      </c>
      <c r="X275" s="383">
        <v>0</v>
      </c>
      <c r="Y275" s="384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384</v>
      </c>
      <c r="B276" s="54" t="s">
        <v>385</v>
      </c>
      <c r="C276" s="31">
        <v>4301011852</v>
      </c>
      <c r="D276" s="390">
        <v>4680115885844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75</v>
      </c>
      <c r="L276" s="32"/>
      <c r="M276" s="33" t="s">
        <v>109</v>
      </c>
      <c r="N276" s="33"/>
      <c r="O276" s="32">
        <v>55</v>
      </c>
      <c r="P276" s="70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69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4301011851</v>
      </c>
      <c r="D277" s="390">
        <v>4680115885820</v>
      </c>
      <c r="E277" s="391"/>
      <c r="F277" s="382">
        <v>0.4</v>
      </c>
      <c r="G277" s="32">
        <v>10</v>
      </c>
      <c r="H277" s="382">
        <v>4</v>
      </c>
      <c r="I277" s="382">
        <v>4.24</v>
      </c>
      <c r="J277" s="32">
        <v>120</v>
      </c>
      <c r="K277" s="32" t="s">
        <v>75</v>
      </c>
      <c r="L277" s="32"/>
      <c r="M277" s="33" t="s">
        <v>109</v>
      </c>
      <c r="N277" s="33"/>
      <c r="O277" s="32">
        <v>55</v>
      </c>
      <c r="P277" s="5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388"/>
      <c r="R277" s="388"/>
      <c r="S277" s="388"/>
      <c r="T277" s="389"/>
      <c r="U277" s="34"/>
      <c r="V277" s="34"/>
      <c r="W277" s="35" t="s">
        <v>69</v>
      </c>
      <c r="X277" s="383">
        <v>0</v>
      </c>
      <c r="Y277" s="384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395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7"/>
      <c r="P278" s="403" t="s">
        <v>70</v>
      </c>
      <c r="Q278" s="404"/>
      <c r="R278" s="404"/>
      <c r="S278" s="404"/>
      <c r="T278" s="404"/>
      <c r="U278" s="404"/>
      <c r="V278" s="405"/>
      <c r="W278" s="37" t="s">
        <v>71</v>
      </c>
      <c r="X278" s="385">
        <f>IFERROR(X272/H272,"0")+IFERROR(X273/H273,"0")+IFERROR(X274/H274,"0")+IFERROR(X275/H275,"0")+IFERROR(X276/H276,"0")+IFERROR(X277/H277,"0")</f>
        <v>0</v>
      </c>
      <c r="Y278" s="385">
        <f>IFERROR(Y272/H272,"0")+IFERROR(Y273/H273,"0")+IFERROR(Y274/H274,"0")+IFERROR(Y275/H275,"0")+IFERROR(Y276/H276,"0")+IFERROR(Y277/H277,"0")</f>
        <v>0</v>
      </c>
      <c r="Z278" s="385">
        <f>IFERROR(IF(Z272="",0,Z272),"0")+IFERROR(IF(Z273="",0,Z273),"0")+IFERROR(IF(Z274="",0,Z274),"0")+IFERROR(IF(Z275="",0,Z275),"0")+IFERROR(IF(Z276="",0,Z276),"0")+IFERROR(IF(Z277="",0,Z277),"0")</f>
        <v>0</v>
      </c>
      <c r="AA278" s="386"/>
      <c r="AB278" s="386"/>
      <c r="AC278" s="386"/>
    </row>
    <row r="279" spans="1:68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7"/>
      <c r="P279" s="403" t="s">
        <v>70</v>
      </c>
      <c r="Q279" s="404"/>
      <c r="R279" s="404"/>
      <c r="S279" s="404"/>
      <c r="T279" s="404"/>
      <c r="U279" s="404"/>
      <c r="V279" s="405"/>
      <c r="W279" s="37" t="s">
        <v>69</v>
      </c>
      <c r="X279" s="385">
        <f>IFERROR(SUM(X272:X277),"0")</f>
        <v>0</v>
      </c>
      <c r="Y279" s="385">
        <f>IFERROR(SUM(Y272:Y277),"0")</f>
        <v>0</v>
      </c>
      <c r="Z279" s="37"/>
      <c r="AA279" s="386"/>
      <c r="AB279" s="386"/>
      <c r="AC279" s="386"/>
    </row>
    <row r="280" spans="1:68" ht="16.5" customHeight="1" x14ac:dyDescent="0.25">
      <c r="A280" s="402" t="s">
        <v>388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8"/>
      <c r="AB280" s="378"/>
      <c r="AC280" s="378"/>
    </row>
    <row r="281" spans="1:68" ht="14.25" customHeight="1" x14ac:dyDescent="0.25">
      <c r="A281" s="406" t="s">
        <v>105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96"/>
      <c r="AA281" s="379"/>
      <c r="AB281" s="379"/>
      <c r="AC281" s="379"/>
    </row>
    <row r="282" spans="1:68" ht="27" customHeight="1" x14ac:dyDescent="0.25">
      <c r="A282" s="54" t="s">
        <v>389</v>
      </c>
      <c r="B282" s="54" t="s">
        <v>390</v>
      </c>
      <c r="C282" s="31">
        <v>4301011876</v>
      </c>
      <c r="D282" s="390">
        <v>4680115885707</v>
      </c>
      <c r="E282" s="391"/>
      <c r="F282" s="382">
        <v>0.9</v>
      </c>
      <c r="G282" s="32">
        <v>10</v>
      </c>
      <c r="H282" s="382">
        <v>9</v>
      </c>
      <c r="I282" s="382">
        <v>9.48</v>
      </c>
      <c r="J282" s="32">
        <v>56</v>
      </c>
      <c r="K282" s="32" t="s">
        <v>108</v>
      </c>
      <c r="L282" s="32"/>
      <c r="M282" s="33" t="s">
        <v>109</v>
      </c>
      <c r="N282" s="33"/>
      <c r="O282" s="32">
        <v>31</v>
      </c>
      <c r="P282" s="6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388"/>
      <c r="R282" s="388"/>
      <c r="S282" s="388"/>
      <c r="T282" s="389"/>
      <c r="U282" s="34"/>
      <c r="V282" s="34"/>
      <c r="W282" s="35" t="s">
        <v>69</v>
      </c>
      <c r="X282" s="383">
        <v>0</v>
      </c>
      <c r="Y282" s="384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5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7"/>
      <c r="P283" s="403" t="s">
        <v>70</v>
      </c>
      <c r="Q283" s="404"/>
      <c r="R283" s="404"/>
      <c r="S283" s="404"/>
      <c r="T283" s="404"/>
      <c r="U283" s="404"/>
      <c r="V283" s="405"/>
      <c r="W283" s="37" t="s">
        <v>71</v>
      </c>
      <c r="X283" s="385">
        <f>IFERROR(X282/H282,"0")</f>
        <v>0</v>
      </c>
      <c r="Y283" s="385">
        <f>IFERROR(Y282/H282,"0")</f>
        <v>0</v>
      </c>
      <c r="Z283" s="385">
        <f>IFERROR(IF(Z282="",0,Z282),"0")</f>
        <v>0</v>
      </c>
      <c r="AA283" s="386"/>
      <c r="AB283" s="386"/>
      <c r="AC283" s="386"/>
    </row>
    <row r="284" spans="1:68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7"/>
      <c r="P284" s="403" t="s">
        <v>70</v>
      </c>
      <c r="Q284" s="404"/>
      <c r="R284" s="404"/>
      <c r="S284" s="404"/>
      <c r="T284" s="404"/>
      <c r="U284" s="404"/>
      <c r="V284" s="405"/>
      <c r="W284" s="37" t="s">
        <v>69</v>
      </c>
      <c r="X284" s="385">
        <f>IFERROR(SUM(X282:X282),"0")</f>
        <v>0</v>
      </c>
      <c r="Y284" s="385">
        <f>IFERROR(SUM(Y282:Y282),"0")</f>
        <v>0</v>
      </c>
      <c r="Z284" s="37"/>
      <c r="AA284" s="386"/>
      <c r="AB284" s="386"/>
      <c r="AC284" s="386"/>
    </row>
    <row r="285" spans="1:68" ht="16.5" customHeight="1" x14ac:dyDescent="0.25">
      <c r="A285" s="402" t="s">
        <v>391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8"/>
      <c r="AB285" s="378"/>
      <c r="AC285" s="378"/>
    </row>
    <row r="286" spans="1:68" ht="14.25" customHeight="1" x14ac:dyDescent="0.25">
      <c r="A286" s="406" t="s">
        <v>105</v>
      </c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6"/>
      <c r="O286" s="396"/>
      <c r="P286" s="396"/>
      <c r="Q286" s="396"/>
      <c r="R286" s="396"/>
      <c r="S286" s="396"/>
      <c r="T286" s="396"/>
      <c r="U286" s="396"/>
      <c r="V286" s="396"/>
      <c r="W286" s="396"/>
      <c r="X286" s="396"/>
      <c r="Y286" s="396"/>
      <c r="Z286" s="396"/>
      <c r="AA286" s="379"/>
      <c r="AB286" s="379"/>
      <c r="AC286" s="379"/>
    </row>
    <row r="287" spans="1:68" ht="27" customHeight="1" x14ac:dyDescent="0.25">
      <c r="A287" s="54" t="s">
        <v>392</v>
      </c>
      <c r="B287" s="54" t="s">
        <v>393</v>
      </c>
      <c r="C287" s="31">
        <v>4301011223</v>
      </c>
      <c r="D287" s="390">
        <v>4607091383423</v>
      </c>
      <c r="E287" s="391"/>
      <c r="F287" s="382">
        <v>1.35</v>
      </c>
      <c r="G287" s="32">
        <v>8</v>
      </c>
      <c r="H287" s="382">
        <v>10.8</v>
      </c>
      <c r="I287" s="382">
        <v>11.375999999999999</v>
      </c>
      <c r="J287" s="32">
        <v>56</v>
      </c>
      <c r="K287" s="32" t="s">
        <v>108</v>
      </c>
      <c r="L287" s="32"/>
      <c r="M287" s="33" t="s">
        <v>111</v>
      </c>
      <c r="N287" s="33"/>
      <c r="O287" s="32">
        <v>35</v>
      </c>
      <c r="P287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388"/>
      <c r="R287" s="388"/>
      <c r="S287" s="388"/>
      <c r="T287" s="389"/>
      <c r="U287" s="34"/>
      <c r="V287" s="34"/>
      <c r="W287" s="35" t="s">
        <v>69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394</v>
      </c>
      <c r="B288" s="54" t="s">
        <v>395</v>
      </c>
      <c r="C288" s="31">
        <v>4301011879</v>
      </c>
      <c r="D288" s="390">
        <v>4680115885691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108</v>
      </c>
      <c r="L288" s="32"/>
      <c r="M288" s="33" t="s">
        <v>68</v>
      </c>
      <c r="N288" s="33"/>
      <c r="O288" s="32">
        <v>30</v>
      </c>
      <c r="P288" s="75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69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396</v>
      </c>
      <c r="B289" s="54" t="s">
        <v>397</v>
      </c>
      <c r="C289" s="31">
        <v>4301011878</v>
      </c>
      <c r="D289" s="390">
        <v>4680115885660</v>
      </c>
      <c r="E289" s="391"/>
      <c r="F289" s="382">
        <v>1.35</v>
      </c>
      <c r="G289" s="32">
        <v>8</v>
      </c>
      <c r="H289" s="382">
        <v>10.8</v>
      </c>
      <c r="I289" s="382">
        <v>11.28</v>
      </c>
      <c r="J289" s="32">
        <v>56</v>
      </c>
      <c r="K289" s="32" t="s">
        <v>108</v>
      </c>
      <c r="L289" s="32"/>
      <c r="M289" s="33" t="s">
        <v>68</v>
      </c>
      <c r="N289" s="33"/>
      <c r="O289" s="32">
        <v>35</v>
      </c>
      <c r="P289" s="5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388"/>
      <c r="R289" s="388"/>
      <c r="S289" s="388"/>
      <c r="T289" s="389"/>
      <c r="U289" s="34"/>
      <c r="V289" s="34"/>
      <c r="W289" s="35" t="s">
        <v>69</v>
      </c>
      <c r="X289" s="383">
        <v>0</v>
      </c>
      <c r="Y289" s="384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395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7"/>
      <c r="P290" s="403" t="s">
        <v>70</v>
      </c>
      <c r="Q290" s="404"/>
      <c r="R290" s="404"/>
      <c r="S290" s="404"/>
      <c r="T290" s="404"/>
      <c r="U290" s="404"/>
      <c r="V290" s="405"/>
      <c r="W290" s="37" t="s">
        <v>71</v>
      </c>
      <c r="X290" s="385">
        <f>IFERROR(X287/H287,"0")+IFERROR(X288/H288,"0")+IFERROR(X289/H289,"0")</f>
        <v>0</v>
      </c>
      <c r="Y290" s="385">
        <f>IFERROR(Y287/H287,"0")+IFERROR(Y288/H288,"0")+IFERROR(Y289/H289,"0")</f>
        <v>0</v>
      </c>
      <c r="Z290" s="385">
        <f>IFERROR(IF(Z287="",0,Z287),"0")+IFERROR(IF(Z288="",0,Z288),"0")+IFERROR(IF(Z289="",0,Z289),"0")</f>
        <v>0</v>
      </c>
      <c r="AA290" s="386"/>
      <c r="AB290" s="386"/>
      <c r="AC290" s="386"/>
    </row>
    <row r="291" spans="1:68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7"/>
      <c r="P291" s="403" t="s">
        <v>70</v>
      </c>
      <c r="Q291" s="404"/>
      <c r="R291" s="404"/>
      <c r="S291" s="404"/>
      <c r="T291" s="404"/>
      <c r="U291" s="404"/>
      <c r="V291" s="405"/>
      <c r="W291" s="37" t="s">
        <v>69</v>
      </c>
      <c r="X291" s="385">
        <f>IFERROR(SUM(X287:X289),"0")</f>
        <v>0</v>
      </c>
      <c r="Y291" s="385">
        <f>IFERROR(SUM(Y287:Y289),"0")</f>
        <v>0</v>
      </c>
      <c r="Z291" s="37"/>
      <c r="AA291" s="386"/>
      <c r="AB291" s="386"/>
      <c r="AC291" s="386"/>
    </row>
    <row r="292" spans="1:68" ht="16.5" customHeight="1" x14ac:dyDescent="0.25">
      <c r="A292" s="402" t="s">
        <v>398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8"/>
      <c r="AB292" s="378"/>
      <c r="AC292" s="378"/>
    </row>
    <row r="293" spans="1:68" ht="14.25" customHeight="1" x14ac:dyDescent="0.25">
      <c r="A293" s="406" t="s">
        <v>72</v>
      </c>
      <c r="B293" s="396"/>
      <c r="C293" s="396"/>
      <c r="D293" s="396"/>
      <c r="E293" s="396"/>
      <c r="F293" s="396"/>
      <c r="G293" s="396"/>
      <c r="H293" s="396"/>
      <c r="I293" s="396"/>
      <c r="J293" s="396"/>
      <c r="K293" s="396"/>
      <c r="L293" s="396"/>
      <c r="M293" s="396"/>
      <c r="N293" s="396"/>
      <c r="O293" s="396"/>
      <c r="P293" s="396"/>
      <c r="Q293" s="396"/>
      <c r="R293" s="396"/>
      <c r="S293" s="396"/>
      <c r="T293" s="396"/>
      <c r="U293" s="396"/>
      <c r="V293" s="396"/>
      <c r="W293" s="396"/>
      <c r="X293" s="396"/>
      <c r="Y293" s="396"/>
      <c r="Z293" s="396"/>
      <c r="AA293" s="379"/>
      <c r="AB293" s="379"/>
      <c r="AC293" s="379"/>
    </row>
    <row r="294" spans="1:68" ht="27" customHeight="1" x14ac:dyDescent="0.25">
      <c r="A294" s="54" t="s">
        <v>399</v>
      </c>
      <c r="B294" s="54" t="s">
        <v>400</v>
      </c>
      <c r="C294" s="31">
        <v>4301051409</v>
      </c>
      <c r="D294" s="390">
        <v>4680115881556</v>
      </c>
      <c r="E294" s="391"/>
      <c r="F294" s="382">
        <v>1</v>
      </c>
      <c r="G294" s="32">
        <v>4</v>
      </c>
      <c r="H294" s="382">
        <v>4</v>
      </c>
      <c r="I294" s="382">
        <v>4.4080000000000004</v>
      </c>
      <c r="J294" s="32">
        <v>104</v>
      </c>
      <c r="K294" s="32" t="s">
        <v>108</v>
      </c>
      <c r="L294" s="32"/>
      <c r="M294" s="33" t="s">
        <v>111</v>
      </c>
      <c r="N294" s="33"/>
      <c r="O294" s="32">
        <v>45</v>
      </c>
      <c r="P294" s="7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388"/>
      <c r="R294" s="388"/>
      <c r="S294" s="388"/>
      <c r="T294" s="389"/>
      <c r="U294" s="34"/>
      <c r="V294" s="34"/>
      <c r="W294" s="35" t="s">
        <v>69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401</v>
      </c>
      <c r="B295" s="54" t="s">
        <v>402</v>
      </c>
      <c r="C295" s="31">
        <v>4301051506</v>
      </c>
      <c r="D295" s="390">
        <v>4680115881037</v>
      </c>
      <c r="E295" s="391"/>
      <c r="F295" s="382">
        <v>0.84</v>
      </c>
      <c r="G295" s="32">
        <v>4</v>
      </c>
      <c r="H295" s="382">
        <v>3.36</v>
      </c>
      <c r="I295" s="382">
        <v>3.6179999999999999</v>
      </c>
      <c r="J295" s="32">
        <v>120</v>
      </c>
      <c r="K295" s="32" t="s">
        <v>75</v>
      </c>
      <c r="L295" s="32"/>
      <c r="M295" s="33" t="s">
        <v>68</v>
      </c>
      <c r="N295" s="33"/>
      <c r="O295" s="32">
        <v>40</v>
      </c>
      <c r="P29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388"/>
      <c r="R295" s="388"/>
      <c r="S295" s="388"/>
      <c r="T295" s="389"/>
      <c r="U295" s="34"/>
      <c r="V295" s="34"/>
      <c r="W295" s="35" t="s">
        <v>69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4301051487</v>
      </c>
      <c r="D296" s="390">
        <v>4680115881228</v>
      </c>
      <c r="E296" s="391"/>
      <c r="F296" s="382">
        <v>0.4</v>
      </c>
      <c r="G296" s="32">
        <v>6</v>
      </c>
      <c r="H296" s="382">
        <v>2.4</v>
      </c>
      <c r="I296" s="382">
        <v>2.6720000000000002</v>
      </c>
      <c r="J296" s="32">
        <v>156</v>
      </c>
      <c r="K296" s="32" t="s">
        <v>75</v>
      </c>
      <c r="L296" s="32"/>
      <c r="M296" s="33" t="s">
        <v>68</v>
      </c>
      <c r="N296" s="33"/>
      <c r="O296" s="32">
        <v>40</v>
      </c>
      <c r="P296" s="5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388"/>
      <c r="R296" s="388"/>
      <c r="S296" s="388"/>
      <c r="T296" s="389"/>
      <c r="U296" s="34"/>
      <c r="V296" s="34"/>
      <c r="W296" s="35" t="s">
        <v>69</v>
      </c>
      <c r="X296" s="383">
        <v>2.4</v>
      </c>
      <c r="Y296" s="384">
        <f>IFERROR(IF(X296="",0,CEILING((X296/$H296),1)*$H296),"")</f>
        <v>2.4</v>
      </c>
      <c r="Z296" s="36">
        <f>IFERROR(IF(Y296=0,"",ROUNDUP(Y296/H296,0)*0.00753),"")</f>
        <v>7.5300000000000002E-3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2.6720000000000002</v>
      </c>
      <c r="BN296" s="64">
        <f>IFERROR(Y296*I296/H296,"0")</f>
        <v>2.6720000000000002</v>
      </c>
      <c r="BO296" s="64">
        <f>IFERROR(1/J296*(X296/H296),"0")</f>
        <v>6.41025641025641E-3</v>
      </c>
      <c r="BP296" s="64">
        <f>IFERROR(1/J296*(Y296/H296),"0")</f>
        <v>6.41025641025641E-3</v>
      </c>
    </row>
    <row r="297" spans="1:68" ht="27" customHeight="1" x14ac:dyDescent="0.25">
      <c r="A297" s="54" t="s">
        <v>405</v>
      </c>
      <c r="B297" s="54" t="s">
        <v>406</v>
      </c>
      <c r="C297" s="31">
        <v>4301051384</v>
      </c>
      <c r="D297" s="390">
        <v>4680115881211</v>
      </c>
      <c r="E297" s="391"/>
      <c r="F297" s="382">
        <v>0.4</v>
      </c>
      <c r="G297" s="32">
        <v>6</v>
      </c>
      <c r="H297" s="382">
        <v>2.4</v>
      </c>
      <c r="I297" s="382">
        <v>2.6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45</v>
      </c>
      <c r="P297" s="7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388"/>
      <c r="R297" s="388"/>
      <c r="S297" s="388"/>
      <c r="T297" s="389"/>
      <c r="U297" s="34"/>
      <c r="V297" s="34"/>
      <c r="W297" s="35" t="s">
        <v>69</v>
      </c>
      <c r="X297" s="383">
        <v>4.8</v>
      </c>
      <c r="Y297" s="384">
        <f>IFERROR(IF(X297="",0,CEILING((X297/$H297),1)*$H297),"")</f>
        <v>4.8</v>
      </c>
      <c r="Z297" s="36">
        <f>IFERROR(IF(Y297=0,"",ROUNDUP(Y297/H297,0)*0.00753),"")</f>
        <v>1.506E-2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5.2</v>
      </c>
      <c r="BN297" s="64">
        <f>IFERROR(Y297*I297/H297,"0")</f>
        <v>5.2</v>
      </c>
      <c r="BO297" s="64">
        <f>IFERROR(1/J297*(X297/H297),"0")</f>
        <v>1.282051282051282E-2</v>
      </c>
      <c r="BP297" s="64">
        <f>IFERROR(1/J297*(Y297/H297),"0")</f>
        <v>1.282051282051282E-2</v>
      </c>
    </row>
    <row r="298" spans="1:68" ht="27" customHeight="1" x14ac:dyDescent="0.25">
      <c r="A298" s="54" t="s">
        <v>407</v>
      </c>
      <c r="B298" s="54" t="s">
        <v>408</v>
      </c>
      <c r="C298" s="31">
        <v>4301051378</v>
      </c>
      <c r="D298" s="390">
        <v>4680115881020</v>
      </c>
      <c r="E298" s="391"/>
      <c r="F298" s="382">
        <v>0.84</v>
      </c>
      <c r="G298" s="32">
        <v>4</v>
      </c>
      <c r="H298" s="382">
        <v>3.36</v>
      </c>
      <c r="I298" s="382">
        <v>3.57</v>
      </c>
      <c r="J298" s="32">
        <v>120</v>
      </c>
      <c r="K298" s="32" t="s">
        <v>75</v>
      </c>
      <c r="L298" s="32"/>
      <c r="M298" s="33" t="s">
        <v>68</v>
      </c>
      <c r="N298" s="33"/>
      <c r="O298" s="32">
        <v>45</v>
      </c>
      <c r="P298" s="7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388"/>
      <c r="R298" s="388"/>
      <c r="S298" s="388"/>
      <c r="T298" s="389"/>
      <c r="U298" s="34"/>
      <c r="V298" s="34"/>
      <c r="W298" s="35" t="s">
        <v>69</v>
      </c>
      <c r="X298" s="383">
        <v>0</v>
      </c>
      <c r="Y298" s="384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5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7"/>
      <c r="P299" s="403" t="s">
        <v>70</v>
      </c>
      <c r="Q299" s="404"/>
      <c r="R299" s="404"/>
      <c r="S299" s="404"/>
      <c r="T299" s="404"/>
      <c r="U299" s="404"/>
      <c r="V299" s="405"/>
      <c r="W299" s="37" t="s">
        <v>71</v>
      </c>
      <c r="X299" s="385">
        <f>IFERROR(X294/H294,"0")+IFERROR(X295/H295,"0")+IFERROR(X296/H296,"0")+IFERROR(X297/H297,"0")+IFERROR(X298/H298,"0")</f>
        <v>3</v>
      </c>
      <c r="Y299" s="385">
        <f>IFERROR(Y294/H294,"0")+IFERROR(Y295/H295,"0")+IFERROR(Y296/H296,"0")+IFERROR(Y297/H297,"0")+IFERROR(Y298/H298,"0")</f>
        <v>3</v>
      </c>
      <c r="Z299" s="385">
        <f>IFERROR(IF(Z294="",0,Z294),"0")+IFERROR(IF(Z295="",0,Z295),"0")+IFERROR(IF(Z296="",0,Z296),"0")+IFERROR(IF(Z297="",0,Z297),"0")+IFERROR(IF(Z298="",0,Z298),"0")</f>
        <v>2.2589999999999999E-2</v>
      </c>
      <c r="AA299" s="386"/>
      <c r="AB299" s="386"/>
      <c r="AC299" s="386"/>
    </row>
    <row r="300" spans="1:68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7"/>
      <c r="P300" s="403" t="s">
        <v>70</v>
      </c>
      <c r="Q300" s="404"/>
      <c r="R300" s="404"/>
      <c r="S300" s="404"/>
      <c r="T300" s="404"/>
      <c r="U300" s="404"/>
      <c r="V300" s="405"/>
      <c r="W300" s="37" t="s">
        <v>69</v>
      </c>
      <c r="X300" s="385">
        <f>IFERROR(SUM(X294:X298),"0")</f>
        <v>7.1999999999999993</v>
      </c>
      <c r="Y300" s="385">
        <f>IFERROR(SUM(Y294:Y298),"0")</f>
        <v>7.1999999999999993</v>
      </c>
      <c r="Z300" s="37"/>
      <c r="AA300" s="386"/>
      <c r="AB300" s="386"/>
      <c r="AC300" s="386"/>
    </row>
    <row r="301" spans="1:68" ht="16.5" customHeight="1" x14ac:dyDescent="0.25">
      <c r="A301" s="402" t="s">
        <v>409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8"/>
      <c r="AB301" s="378"/>
      <c r="AC301" s="378"/>
    </row>
    <row r="302" spans="1:68" ht="14.25" customHeight="1" x14ac:dyDescent="0.25">
      <c r="A302" s="406" t="s">
        <v>72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396"/>
      <c r="AA302" s="379"/>
      <c r="AB302" s="379"/>
      <c r="AC302" s="379"/>
    </row>
    <row r="303" spans="1:68" ht="27" customHeight="1" x14ac:dyDescent="0.25">
      <c r="A303" s="54" t="s">
        <v>410</v>
      </c>
      <c r="B303" s="54" t="s">
        <v>411</v>
      </c>
      <c r="C303" s="31">
        <v>4301051731</v>
      </c>
      <c r="D303" s="390">
        <v>4680115884618</v>
      </c>
      <c r="E303" s="391"/>
      <c r="F303" s="382">
        <v>0.6</v>
      </c>
      <c r="G303" s="32">
        <v>6</v>
      </c>
      <c r="H303" s="382">
        <v>3.6</v>
      </c>
      <c r="I303" s="382">
        <v>3.81</v>
      </c>
      <c r="J303" s="32">
        <v>120</v>
      </c>
      <c r="K303" s="32" t="s">
        <v>75</v>
      </c>
      <c r="L303" s="32"/>
      <c r="M303" s="33" t="s">
        <v>68</v>
      </c>
      <c r="N303" s="33"/>
      <c r="O303" s="32">
        <v>45</v>
      </c>
      <c r="P303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388"/>
      <c r="R303" s="388"/>
      <c r="S303" s="388"/>
      <c r="T303" s="389"/>
      <c r="U303" s="34"/>
      <c r="V303" s="34"/>
      <c r="W303" s="35" t="s">
        <v>69</v>
      </c>
      <c r="X303" s="383">
        <v>0</v>
      </c>
      <c r="Y303" s="38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65"/>
      <c r="AG303" s="64"/>
      <c r="AJ303" s="66"/>
      <c r="AK303" s="66"/>
      <c r="BB303" s="223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5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7"/>
      <c r="P304" s="403" t="s">
        <v>70</v>
      </c>
      <c r="Q304" s="404"/>
      <c r="R304" s="404"/>
      <c r="S304" s="404"/>
      <c r="T304" s="404"/>
      <c r="U304" s="404"/>
      <c r="V304" s="405"/>
      <c r="W304" s="37" t="s">
        <v>71</v>
      </c>
      <c r="X304" s="385">
        <f>IFERROR(X303/H303,"0")</f>
        <v>0</v>
      </c>
      <c r="Y304" s="385">
        <f>IFERROR(Y303/H303,"0")</f>
        <v>0</v>
      </c>
      <c r="Z304" s="385">
        <f>IFERROR(IF(Z303="",0,Z303),"0")</f>
        <v>0</v>
      </c>
      <c r="AA304" s="386"/>
      <c r="AB304" s="386"/>
      <c r="AC304" s="386"/>
    </row>
    <row r="305" spans="1:68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7"/>
      <c r="P305" s="403" t="s">
        <v>70</v>
      </c>
      <c r="Q305" s="404"/>
      <c r="R305" s="404"/>
      <c r="S305" s="404"/>
      <c r="T305" s="404"/>
      <c r="U305" s="404"/>
      <c r="V305" s="405"/>
      <c r="W305" s="37" t="s">
        <v>69</v>
      </c>
      <c r="X305" s="385">
        <f>IFERROR(SUM(X303:X303),"0")</f>
        <v>0</v>
      </c>
      <c r="Y305" s="385">
        <f>IFERROR(SUM(Y303:Y303),"0")</f>
        <v>0</v>
      </c>
      <c r="Z305" s="37"/>
      <c r="AA305" s="386"/>
      <c r="AB305" s="386"/>
      <c r="AC305" s="386"/>
    </row>
    <row r="306" spans="1:68" ht="16.5" customHeight="1" x14ac:dyDescent="0.25">
      <c r="A306" s="402" t="s">
        <v>412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8"/>
      <c r="AB306" s="378"/>
      <c r="AC306" s="378"/>
    </row>
    <row r="307" spans="1:68" ht="14.25" customHeight="1" x14ac:dyDescent="0.25">
      <c r="A307" s="406" t="s">
        <v>105</v>
      </c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396"/>
      <c r="AA307" s="379"/>
      <c r="AB307" s="379"/>
      <c r="AC307" s="379"/>
    </row>
    <row r="308" spans="1:68" ht="27" customHeight="1" x14ac:dyDescent="0.25">
      <c r="A308" s="54" t="s">
        <v>413</v>
      </c>
      <c r="B308" s="54" t="s">
        <v>414</v>
      </c>
      <c r="C308" s="31">
        <v>4301011593</v>
      </c>
      <c r="D308" s="390">
        <v>4680115882973</v>
      </c>
      <c r="E308" s="391"/>
      <c r="F308" s="382">
        <v>0.7</v>
      </c>
      <c r="G308" s="32">
        <v>6</v>
      </c>
      <c r="H308" s="382">
        <v>4.2</v>
      </c>
      <c r="I308" s="382">
        <v>4.5599999999999996</v>
      </c>
      <c r="J308" s="32">
        <v>104</v>
      </c>
      <c r="K308" s="32" t="s">
        <v>108</v>
      </c>
      <c r="L308" s="32"/>
      <c r="M308" s="33" t="s">
        <v>109</v>
      </c>
      <c r="N308" s="33"/>
      <c r="O308" s="32">
        <v>55</v>
      </c>
      <c r="P308" s="57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388"/>
      <c r="R308" s="388"/>
      <c r="S308" s="388"/>
      <c r="T308" s="389"/>
      <c r="U308" s="34"/>
      <c r="V308" s="34"/>
      <c r="W308" s="35" t="s">
        <v>69</v>
      </c>
      <c r="X308" s="383">
        <v>0</v>
      </c>
      <c r="Y308" s="384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65"/>
      <c r="AG308" s="64"/>
      <c r="AJ308" s="66"/>
      <c r="AK308" s="66"/>
      <c r="BB308" s="22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395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7"/>
      <c r="P309" s="403" t="s">
        <v>70</v>
      </c>
      <c r="Q309" s="404"/>
      <c r="R309" s="404"/>
      <c r="S309" s="404"/>
      <c r="T309" s="404"/>
      <c r="U309" s="404"/>
      <c r="V309" s="405"/>
      <c r="W309" s="37" t="s">
        <v>71</v>
      </c>
      <c r="X309" s="385">
        <f>IFERROR(X308/H308,"0")</f>
        <v>0</v>
      </c>
      <c r="Y309" s="385">
        <f>IFERROR(Y308/H308,"0")</f>
        <v>0</v>
      </c>
      <c r="Z309" s="385">
        <f>IFERROR(IF(Z308="",0,Z308),"0")</f>
        <v>0</v>
      </c>
      <c r="AA309" s="386"/>
      <c r="AB309" s="386"/>
      <c r="AC309" s="386"/>
    </row>
    <row r="310" spans="1:68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7"/>
      <c r="P310" s="403" t="s">
        <v>70</v>
      </c>
      <c r="Q310" s="404"/>
      <c r="R310" s="404"/>
      <c r="S310" s="404"/>
      <c r="T310" s="404"/>
      <c r="U310" s="404"/>
      <c r="V310" s="405"/>
      <c r="W310" s="37" t="s">
        <v>69</v>
      </c>
      <c r="X310" s="385">
        <f>IFERROR(SUM(X308:X308),"0")</f>
        <v>0</v>
      </c>
      <c r="Y310" s="385">
        <f>IFERROR(SUM(Y308:Y308),"0")</f>
        <v>0</v>
      </c>
      <c r="Z310" s="37"/>
      <c r="AA310" s="386"/>
      <c r="AB310" s="386"/>
      <c r="AC310" s="386"/>
    </row>
    <row r="311" spans="1:68" ht="14.25" customHeight="1" x14ac:dyDescent="0.25">
      <c r="A311" s="406" t="s">
        <v>64</v>
      </c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6"/>
      <c r="O311" s="396"/>
      <c r="P311" s="396"/>
      <c r="Q311" s="396"/>
      <c r="R311" s="396"/>
      <c r="S311" s="396"/>
      <c r="T311" s="396"/>
      <c r="U311" s="396"/>
      <c r="V311" s="396"/>
      <c r="W311" s="396"/>
      <c r="X311" s="396"/>
      <c r="Y311" s="396"/>
      <c r="Z311" s="396"/>
      <c r="AA311" s="379"/>
      <c r="AB311" s="379"/>
      <c r="AC311" s="379"/>
    </row>
    <row r="312" spans="1:68" ht="27" customHeight="1" x14ac:dyDescent="0.25">
      <c r="A312" s="54" t="s">
        <v>415</v>
      </c>
      <c r="B312" s="54" t="s">
        <v>416</v>
      </c>
      <c r="C312" s="31">
        <v>4301031305</v>
      </c>
      <c r="D312" s="390">
        <v>4607091389845</v>
      </c>
      <c r="E312" s="391"/>
      <c r="F312" s="382">
        <v>0.35</v>
      </c>
      <c r="G312" s="32">
        <v>6</v>
      </c>
      <c r="H312" s="382">
        <v>2.1</v>
      </c>
      <c r="I312" s="382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52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388"/>
      <c r="R312" s="388"/>
      <c r="S312" s="388"/>
      <c r="T312" s="389"/>
      <c r="U312" s="34"/>
      <c r="V312" s="34"/>
      <c r="W312" s="35" t="s">
        <v>69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417</v>
      </c>
      <c r="B313" s="54" t="s">
        <v>418</v>
      </c>
      <c r="C313" s="31">
        <v>4301031306</v>
      </c>
      <c r="D313" s="390">
        <v>4680115882881</v>
      </c>
      <c r="E313" s="391"/>
      <c r="F313" s="382">
        <v>0.28000000000000003</v>
      </c>
      <c r="G313" s="32">
        <v>6</v>
      </c>
      <c r="H313" s="382">
        <v>1.68</v>
      </c>
      <c r="I313" s="382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8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388"/>
      <c r="R313" s="388"/>
      <c r="S313" s="388"/>
      <c r="T313" s="389"/>
      <c r="U313" s="34"/>
      <c r="V313" s="34"/>
      <c r="W313" s="35" t="s">
        <v>69</v>
      </c>
      <c r="X313" s="383">
        <v>0</v>
      </c>
      <c r="Y313" s="384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395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7"/>
      <c r="P314" s="403" t="s">
        <v>70</v>
      </c>
      <c r="Q314" s="404"/>
      <c r="R314" s="404"/>
      <c r="S314" s="404"/>
      <c r="T314" s="404"/>
      <c r="U314" s="404"/>
      <c r="V314" s="405"/>
      <c r="W314" s="37" t="s">
        <v>71</v>
      </c>
      <c r="X314" s="385">
        <f>IFERROR(X312/H312,"0")+IFERROR(X313/H313,"0")</f>
        <v>0</v>
      </c>
      <c r="Y314" s="385">
        <f>IFERROR(Y312/H312,"0")+IFERROR(Y313/H313,"0")</f>
        <v>0</v>
      </c>
      <c r="Z314" s="385">
        <f>IFERROR(IF(Z312="",0,Z312),"0")+IFERROR(IF(Z313="",0,Z313),"0")</f>
        <v>0</v>
      </c>
      <c r="AA314" s="386"/>
      <c r="AB314" s="386"/>
      <c r="AC314" s="386"/>
    </row>
    <row r="315" spans="1:68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7"/>
      <c r="P315" s="403" t="s">
        <v>70</v>
      </c>
      <c r="Q315" s="404"/>
      <c r="R315" s="404"/>
      <c r="S315" s="404"/>
      <c r="T315" s="404"/>
      <c r="U315" s="404"/>
      <c r="V315" s="405"/>
      <c r="W315" s="37" t="s">
        <v>69</v>
      </c>
      <c r="X315" s="385">
        <f>IFERROR(SUM(X312:X313),"0")</f>
        <v>0</v>
      </c>
      <c r="Y315" s="385">
        <f>IFERROR(SUM(Y312:Y313),"0")</f>
        <v>0</v>
      </c>
      <c r="Z315" s="37"/>
      <c r="AA315" s="386"/>
      <c r="AB315" s="386"/>
      <c r="AC315" s="386"/>
    </row>
    <row r="316" spans="1:68" ht="16.5" customHeight="1" x14ac:dyDescent="0.25">
      <c r="A316" s="402" t="s">
        <v>419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8"/>
      <c r="AB316" s="378"/>
      <c r="AC316" s="378"/>
    </row>
    <row r="317" spans="1:68" ht="14.25" customHeight="1" x14ac:dyDescent="0.25">
      <c r="A317" s="406" t="s">
        <v>105</v>
      </c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6"/>
      <c r="P317" s="396"/>
      <c r="Q317" s="396"/>
      <c r="R317" s="396"/>
      <c r="S317" s="396"/>
      <c r="T317" s="396"/>
      <c r="U317" s="396"/>
      <c r="V317" s="396"/>
      <c r="W317" s="396"/>
      <c r="X317" s="396"/>
      <c r="Y317" s="396"/>
      <c r="Z317" s="396"/>
      <c r="AA317" s="379"/>
      <c r="AB317" s="379"/>
      <c r="AC317" s="379"/>
    </row>
    <row r="318" spans="1:68" ht="27" customHeight="1" x14ac:dyDescent="0.25">
      <c r="A318" s="54" t="s">
        <v>420</v>
      </c>
      <c r="B318" s="54" t="s">
        <v>421</v>
      </c>
      <c r="C318" s="31">
        <v>4301012024</v>
      </c>
      <c r="D318" s="390">
        <v>4680115885615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108</v>
      </c>
      <c r="L318" s="32"/>
      <c r="M318" s="33" t="s">
        <v>111</v>
      </c>
      <c r="N318" s="33"/>
      <c r="O318" s="32">
        <v>55</v>
      </c>
      <c r="P318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69</v>
      </c>
      <c r="X318" s="383">
        <v>0</v>
      </c>
      <c r="Y318" s="384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422</v>
      </c>
      <c r="B319" s="54" t="s">
        <v>423</v>
      </c>
      <c r="C319" s="31">
        <v>4301011858</v>
      </c>
      <c r="D319" s="390">
        <v>4680115885646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56</v>
      </c>
      <c r="K319" s="32" t="s">
        <v>108</v>
      </c>
      <c r="L319" s="32"/>
      <c r="M319" s="33" t="s">
        <v>109</v>
      </c>
      <c r="N319" s="33"/>
      <c r="O319" s="32">
        <v>55</v>
      </c>
      <c r="P319" s="7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388"/>
      <c r="R319" s="388"/>
      <c r="S319" s="388"/>
      <c r="T319" s="389"/>
      <c r="U319" s="34"/>
      <c r="V319" s="34"/>
      <c r="W319" s="35" t="s">
        <v>69</v>
      </c>
      <c r="X319" s="383">
        <v>0</v>
      </c>
      <c r="Y319" s="384">
        <f t="shared" si="57"/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424</v>
      </c>
      <c r="B320" s="54" t="s">
        <v>425</v>
      </c>
      <c r="C320" s="31">
        <v>4301011911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48</v>
      </c>
      <c r="K320" s="32" t="s">
        <v>108</v>
      </c>
      <c r="L320" s="32"/>
      <c r="M320" s="33" t="s">
        <v>128</v>
      </c>
      <c r="N320" s="33"/>
      <c r="O320" s="32">
        <v>55</v>
      </c>
      <c r="P320" s="665" t="s">
        <v>426</v>
      </c>
      <c r="Q320" s="388"/>
      <c r="R320" s="388"/>
      <c r="S320" s="388"/>
      <c r="T320" s="389"/>
      <c r="U320" s="34"/>
      <c r="V320" s="34"/>
      <c r="W320" s="35" t="s">
        <v>69</v>
      </c>
      <c r="X320" s="383">
        <v>0</v>
      </c>
      <c r="Y320" s="384">
        <f t="shared" si="57"/>
        <v>0</v>
      </c>
      <c r="Z320" s="36" t="str">
        <f>IFERROR(IF(Y320=0,"",ROUNDUP(Y320/H320,0)*0.02039),"")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424</v>
      </c>
      <c r="B321" s="54" t="s">
        <v>427</v>
      </c>
      <c r="C321" s="31">
        <v>4301012016</v>
      </c>
      <c r="D321" s="390">
        <v>4680115885554</v>
      </c>
      <c r="E321" s="391"/>
      <c r="F321" s="382">
        <v>1.35</v>
      </c>
      <c r="G321" s="32">
        <v>8</v>
      </c>
      <c r="H321" s="382">
        <v>10.8</v>
      </c>
      <c r="I321" s="382">
        <v>11.28</v>
      </c>
      <c r="J321" s="32">
        <v>56</v>
      </c>
      <c r="K321" s="32" t="s">
        <v>108</v>
      </c>
      <c r="L321" s="32"/>
      <c r="M321" s="33" t="s">
        <v>111</v>
      </c>
      <c r="N321" s="33"/>
      <c r="O321" s="32">
        <v>55</v>
      </c>
      <c r="P321" s="6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88"/>
      <c r="R321" s="388"/>
      <c r="S321" s="388"/>
      <c r="T321" s="389"/>
      <c r="U321" s="34"/>
      <c r="V321" s="34"/>
      <c r="W321" s="35" t="s">
        <v>69</v>
      </c>
      <c r="X321" s="383">
        <v>0</v>
      </c>
      <c r="Y321" s="384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428</v>
      </c>
      <c r="B322" s="54" t="s">
        <v>429</v>
      </c>
      <c r="C322" s="31">
        <v>4301011857</v>
      </c>
      <c r="D322" s="390">
        <v>4680115885622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75</v>
      </c>
      <c r="L322" s="32"/>
      <c r="M322" s="33" t="s">
        <v>109</v>
      </c>
      <c r="N322" s="33"/>
      <c r="O322" s="32">
        <v>55</v>
      </c>
      <c r="P322" s="5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388"/>
      <c r="R322" s="388"/>
      <c r="S322" s="388"/>
      <c r="T322" s="389"/>
      <c r="U322" s="34"/>
      <c r="V322" s="34"/>
      <c r="W322" s="35" t="s">
        <v>69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4301011573</v>
      </c>
      <c r="D323" s="390">
        <v>4680115881938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75</v>
      </c>
      <c r="L323" s="32"/>
      <c r="M323" s="33" t="s">
        <v>109</v>
      </c>
      <c r="N323" s="33"/>
      <c r="O323" s="32">
        <v>90</v>
      </c>
      <c r="P323" s="6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388"/>
      <c r="R323" s="388"/>
      <c r="S323" s="388"/>
      <c r="T323" s="389"/>
      <c r="U323" s="34"/>
      <c r="V323" s="34"/>
      <c r="W323" s="35" t="s">
        <v>69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4301010944</v>
      </c>
      <c r="D324" s="390">
        <v>4607091387346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75</v>
      </c>
      <c r="L324" s="32"/>
      <c r="M324" s="33" t="s">
        <v>109</v>
      </c>
      <c r="N324" s="33"/>
      <c r="O324" s="32">
        <v>55</v>
      </c>
      <c r="P324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388"/>
      <c r="R324" s="388"/>
      <c r="S324" s="388"/>
      <c r="T324" s="389"/>
      <c r="U324" s="34"/>
      <c r="V324" s="34"/>
      <c r="W324" s="35" t="s">
        <v>69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4301011859</v>
      </c>
      <c r="D325" s="390">
        <v>4680115885608</v>
      </c>
      <c r="E325" s="391"/>
      <c r="F325" s="382">
        <v>0.4</v>
      </c>
      <c r="G325" s="32">
        <v>10</v>
      </c>
      <c r="H325" s="382">
        <v>4</v>
      </c>
      <c r="I325" s="382">
        <v>4.24</v>
      </c>
      <c r="J325" s="32">
        <v>120</v>
      </c>
      <c r="K325" s="32" t="s">
        <v>75</v>
      </c>
      <c r="L325" s="32"/>
      <c r="M325" s="33" t="s">
        <v>109</v>
      </c>
      <c r="N325" s="33"/>
      <c r="O325" s="32">
        <v>55</v>
      </c>
      <c r="P325" s="6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388"/>
      <c r="R325" s="388"/>
      <c r="S325" s="388"/>
      <c r="T325" s="389"/>
      <c r="U325" s="34"/>
      <c r="V325" s="34"/>
      <c r="W325" s="35" t="s">
        <v>69</v>
      </c>
      <c r="X325" s="383">
        <v>0</v>
      </c>
      <c r="Y325" s="384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395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7"/>
      <c r="P326" s="403" t="s">
        <v>70</v>
      </c>
      <c r="Q326" s="404"/>
      <c r="R326" s="404"/>
      <c r="S326" s="404"/>
      <c r="T326" s="404"/>
      <c r="U326" s="404"/>
      <c r="V326" s="405"/>
      <c r="W326" s="37" t="s">
        <v>71</v>
      </c>
      <c r="X326" s="385">
        <f>IFERROR(X318/H318,"0")+IFERROR(X319/H319,"0")+IFERROR(X320/H320,"0")+IFERROR(X321/H321,"0")+IFERROR(X322/H322,"0")+IFERROR(X323/H323,"0")+IFERROR(X324/H324,"0")+IFERROR(X325/H325,"0")</f>
        <v>0</v>
      </c>
      <c r="Y326" s="385">
        <f>IFERROR(Y318/H318,"0")+IFERROR(Y319/H319,"0")+IFERROR(Y320/H320,"0")+IFERROR(Y321/H321,"0")+IFERROR(Y322/H322,"0")+IFERROR(Y323/H323,"0")+IFERROR(Y324/H324,"0")+IFERROR(Y325/H325,"0")</f>
        <v>0</v>
      </c>
      <c r="Z326" s="385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386"/>
      <c r="AB326" s="386"/>
      <c r="AC326" s="386"/>
    </row>
    <row r="327" spans="1:68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7"/>
      <c r="P327" s="403" t="s">
        <v>70</v>
      </c>
      <c r="Q327" s="404"/>
      <c r="R327" s="404"/>
      <c r="S327" s="404"/>
      <c r="T327" s="404"/>
      <c r="U327" s="404"/>
      <c r="V327" s="405"/>
      <c r="W327" s="37" t="s">
        <v>69</v>
      </c>
      <c r="X327" s="385">
        <f>IFERROR(SUM(X318:X325),"0")</f>
        <v>0</v>
      </c>
      <c r="Y327" s="385">
        <f>IFERROR(SUM(Y318:Y325),"0")</f>
        <v>0</v>
      </c>
      <c r="Z327" s="37"/>
      <c r="AA327" s="386"/>
      <c r="AB327" s="386"/>
      <c r="AC327" s="386"/>
    </row>
    <row r="328" spans="1:68" ht="14.25" customHeight="1" x14ac:dyDescent="0.25">
      <c r="A328" s="406" t="s">
        <v>64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396"/>
      <c r="AA328" s="379"/>
      <c r="AB328" s="379"/>
      <c r="AC328" s="379"/>
    </row>
    <row r="329" spans="1:68" ht="27" customHeight="1" x14ac:dyDescent="0.25">
      <c r="A329" s="54" t="s">
        <v>436</v>
      </c>
      <c r="B329" s="54" t="s">
        <v>437</v>
      </c>
      <c r="C329" s="31">
        <v>4301030878</v>
      </c>
      <c r="D329" s="390">
        <v>4607091387193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35</v>
      </c>
      <c r="P329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69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438</v>
      </c>
      <c r="B330" s="54" t="s">
        <v>439</v>
      </c>
      <c r="C330" s="31">
        <v>4301031153</v>
      </c>
      <c r="D330" s="390">
        <v>4607091387230</v>
      </c>
      <c r="E330" s="391"/>
      <c r="F330" s="382">
        <v>0.7</v>
      </c>
      <c r="G330" s="32">
        <v>6</v>
      </c>
      <c r="H330" s="382">
        <v>4.2</v>
      </c>
      <c r="I330" s="382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69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4301031154</v>
      </c>
      <c r="D331" s="390">
        <v>4607091387292</v>
      </c>
      <c r="E331" s="391"/>
      <c r="F331" s="382">
        <v>0.73</v>
      </c>
      <c r="G331" s="32">
        <v>6</v>
      </c>
      <c r="H331" s="382">
        <v>4.38</v>
      </c>
      <c r="I331" s="382">
        <v>4.6399999999999997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45</v>
      </c>
      <c r="P331" s="46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388"/>
      <c r="R331" s="388"/>
      <c r="S331" s="388"/>
      <c r="T331" s="389"/>
      <c r="U331" s="34"/>
      <c r="V331" s="34"/>
      <c r="W331" s="35" t="s">
        <v>69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4301031152</v>
      </c>
      <c r="D332" s="390">
        <v>4607091387285</v>
      </c>
      <c r="E332" s="391"/>
      <c r="F332" s="382">
        <v>0.35</v>
      </c>
      <c r="G332" s="32">
        <v>6</v>
      </c>
      <c r="H332" s="382">
        <v>2.1</v>
      </c>
      <c r="I332" s="382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388"/>
      <c r="R332" s="388"/>
      <c r="S332" s="388"/>
      <c r="T332" s="389"/>
      <c r="U332" s="34"/>
      <c r="V332" s="34"/>
      <c r="W332" s="35" t="s">
        <v>69</v>
      </c>
      <c r="X332" s="383">
        <v>0</v>
      </c>
      <c r="Y332" s="38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395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7"/>
      <c r="P333" s="403" t="s">
        <v>70</v>
      </c>
      <c r="Q333" s="404"/>
      <c r="R333" s="404"/>
      <c r="S333" s="404"/>
      <c r="T333" s="404"/>
      <c r="U333" s="404"/>
      <c r="V333" s="405"/>
      <c r="W333" s="37" t="s">
        <v>71</v>
      </c>
      <c r="X333" s="385">
        <f>IFERROR(X329/H329,"0")+IFERROR(X330/H330,"0")+IFERROR(X331/H331,"0")+IFERROR(X332/H332,"0")</f>
        <v>0</v>
      </c>
      <c r="Y333" s="385">
        <f>IFERROR(Y329/H329,"0")+IFERROR(Y330/H330,"0")+IFERROR(Y331/H331,"0")+IFERROR(Y332/H332,"0")</f>
        <v>0</v>
      </c>
      <c r="Z333" s="385">
        <f>IFERROR(IF(Z329="",0,Z329),"0")+IFERROR(IF(Z330="",0,Z330),"0")+IFERROR(IF(Z331="",0,Z331),"0")+IFERROR(IF(Z332="",0,Z332),"0")</f>
        <v>0</v>
      </c>
      <c r="AA333" s="386"/>
      <c r="AB333" s="386"/>
      <c r="AC333" s="386"/>
    </row>
    <row r="334" spans="1:68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7"/>
      <c r="P334" s="403" t="s">
        <v>70</v>
      </c>
      <c r="Q334" s="404"/>
      <c r="R334" s="404"/>
      <c r="S334" s="404"/>
      <c r="T334" s="404"/>
      <c r="U334" s="404"/>
      <c r="V334" s="405"/>
      <c r="W334" s="37" t="s">
        <v>69</v>
      </c>
      <c r="X334" s="385">
        <f>IFERROR(SUM(X329:X332),"0")</f>
        <v>0</v>
      </c>
      <c r="Y334" s="385">
        <f>IFERROR(SUM(Y329:Y332),"0")</f>
        <v>0</v>
      </c>
      <c r="Z334" s="37"/>
      <c r="AA334" s="386"/>
      <c r="AB334" s="386"/>
      <c r="AC334" s="386"/>
    </row>
    <row r="335" spans="1:68" ht="14.25" customHeight="1" x14ac:dyDescent="0.25">
      <c r="A335" s="406" t="s">
        <v>72</v>
      </c>
      <c r="B335" s="396"/>
      <c r="C335" s="396"/>
      <c r="D335" s="396"/>
      <c r="E335" s="396"/>
      <c r="F335" s="396"/>
      <c r="G335" s="396"/>
      <c r="H335" s="396"/>
      <c r="I335" s="396"/>
      <c r="J335" s="396"/>
      <c r="K335" s="396"/>
      <c r="L335" s="396"/>
      <c r="M335" s="396"/>
      <c r="N335" s="396"/>
      <c r="O335" s="396"/>
      <c r="P335" s="396"/>
      <c r="Q335" s="396"/>
      <c r="R335" s="396"/>
      <c r="S335" s="396"/>
      <c r="T335" s="396"/>
      <c r="U335" s="396"/>
      <c r="V335" s="396"/>
      <c r="W335" s="396"/>
      <c r="X335" s="396"/>
      <c r="Y335" s="396"/>
      <c r="Z335" s="396"/>
      <c r="AA335" s="379"/>
      <c r="AB335" s="379"/>
      <c r="AC335" s="379"/>
    </row>
    <row r="336" spans="1:68" ht="16.5" customHeight="1" x14ac:dyDescent="0.25">
      <c r="A336" s="54" t="s">
        <v>444</v>
      </c>
      <c r="B336" s="54" t="s">
        <v>445</v>
      </c>
      <c r="C336" s="31">
        <v>4301051100</v>
      </c>
      <c r="D336" s="390">
        <v>4607091387766</v>
      </c>
      <c r="E336" s="391"/>
      <c r="F336" s="382">
        <v>1.3</v>
      </c>
      <c r="G336" s="32">
        <v>6</v>
      </c>
      <c r="H336" s="382">
        <v>7.8</v>
      </c>
      <c r="I336" s="382">
        <v>8.3580000000000005</v>
      </c>
      <c r="J336" s="32">
        <v>56</v>
      </c>
      <c r="K336" s="32" t="s">
        <v>108</v>
      </c>
      <c r="L336" s="32"/>
      <c r="M336" s="33" t="s">
        <v>111</v>
      </c>
      <c r="N336" s="33"/>
      <c r="O336" s="32">
        <v>40</v>
      </c>
      <c r="P336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388"/>
      <c r="R336" s="388"/>
      <c r="S336" s="388"/>
      <c r="T336" s="389"/>
      <c r="U336" s="34"/>
      <c r="V336" s="34"/>
      <c r="W336" s="35" t="s">
        <v>69</v>
      </c>
      <c r="X336" s="383">
        <v>8</v>
      </c>
      <c r="Y336" s="384">
        <f t="shared" ref="Y336:Y341" si="62">IFERROR(IF(X336="",0,CEILING((X336/$H336),1)*$H336),"")</f>
        <v>15.6</v>
      </c>
      <c r="Z336" s="36">
        <f>IFERROR(IF(Y336=0,"",ROUNDUP(Y336/H336,0)*0.02175),"")</f>
        <v>4.3499999999999997E-2</v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ref="BM336:BM341" si="63">IFERROR(X336*I336/H336,"0")</f>
        <v>8.5723076923076924</v>
      </c>
      <c r="BN336" s="64">
        <f t="shared" ref="BN336:BN341" si="64">IFERROR(Y336*I336/H336,"0")</f>
        <v>16.716000000000001</v>
      </c>
      <c r="BO336" s="64">
        <f t="shared" ref="BO336:BO341" si="65">IFERROR(1/J336*(X336/H336),"0")</f>
        <v>1.8315018315018316E-2</v>
      </c>
      <c r="BP336" s="64">
        <f t="shared" ref="BP336:BP341" si="66">IFERROR(1/J336*(Y336/H336),"0")</f>
        <v>3.5714285714285712E-2</v>
      </c>
    </row>
    <row r="337" spans="1:68" ht="27" customHeight="1" x14ac:dyDescent="0.25">
      <c r="A337" s="54" t="s">
        <v>446</v>
      </c>
      <c r="B337" s="54" t="s">
        <v>447</v>
      </c>
      <c r="C337" s="31">
        <v>4301051116</v>
      </c>
      <c r="D337" s="390">
        <v>4607091387957</v>
      </c>
      <c r="E337" s="391"/>
      <c r="F337" s="382">
        <v>1.3</v>
      </c>
      <c r="G337" s="32">
        <v>6</v>
      </c>
      <c r="H337" s="382">
        <v>7.8</v>
      </c>
      <c r="I337" s="382">
        <v>8.3640000000000008</v>
      </c>
      <c r="J337" s="32">
        <v>56</v>
      </c>
      <c r="K337" s="32" t="s">
        <v>108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69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4301051115</v>
      </c>
      <c r="D338" s="390">
        <v>4607091387964</v>
      </c>
      <c r="E338" s="391"/>
      <c r="F338" s="382">
        <v>1.35</v>
      </c>
      <c r="G338" s="32">
        <v>6</v>
      </c>
      <c r="H338" s="382">
        <v>8.1</v>
      </c>
      <c r="I338" s="382">
        <v>8.6460000000000008</v>
      </c>
      <c r="J338" s="32">
        <v>56</v>
      </c>
      <c r="K338" s="32" t="s">
        <v>108</v>
      </c>
      <c r="L338" s="32"/>
      <c r="M338" s="33" t="s">
        <v>68</v>
      </c>
      <c r="N338" s="33"/>
      <c r="O338" s="32">
        <v>40</v>
      </c>
      <c r="P338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388"/>
      <c r="R338" s="388"/>
      <c r="S338" s="388"/>
      <c r="T338" s="389"/>
      <c r="U338" s="34"/>
      <c r="V338" s="34"/>
      <c r="W338" s="35" t="s">
        <v>69</v>
      </c>
      <c r="X338" s="383">
        <v>0</v>
      </c>
      <c r="Y338" s="384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4301051705</v>
      </c>
      <c r="D339" s="390">
        <v>4680115884588</v>
      </c>
      <c r="E339" s="391"/>
      <c r="F339" s="382">
        <v>0.5</v>
      </c>
      <c r="G339" s="32">
        <v>6</v>
      </c>
      <c r="H339" s="382">
        <v>3</v>
      </c>
      <c r="I339" s="382">
        <v>3.266</v>
      </c>
      <c r="J339" s="32">
        <v>156</v>
      </c>
      <c r="K339" s="32" t="s">
        <v>75</v>
      </c>
      <c r="L339" s="32"/>
      <c r="M339" s="33" t="s">
        <v>68</v>
      </c>
      <c r="N339" s="33"/>
      <c r="O339" s="32">
        <v>40</v>
      </c>
      <c r="P339" s="4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388"/>
      <c r="R339" s="388"/>
      <c r="S339" s="388"/>
      <c r="T339" s="389"/>
      <c r="U339" s="34"/>
      <c r="V339" s="34"/>
      <c r="W339" s="35" t="s">
        <v>69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4301051130</v>
      </c>
      <c r="D340" s="390">
        <v>4607091387537</v>
      </c>
      <c r="E340" s="391"/>
      <c r="F340" s="382">
        <v>0.45</v>
      </c>
      <c r="G340" s="32">
        <v>6</v>
      </c>
      <c r="H340" s="382">
        <v>2.7</v>
      </c>
      <c r="I340" s="382">
        <v>2.99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69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4301051132</v>
      </c>
      <c r="D341" s="390">
        <v>4607091387513</v>
      </c>
      <c r="E341" s="391"/>
      <c r="F341" s="382">
        <v>0.45</v>
      </c>
      <c r="G341" s="32">
        <v>6</v>
      </c>
      <c r="H341" s="382">
        <v>2.7</v>
      </c>
      <c r="I341" s="382">
        <v>2.9780000000000002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388"/>
      <c r="R341" s="388"/>
      <c r="S341" s="388"/>
      <c r="T341" s="389"/>
      <c r="U341" s="34"/>
      <c r="V341" s="34"/>
      <c r="W341" s="35" t="s">
        <v>69</v>
      </c>
      <c r="X341" s="383">
        <v>0</v>
      </c>
      <c r="Y341" s="384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395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7"/>
      <c r="P342" s="403" t="s">
        <v>70</v>
      </c>
      <c r="Q342" s="404"/>
      <c r="R342" s="404"/>
      <c r="S342" s="404"/>
      <c r="T342" s="404"/>
      <c r="U342" s="404"/>
      <c r="V342" s="405"/>
      <c r="W342" s="37" t="s">
        <v>71</v>
      </c>
      <c r="X342" s="385">
        <f>IFERROR(X336/H336,"0")+IFERROR(X337/H337,"0")+IFERROR(X338/H338,"0")+IFERROR(X339/H339,"0")+IFERROR(X340/H340,"0")+IFERROR(X341/H341,"0")</f>
        <v>1.0256410256410258</v>
      </c>
      <c r="Y342" s="385">
        <f>IFERROR(Y336/H336,"0")+IFERROR(Y337/H337,"0")+IFERROR(Y338/H338,"0")+IFERROR(Y339/H339,"0")+IFERROR(Y340/H340,"0")+IFERROR(Y341/H341,"0")</f>
        <v>2</v>
      </c>
      <c r="Z342" s="385">
        <f>IFERROR(IF(Z336="",0,Z336),"0")+IFERROR(IF(Z337="",0,Z337),"0")+IFERROR(IF(Z338="",0,Z338),"0")+IFERROR(IF(Z339="",0,Z339),"0")+IFERROR(IF(Z340="",0,Z340),"0")+IFERROR(IF(Z341="",0,Z341),"0")</f>
        <v>4.3499999999999997E-2</v>
      </c>
      <c r="AA342" s="386"/>
      <c r="AB342" s="386"/>
      <c r="AC342" s="386"/>
    </row>
    <row r="343" spans="1:68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7"/>
      <c r="P343" s="403" t="s">
        <v>70</v>
      </c>
      <c r="Q343" s="404"/>
      <c r="R343" s="404"/>
      <c r="S343" s="404"/>
      <c r="T343" s="404"/>
      <c r="U343" s="404"/>
      <c r="V343" s="405"/>
      <c r="W343" s="37" t="s">
        <v>69</v>
      </c>
      <c r="X343" s="385">
        <f>IFERROR(SUM(X336:X341),"0")</f>
        <v>8</v>
      </c>
      <c r="Y343" s="385">
        <f>IFERROR(SUM(Y336:Y341),"0")</f>
        <v>15.6</v>
      </c>
      <c r="Z343" s="37"/>
      <c r="AA343" s="386"/>
      <c r="AB343" s="386"/>
      <c r="AC343" s="386"/>
    </row>
    <row r="344" spans="1:68" ht="14.25" customHeight="1" x14ac:dyDescent="0.25">
      <c r="A344" s="406" t="s">
        <v>174</v>
      </c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396"/>
      <c r="AA344" s="379"/>
      <c r="AB344" s="379"/>
      <c r="AC344" s="379"/>
    </row>
    <row r="345" spans="1:68" ht="16.5" customHeight="1" x14ac:dyDescent="0.25">
      <c r="A345" s="54" t="s">
        <v>456</v>
      </c>
      <c r="B345" s="54" t="s">
        <v>457</v>
      </c>
      <c r="C345" s="31">
        <v>4301060379</v>
      </c>
      <c r="D345" s="390">
        <v>4607091380880</v>
      </c>
      <c r="E345" s="391"/>
      <c r="F345" s="382">
        <v>1.4</v>
      </c>
      <c r="G345" s="32">
        <v>6</v>
      </c>
      <c r="H345" s="382">
        <v>8.4</v>
      </c>
      <c r="I345" s="382">
        <v>8.9640000000000004</v>
      </c>
      <c r="J345" s="32">
        <v>56</v>
      </c>
      <c r="K345" s="32" t="s">
        <v>108</v>
      </c>
      <c r="L345" s="32"/>
      <c r="M345" s="33" t="s">
        <v>68</v>
      </c>
      <c r="N345" s="33"/>
      <c r="O345" s="32">
        <v>30</v>
      </c>
      <c r="P345" s="66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388"/>
      <c r="R345" s="388"/>
      <c r="S345" s="388"/>
      <c r="T345" s="389"/>
      <c r="U345" s="34"/>
      <c r="V345" s="34"/>
      <c r="W345" s="35" t="s">
        <v>69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458</v>
      </c>
      <c r="B346" s="54" t="s">
        <v>459</v>
      </c>
      <c r="C346" s="31">
        <v>4301060308</v>
      </c>
      <c r="D346" s="390">
        <v>4607091384482</v>
      </c>
      <c r="E346" s="391"/>
      <c r="F346" s="382">
        <v>1.3</v>
      </c>
      <c r="G346" s="32">
        <v>6</v>
      </c>
      <c r="H346" s="382">
        <v>7.8</v>
      </c>
      <c r="I346" s="382">
        <v>8.3640000000000008</v>
      </c>
      <c r="J346" s="32">
        <v>56</v>
      </c>
      <c r="K346" s="32" t="s">
        <v>108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69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customHeight="1" x14ac:dyDescent="0.25">
      <c r="A347" s="54" t="s">
        <v>460</v>
      </c>
      <c r="B347" s="54" t="s">
        <v>461</v>
      </c>
      <c r="C347" s="31">
        <v>4301060325</v>
      </c>
      <c r="D347" s="390">
        <v>4607091380897</v>
      </c>
      <c r="E347" s="391"/>
      <c r="F347" s="382">
        <v>1.4</v>
      </c>
      <c r="G347" s="32">
        <v>6</v>
      </c>
      <c r="H347" s="382">
        <v>8.4</v>
      </c>
      <c r="I347" s="382">
        <v>8.9640000000000004</v>
      </c>
      <c r="J347" s="32">
        <v>56</v>
      </c>
      <c r="K347" s="32" t="s">
        <v>108</v>
      </c>
      <c r="L347" s="32"/>
      <c r="M347" s="33" t="s">
        <v>68</v>
      </c>
      <c r="N347" s="33"/>
      <c r="O347" s="32">
        <v>30</v>
      </c>
      <c r="P347" s="7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388"/>
      <c r="R347" s="388"/>
      <c r="S347" s="388"/>
      <c r="T347" s="389"/>
      <c r="U347" s="34"/>
      <c r="V347" s="34"/>
      <c r="W347" s="35" t="s">
        <v>69</v>
      </c>
      <c r="X347" s="383">
        <v>0</v>
      </c>
      <c r="Y347" s="384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395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7"/>
      <c r="P348" s="403" t="s">
        <v>70</v>
      </c>
      <c r="Q348" s="404"/>
      <c r="R348" s="404"/>
      <c r="S348" s="404"/>
      <c r="T348" s="404"/>
      <c r="U348" s="404"/>
      <c r="V348" s="405"/>
      <c r="W348" s="37" t="s">
        <v>71</v>
      </c>
      <c r="X348" s="385">
        <f>IFERROR(X345/H345,"0")+IFERROR(X346/H346,"0")+IFERROR(X347/H347,"0")</f>
        <v>0</v>
      </c>
      <c r="Y348" s="385">
        <f>IFERROR(Y345/H345,"0")+IFERROR(Y346/H346,"0")+IFERROR(Y347/H347,"0")</f>
        <v>0</v>
      </c>
      <c r="Z348" s="385">
        <f>IFERROR(IF(Z345="",0,Z345),"0")+IFERROR(IF(Z346="",0,Z346),"0")+IFERROR(IF(Z347="",0,Z347),"0")</f>
        <v>0</v>
      </c>
      <c r="AA348" s="386"/>
      <c r="AB348" s="386"/>
      <c r="AC348" s="386"/>
    </row>
    <row r="349" spans="1:68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7"/>
      <c r="P349" s="403" t="s">
        <v>70</v>
      </c>
      <c r="Q349" s="404"/>
      <c r="R349" s="404"/>
      <c r="S349" s="404"/>
      <c r="T349" s="404"/>
      <c r="U349" s="404"/>
      <c r="V349" s="405"/>
      <c r="W349" s="37" t="s">
        <v>69</v>
      </c>
      <c r="X349" s="385">
        <f>IFERROR(SUM(X345:X347),"0")</f>
        <v>0</v>
      </c>
      <c r="Y349" s="385">
        <f>IFERROR(SUM(Y345:Y347),"0")</f>
        <v>0</v>
      </c>
      <c r="Z349" s="37"/>
      <c r="AA349" s="386"/>
      <c r="AB349" s="386"/>
      <c r="AC349" s="386"/>
    </row>
    <row r="350" spans="1:68" ht="14.25" customHeight="1" x14ac:dyDescent="0.25">
      <c r="A350" s="406" t="s">
        <v>95</v>
      </c>
      <c r="B350" s="396"/>
      <c r="C350" s="396"/>
      <c r="D350" s="396"/>
      <c r="E350" s="396"/>
      <c r="F350" s="396"/>
      <c r="G350" s="396"/>
      <c r="H350" s="396"/>
      <c r="I350" s="396"/>
      <c r="J350" s="396"/>
      <c r="K350" s="396"/>
      <c r="L350" s="396"/>
      <c r="M350" s="396"/>
      <c r="N350" s="396"/>
      <c r="O350" s="396"/>
      <c r="P350" s="396"/>
      <c r="Q350" s="396"/>
      <c r="R350" s="396"/>
      <c r="S350" s="396"/>
      <c r="T350" s="396"/>
      <c r="U350" s="396"/>
      <c r="V350" s="396"/>
      <c r="W350" s="396"/>
      <c r="X350" s="396"/>
      <c r="Y350" s="396"/>
      <c r="Z350" s="396"/>
      <c r="AA350" s="379"/>
      <c r="AB350" s="379"/>
      <c r="AC350" s="379"/>
    </row>
    <row r="351" spans="1:68" ht="16.5" customHeight="1" x14ac:dyDescent="0.25">
      <c r="A351" s="54" t="s">
        <v>462</v>
      </c>
      <c r="B351" s="54" t="s">
        <v>463</v>
      </c>
      <c r="C351" s="31">
        <v>4301030232</v>
      </c>
      <c r="D351" s="390">
        <v>4607091388374</v>
      </c>
      <c r="E351" s="391"/>
      <c r="F351" s="382">
        <v>0.38</v>
      </c>
      <c r="G351" s="32">
        <v>8</v>
      </c>
      <c r="H351" s="382">
        <v>3.04</v>
      </c>
      <c r="I351" s="382">
        <v>3.28</v>
      </c>
      <c r="J351" s="32">
        <v>156</v>
      </c>
      <c r="K351" s="32" t="s">
        <v>75</v>
      </c>
      <c r="L351" s="32"/>
      <c r="M351" s="33" t="s">
        <v>98</v>
      </c>
      <c r="N351" s="33"/>
      <c r="O351" s="32">
        <v>180</v>
      </c>
      <c r="P351" s="557" t="s">
        <v>464</v>
      </c>
      <c r="Q351" s="388"/>
      <c r="R351" s="388"/>
      <c r="S351" s="388"/>
      <c r="T351" s="389"/>
      <c r="U351" s="34"/>
      <c r="V351" s="34"/>
      <c r="W351" s="35" t="s">
        <v>69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465</v>
      </c>
      <c r="B352" s="54" t="s">
        <v>466</v>
      </c>
      <c r="C352" s="31">
        <v>4301030235</v>
      </c>
      <c r="D352" s="390">
        <v>4607091388381</v>
      </c>
      <c r="E352" s="391"/>
      <c r="F352" s="382">
        <v>0.38</v>
      </c>
      <c r="G352" s="32">
        <v>8</v>
      </c>
      <c r="H352" s="382">
        <v>3.04</v>
      </c>
      <c r="I352" s="382">
        <v>3.32</v>
      </c>
      <c r="J352" s="32">
        <v>156</v>
      </c>
      <c r="K352" s="32" t="s">
        <v>75</v>
      </c>
      <c r="L352" s="32"/>
      <c r="M352" s="33" t="s">
        <v>98</v>
      </c>
      <c r="N352" s="33"/>
      <c r="O352" s="32">
        <v>180</v>
      </c>
      <c r="P352" s="522" t="s">
        <v>467</v>
      </c>
      <c r="Q352" s="388"/>
      <c r="R352" s="388"/>
      <c r="S352" s="388"/>
      <c r="T352" s="389"/>
      <c r="U352" s="34"/>
      <c r="V352" s="34"/>
      <c r="W352" s="35" t="s">
        <v>69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468</v>
      </c>
      <c r="B353" s="54" t="s">
        <v>469</v>
      </c>
      <c r="C353" s="31">
        <v>4301032015</v>
      </c>
      <c r="D353" s="390">
        <v>4607091383102</v>
      </c>
      <c r="E353" s="391"/>
      <c r="F353" s="382">
        <v>0.17</v>
      </c>
      <c r="G353" s="32">
        <v>15</v>
      </c>
      <c r="H353" s="382">
        <v>2.5499999999999998</v>
      </c>
      <c r="I353" s="382">
        <v>2.9750000000000001</v>
      </c>
      <c r="J353" s="32">
        <v>156</v>
      </c>
      <c r="K353" s="32" t="s">
        <v>75</v>
      </c>
      <c r="L353" s="32"/>
      <c r="M353" s="33" t="s">
        <v>98</v>
      </c>
      <c r="N353" s="33"/>
      <c r="O353" s="32">
        <v>180</v>
      </c>
      <c r="P353" s="56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388"/>
      <c r="R353" s="388"/>
      <c r="S353" s="388"/>
      <c r="T353" s="389"/>
      <c r="U353" s="34"/>
      <c r="V353" s="34"/>
      <c r="W353" s="35" t="s">
        <v>69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4301030233</v>
      </c>
      <c r="D354" s="390">
        <v>4607091388404</v>
      </c>
      <c r="E354" s="391"/>
      <c r="F354" s="382">
        <v>0.17</v>
      </c>
      <c r="G354" s="32">
        <v>15</v>
      </c>
      <c r="H354" s="382">
        <v>2.5499999999999998</v>
      </c>
      <c r="I354" s="382">
        <v>2.9</v>
      </c>
      <c r="J354" s="32">
        <v>156</v>
      </c>
      <c r="K354" s="32" t="s">
        <v>75</v>
      </c>
      <c r="L354" s="32"/>
      <c r="M354" s="33" t="s">
        <v>98</v>
      </c>
      <c r="N354" s="33"/>
      <c r="O354" s="32">
        <v>180</v>
      </c>
      <c r="P354" s="7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388"/>
      <c r="R354" s="388"/>
      <c r="S354" s="388"/>
      <c r="T354" s="389"/>
      <c r="U354" s="34"/>
      <c r="V354" s="34"/>
      <c r="W354" s="35" t="s">
        <v>69</v>
      </c>
      <c r="X354" s="383">
        <v>0</v>
      </c>
      <c r="Y354" s="384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7"/>
      <c r="P355" s="403" t="s">
        <v>70</v>
      </c>
      <c r="Q355" s="404"/>
      <c r="R355" s="404"/>
      <c r="S355" s="404"/>
      <c r="T355" s="404"/>
      <c r="U355" s="404"/>
      <c r="V355" s="405"/>
      <c r="W355" s="37" t="s">
        <v>71</v>
      </c>
      <c r="X355" s="385">
        <f>IFERROR(X351/H351,"0")+IFERROR(X352/H352,"0")+IFERROR(X353/H353,"0")+IFERROR(X354/H354,"0")</f>
        <v>0</v>
      </c>
      <c r="Y355" s="385">
        <f>IFERROR(Y351/H351,"0")+IFERROR(Y352/H352,"0")+IFERROR(Y353/H353,"0")+IFERROR(Y354/H354,"0")</f>
        <v>0</v>
      </c>
      <c r="Z355" s="385">
        <f>IFERROR(IF(Z351="",0,Z351),"0")+IFERROR(IF(Z352="",0,Z352),"0")+IFERROR(IF(Z353="",0,Z353),"0")+IFERROR(IF(Z354="",0,Z354),"0")</f>
        <v>0</v>
      </c>
      <c r="AA355" s="386"/>
      <c r="AB355" s="386"/>
      <c r="AC355" s="386"/>
    </row>
    <row r="356" spans="1:68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7"/>
      <c r="P356" s="403" t="s">
        <v>70</v>
      </c>
      <c r="Q356" s="404"/>
      <c r="R356" s="404"/>
      <c r="S356" s="404"/>
      <c r="T356" s="404"/>
      <c r="U356" s="404"/>
      <c r="V356" s="405"/>
      <c r="W356" s="37" t="s">
        <v>69</v>
      </c>
      <c r="X356" s="385">
        <f>IFERROR(SUM(X351:X354),"0")</f>
        <v>0</v>
      </c>
      <c r="Y356" s="385">
        <f>IFERROR(SUM(Y351:Y354),"0")</f>
        <v>0</v>
      </c>
      <c r="Z356" s="37"/>
      <c r="AA356" s="386"/>
      <c r="AB356" s="386"/>
      <c r="AC356" s="386"/>
    </row>
    <row r="357" spans="1:68" ht="14.25" customHeight="1" x14ac:dyDescent="0.25">
      <c r="A357" s="406" t="s">
        <v>472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96"/>
      <c r="AA357" s="379"/>
      <c r="AB357" s="379"/>
      <c r="AC357" s="379"/>
    </row>
    <row r="358" spans="1:68" ht="16.5" customHeight="1" x14ac:dyDescent="0.25">
      <c r="A358" s="54" t="s">
        <v>473</v>
      </c>
      <c r="B358" s="54" t="s">
        <v>474</v>
      </c>
      <c r="C358" s="31">
        <v>4301180007</v>
      </c>
      <c r="D358" s="390">
        <v>4680115881808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475</v>
      </c>
      <c r="L358" s="32"/>
      <c r="M358" s="33" t="s">
        <v>476</v>
      </c>
      <c r="N358" s="33"/>
      <c r="O358" s="32">
        <v>730</v>
      </c>
      <c r="P358" s="5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69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477</v>
      </c>
      <c r="B359" s="54" t="s">
        <v>478</v>
      </c>
      <c r="C359" s="31">
        <v>4301180006</v>
      </c>
      <c r="D359" s="390">
        <v>4680115881822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475</v>
      </c>
      <c r="L359" s="32"/>
      <c r="M359" s="33" t="s">
        <v>476</v>
      </c>
      <c r="N359" s="33"/>
      <c r="O359" s="32">
        <v>730</v>
      </c>
      <c r="P359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388"/>
      <c r="R359" s="388"/>
      <c r="S359" s="388"/>
      <c r="T359" s="389"/>
      <c r="U359" s="34"/>
      <c r="V359" s="34"/>
      <c r="W359" s="35" t="s">
        <v>69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4301180001</v>
      </c>
      <c r="D360" s="390">
        <v>4680115880016</v>
      </c>
      <c r="E360" s="391"/>
      <c r="F360" s="382">
        <v>0.1</v>
      </c>
      <c r="G360" s="32">
        <v>20</v>
      </c>
      <c r="H360" s="382">
        <v>2</v>
      </c>
      <c r="I360" s="382">
        <v>2.2400000000000002</v>
      </c>
      <c r="J360" s="32">
        <v>238</v>
      </c>
      <c r="K360" s="32" t="s">
        <v>475</v>
      </c>
      <c r="L360" s="32"/>
      <c r="M360" s="33" t="s">
        <v>476</v>
      </c>
      <c r="N360" s="33"/>
      <c r="O360" s="32">
        <v>730</v>
      </c>
      <c r="P360" s="7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388"/>
      <c r="R360" s="388"/>
      <c r="S360" s="388"/>
      <c r="T360" s="389"/>
      <c r="U360" s="34"/>
      <c r="V360" s="34"/>
      <c r="W360" s="35" t="s">
        <v>69</v>
      </c>
      <c r="X360" s="383">
        <v>0</v>
      </c>
      <c r="Y360" s="384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5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7"/>
      <c r="P361" s="403" t="s">
        <v>70</v>
      </c>
      <c r="Q361" s="404"/>
      <c r="R361" s="404"/>
      <c r="S361" s="404"/>
      <c r="T361" s="404"/>
      <c r="U361" s="404"/>
      <c r="V361" s="405"/>
      <c r="W361" s="37" t="s">
        <v>71</v>
      </c>
      <c r="X361" s="385">
        <f>IFERROR(X358/H358,"0")+IFERROR(X359/H359,"0")+IFERROR(X360/H360,"0")</f>
        <v>0</v>
      </c>
      <c r="Y361" s="385">
        <f>IFERROR(Y358/H358,"0")+IFERROR(Y359/H359,"0")+IFERROR(Y360/H360,"0")</f>
        <v>0</v>
      </c>
      <c r="Z361" s="385">
        <f>IFERROR(IF(Z358="",0,Z358),"0")+IFERROR(IF(Z359="",0,Z359),"0")+IFERROR(IF(Z360="",0,Z360),"0")</f>
        <v>0</v>
      </c>
      <c r="AA361" s="386"/>
      <c r="AB361" s="386"/>
      <c r="AC361" s="386"/>
    </row>
    <row r="362" spans="1:68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7"/>
      <c r="P362" s="403" t="s">
        <v>70</v>
      </c>
      <c r="Q362" s="404"/>
      <c r="R362" s="404"/>
      <c r="S362" s="404"/>
      <c r="T362" s="404"/>
      <c r="U362" s="404"/>
      <c r="V362" s="405"/>
      <c r="W362" s="37" t="s">
        <v>69</v>
      </c>
      <c r="X362" s="385">
        <f>IFERROR(SUM(X358:X360),"0")</f>
        <v>0</v>
      </c>
      <c r="Y362" s="385">
        <f>IFERROR(SUM(Y358:Y360),"0")</f>
        <v>0</v>
      </c>
      <c r="Z362" s="37"/>
      <c r="AA362" s="386"/>
      <c r="AB362" s="386"/>
      <c r="AC362" s="386"/>
    </row>
    <row r="363" spans="1:68" ht="16.5" customHeight="1" x14ac:dyDescent="0.25">
      <c r="A363" s="402" t="s">
        <v>481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8"/>
      <c r="AB363" s="378"/>
      <c r="AC363" s="378"/>
    </row>
    <row r="364" spans="1:68" ht="14.25" customHeight="1" x14ac:dyDescent="0.25">
      <c r="A364" s="406" t="s">
        <v>64</v>
      </c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6"/>
      <c r="O364" s="396"/>
      <c r="P364" s="396"/>
      <c r="Q364" s="396"/>
      <c r="R364" s="396"/>
      <c r="S364" s="396"/>
      <c r="T364" s="396"/>
      <c r="U364" s="396"/>
      <c r="V364" s="396"/>
      <c r="W364" s="396"/>
      <c r="X364" s="396"/>
      <c r="Y364" s="396"/>
      <c r="Z364" s="396"/>
      <c r="AA364" s="379"/>
      <c r="AB364" s="379"/>
      <c r="AC364" s="379"/>
    </row>
    <row r="365" spans="1:68" ht="27" customHeight="1" x14ac:dyDescent="0.25">
      <c r="A365" s="54" t="s">
        <v>482</v>
      </c>
      <c r="B365" s="54" t="s">
        <v>483</v>
      </c>
      <c r="C365" s="31">
        <v>4301031066</v>
      </c>
      <c r="D365" s="390">
        <v>4607091383836</v>
      </c>
      <c r="E365" s="391"/>
      <c r="F365" s="382">
        <v>0.3</v>
      </c>
      <c r="G365" s="32">
        <v>6</v>
      </c>
      <c r="H365" s="382">
        <v>1.8</v>
      </c>
      <c r="I365" s="382">
        <v>2.048</v>
      </c>
      <c r="J365" s="32">
        <v>156</v>
      </c>
      <c r="K365" s="32" t="s">
        <v>75</v>
      </c>
      <c r="L365" s="32"/>
      <c r="M365" s="33" t="s">
        <v>68</v>
      </c>
      <c r="N365" s="33"/>
      <c r="O365" s="32">
        <v>40</v>
      </c>
      <c r="P365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388"/>
      <c r="R365" s="388"/>
      <c r="S365" s="388"/>
      <c r="T365" s="389"/>
      <c r="U365" s="34"/>
      <c r="V365" s="34"/>
      <c r="W365" s="35" t="s">
        <v>69</v>
      </c>
      <c r="X365" s="383">
        <v>0</v>
      </c>
      <c r="Y365" s="384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65"/>
      <c r="AG365" s="64"/>
      <c r="AJ365" s="66"/>
      <c r="AK365" s="66"/>
      <c r="BB365" s="255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395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7"/>
      <c r="P366" s="403" t="s">
        <v>70</v>
      </c>
      <c r="Q366" s="404"/>
      <c r="R366" s="404"/>
      <c r="S366" s="404"/>
      <c r="T366" s="404"/>
      <c r="U366" s="404"/>
      <c r="V366" s="405"/>
      <c r="W366" s="37" t="s">
        <v>71</v>
      </c>
      <c r="X366" s="385">
        <f>IFERROR(X365/H365,"0")</f>
        <v>0</v>
      </c>
      <c r="Y366" s="385">
        <f>IFERROR(Y365/H365,"0")</f>
        <v>0</v>
      </c>
      <c r="Z366" s="385">
        <f>IFERROR(IF(Z365="",0,Z365),"0")</f>
        <v>0</v>
      </c>
      <c r="AA366" s="386"/>
      <c r="AB366" s="386"/>
      <c r="AC366" s="386"/>
    </row>
    <row r="367" spans="1:68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7"/>
      <c r="P367" s="403" t="s">
        <v>70</v>
      </c>
      <c r="Q367" s="404"/>
      <c r="R367" s="404"/>
      <c r="S367" s="404"/>
      <c r="T367" s="404"/>
      <c r="U367" s="404"/>
      <c r="V367" s="405"/>
      <c r="W367" s="37" t="s">
        <v>69</v>
      </c>
      <c r="X367" s="385">
        <f>IFERROR(SUM(X365:X365),"0")</f>
        <v>0</v>
      </c>
      <c r="Y367" s="385">
        <f>IFERROR(SUM(Y365:Y365),"0")</f>
        <v>0</v>
      </c>
      <c r="Z367" s="37"/>
      <c r="AA367" s="386"/>
      <c r="AB367" s="386"/>
      <c r="AC367" s="386"/>
    </row>
    <row r="368" spans="1:68" ht="14.25" customHeight="1" x14ac:dyDescent="0.25">
      <c r="A368" s="406" t="s">
        <v>72</v>
      </c>
      <c r="B368" s="396"/>
      <c r="C368" s="396"/>
      <c r="D368" s="396"/>
      <c r="E368" s="396"/>
      <c r="F368" s="396"/>
      <c r="G368" s="396"/>
      <c r="H368" s="396"/>
      <c r="I368" s="396"/>
      <c r="J368" s="396"/>
      <c r="K368" s="396"/>
      <c r="L368" s="396"/>
      <c r="M368" s="396"/>
      <c r="N368" s="396"/>
      <c r="O368" s="396"/>
      <c r="P368" s="396"/>
      <c r="Q368" s="396"/>
      <c r="R368" s="396"/>
      <c r="S368" s="396"/>
      <c r="T368" s="396"/>
      <c r="U368" s="396"/>
      <c r="V368" s="396"/>
      <c r="W368" s="396"/>
      <c r="X368" s="396"/>
      <c r="Y368" s="396"/>
      <c r="Z368" s="396"/>
      <c r="AA368" s="379"/>
      <c r="AB368" s="379"/>
      <c r="AC368" s="379"/>
    </row>
    <row r="369" spans="1:68" ht="16.5" customHeight="1" x14ac:dyDescent="0.25">
      <c r="A369" s="54" t="s">
        <v>484</v>
      </c>
      <c r="B369" s="54" t="s">
        <v>485</v>
      </c>
      <c r="C369" s="31">
        <v>4301051142</v>
      </c>
      <c r="D369" s="390">
        <v>4607091387919</v>
      </c>
      <c r="E369" s="391"/>
      <c r="F369" s="382">
        <v>1.35</v>
      </c>
      <c r="G369" s="32">
        <v>6</v>
      </c>
      <c r="H369" s="382">
        <v>8.1</v>
      </c>
      <c r="I369" s="382">
        <v>8.6639999999999997</v>
      </c>
      <c r="J369" s="32">
        <v>56</v>
      </c>
      <c r="K369" s="32" t="s">
        <v>108</v>
      </c>
      <c r="L369" s="32"/>
      <c r="M369" s="33" t="s">
        <v>68</v>
      </c>
      <c r="N369" s="33"/>
      <c r="O369" s="32">
        <v>45</v>
      </c>
      <c r="P369" s="7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388"/>
      <c r="R369" s="388"/>
      <c r="S369" s="388"/>
      <c r="T369" s="389"/>
      <c r="U369" s="34"/>
      <c r="V369" s="34"/>
      <c r="W369" s="35" t="s">
        <v>69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486</v>
      </c>
      <c r="B370" s="54" t="s">
        <v>487</v>
      </c>
      <c r="C370" s="31">
        <v>4301051461</v>
      </c>
      <c r="D370" s="390">
        <v>4680115883604</v>
      </c>
      <c r="E370" s="391"/>
      <c r="F370" s="382">
        <v>0.35</v>
      </c>
      <c r="G370" s="32">
        <v>6</v>
      </c>
      <c r="H370" s="382">
        <v>2.1</v>
      </c>
      <c r="I370" s="382">
        <v>2.3719999999999999</v>
      </c>
      <c r="J370" s="32">
        <v>156</v>
      </c>
      <c r="K370" s="32" t="s">
        <v>75</v>
      </c>
      <c r="L370" s="32"/>
      <c r="M370" s="33" t="s">
        <v>111</v>
      </c>
      <c r="N370" s="33"/>
      <c r="O370" s="32">
        <v>45</v>
      </c>
      <c r="P370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69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4301051485</v>
      </c>
      <c r="D371" s="390">
        <v>4680115883567</v>
      </c>
      <c r="E371" s="391"/>
      <c r="F371" s="382">
        <v>0.35</v>
      </c>
      <c r="G371" s="32">
        <v>6</v>
      </c>
      <c r="H371" s="382">
        <v>2.1</v>
      </c>
      <c r="I371" s="382">
        <v>2.36</v>
      </c>
      <c r="J371" s="32">
        <v>156</v>
      </c>
      <c r="K371" s="32" t="s">
        <v>75</v>
      </c>
      <c r="L371" s="32"/>
      <c r="M371" s="33" t="s">
        <v>68</v>
      </c>
      <c r="N371" s="33"/>
      <c r="O371" s="32">
        <v>40</v>
      </c>
      <c r="P371" s="54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388"/>
      <c r="R371" s="388"/>
      <c r="S371" s="388"/>
      <c r="T371" s="389"/>
      <c r="U371" s="34"/>
      <c r="V371" s="34"/>
      <c r="W371" s="35" t="s">
        <v>69</v>
      </c>
      <c r="X371" s="383">
        <v>0</v>
      </c>
      <c r="Y371" s="384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395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7"/>
      <c r="P372" s="403" t="s">
        <v>70</v>
      </c>
      <c r="Q372" s="404"/>
      <c r="R372" s="404"/>
      <c r="S372" s="404"/>
      <c r="T372" s="404"/>
      <c r="U372" s="404"/>
      <c r="V372" s="405"/>
      <c r="W372" s="37" t="s">
        <v>71</v>
      </c>
      <c r="X372" s="385">
        <f>IFERROR(X369/H369,"0")+IFERROR(X370/H370,"0")+IFERROR(X371/H371,"0")</f>
        <v>0</v>
      </c>
      <c r="Y372" s="385">
        <f>IFERROR(Y369/H369,"0")+IFERROR(Y370/H370,"0")+IFERROR(Y371/H371,"0")</f>
        <v>0</v>
      </c>
      <c r="Z372" s="385">
        <f>IFERROR(IF(Z369="",0,Z369),"0")+IFERROR(IF(Z370="",0,Z370),"0")+IFERROR(IF(Z371="",0,Z371),"0")</f>
        <v>0</v>
      </c>
      <c r="AA372" s="386"/>
      <c r="AB372" s="386"/>
      <c r="AC372" s="386"/>
    </row>
    <row r="373" spans="1:68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397"/>
      <c r="P373" s="403" t="s">
        <v>70</v>
      </c>
      <c r="Q373" s="404"/>
      <c r="R373" s="404"/>
      <c r="S373" s="404"/>
      <c r="T373" s="404"/>
      <c r="U373" s="404"/>
      <c r="V373" s="405"/>
      <c r="W373" s="37" t="s">
        <v>69</v>
      </c>
      <c r="X373" s="385">
        <f>IFERROR(SUM(X369:X371),"0")</f>
        <v>0</v>
      </c>
      <c r="Y373" s="385">
        <f>IFERROR(SUM(Y369:Y371),"0")</f>
        <v>0</v>
      </c>
      <c r="Z373" s="37"/>
      <c r="AA373" s="386"/>
      <c r="AB373" s="386"/>
      <c r="AC373" s="386"/>
    </row>
    <row r="374" spans="1:68" ht="27.75" customHeight="1" x14ac:dyDescent="0.2">
      <c r="A374" s="470" t="s">
        <v>490</v>
      </c>
      <c r="B374" s="471"/>
      <c r="C374" s="471"/>
      <c r="D374" s="471"/>
      <c r="E374" s="471"/>
      <c r="F374" s="471"/>
      <c r="G374" s="471"/>
      <c r="H374" s="471"/>
      <c r="I374" s="471"/>
      <c r="J374" s="471"/>
      <c r="K374" s="471"/>
      <c r="L374" s="471"/>
      <c r="M374" s="471"/>
      <c r="N374" s="471"/>
      <c r="O374" s="471"/>
      <c r="P374" s="471"/>
      <c r="Q374" s="471"/>
      <c r="R374" s="471"/>
      <c r="S374" s="471"/>
      <c r="T374" s="471"/>
      <c r="U374" s="471"/>
      <c r="V374" s="471"/>
      <c r="W374" s="471"/>
      <c r="X374" s="471"/>
      <c r="Y374" s="471"/>
      <c r="Z374" s="471"/>
      <c r="AA374" s="48"/>
      <c r="AB374" s="48"/>
      <c r="AC374" s="48"/>
    </row>
    <row r="375" spans="1:68" ht="16.5" customHeight="1" x14ac:dyDescent="0.25">
      <c r="A375" s="402" t="s">
        <v>491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8"/>
      <c r="AB375" s="378"/>
      <c r="AC375" s="378"/>
    </row>
    <row r="376" spans="1:68" ht="14.25" customHeight="1" x14ac:dyDescent="0.25">
      <c r="A376" s="406" t="s">
        <v>105</v>
      </c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6"/>
      <c r="O376" s="396"/>
      <c r="P376" s="396"/>
      <c r="Q376" s="396"/>
      <c r="R376" s="396"/>
      <c r="S376" s="396"/>
      <c r="T376" s="396"/>
      <c r="U376" s="396"/>
      <c r="V376" s="396"/>
      <c r="W376" s="396"/>
      <c r="X376" s="396"/>
      <c r="Y376" s="396"/>
      <c r="Z376" s="396"/>
      <c r="AA376" s="379"/>
      <c r="AB376" s="379"/>
      <c r="AC376" s="379"/>
    </row>
    <row r="377" spans="1:68" ht="27" customHeight="1" x14ac:dyDescent="0.25">
      <c r="A377" s="54" t="s">
        <v>492</v>
      </c>
      <c r="B377" s="54" t="s">
        <v>493</v>
      </c>
      <c r="C377" s="31">
        <v>4301011946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108</v>
      </c>
      <c r="L377" s="32"/>
      <c r="M377" s="33" t="s">
        <v>128</v>
      </c>
      <c r="N377" s="33"/>
      <c r="O377" s="32">
        <v>60</v>
      </c>
      <c r="P377" s="61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69</v>
      </c>
      <c r="X377" s="383">
        <v>0</v>
      </c>
      <c r="Y377" s="384">
        <f t="shared" ref="Y377:Y385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ref="BM377:BM385" si="68">IFERROR(X377*I377/H377,"0")</f>
        <v>0</v>
      </c>
      <c r="BN377" s="64">
        <f t="shared" ref="BN377:BN385" si="69">IFERROR(Y377*I377/H377,"0")</f>
        <v>0</v>
      </c>
      <c r="BO377" s="64">
        <f t="shared" ref="BO377:BO385" si="70">IFERROR(1/J377*(X377/H377),"0")</f>
        <v>0</v>
      </c>
      <c r="BP377" s="64">
        <f t="shared" ref="BP377:BP385" si="71">IFERROR(1/J377*(Y377/H377),"0")</f>
        <v>0</v>
      </c>
    </row>
    <row r="378" spans="1:68" ht="27" customHeight="1" x14ac:dyDescent="0.25">
      <c r="A378" s="54" t="s">
        <v>492</v>
      </c>
      <c r="B378" s="54" t="s">
        <v>494</v>
      </c>
      <c r="C378" s="31">
        <v>4301011869</v>
      </c>
      <c r="D378" s="390">
        <v>4680115884847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108</v>
      </c>
      <c r="L378" s="32"/>
      <c r="M378" s="33" t="s">
        <v>68</v>
      </c>
      <c r="N378" s="33"/>
      <c r="O378" s="32">
        <v>60</v>
      </c>
      <c r="P378" s="5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69</v>
      </c>
      <c r="X378" s="383">
        <v>300</v>
      </c>
      <c r="Y378" s="384">
        <f t="shared" si="67"/>
        <v>300</v>
      </c>
      <c r="Z378" s="36">
        <f>IFERROR(IF(Y378=0,"",ROUNDUP(Y378/H378,0)*0.02175),"")</f>
        <v>0.43499999999999994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309.60000000000002</v>
      </c>
      <c r="BN378" s="64">
        <f t="shared" si="69"/>
        <v>309.60000000000002</v>
      </c>
      <c r="BO378" s="64">
        <f t="shared" si="70"/>
        <v>0.41666666666666663</v>
      </c>
      <c r="BP378" s="64">
        <f t="shared" si="71"/>
        <v>0.41666666666666663</v>
      </c>
    </row>
    <row r="379" spans="1:68" ht="27" customHeight="1" x14ac:dyDescent="0.25">
      <c r="A379" s="54" t="s">
        <v>495</v>
      </c>
      <c r="B379" s="54" t="s">
        <v>496</v>
      </c>
      <c r="C379" s="31">
        <v>4301011947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108</v>
      </c>
      <c r="L379" s="32"/>
      <c r="M379" s="33" t="s">
        <v>128</v>
      </c>
      <c r="N379" s="33"/>
      <c r="O379" s="32">
        <v>60</v>
      </c>
      <c r="P379" s="4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69</v>
      </c>
      <c r="X379" s="383">
        <v>0</v>
      </c>
      <c r="Y379" s="384">
        <f t="shared" si="67"/>
        <v>0</v>
      </c>
      <c r="Z379" s="36" t="str">
        <f>IFERROR(IF(Y379=0,"",ROUNDUP(Y379/H379,0)*0.02039),"")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495</v>
      </c>
      <c r="B380" s="54" t="s">
        <v>497</v>
      </c>
      <c r="C380" s="31">
        <v>4301011870</v>
      </c>
      <c r="D380" s="390">
        <v>4680115884854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108</v>
      </c>
      <c r="L380" s="32"/>
      <c r="M380" s="33" t="s">
        <v>68</v>
      </c>
      <c r="N380" s="33"/>
      <c r="O380" s="32">
        <v>60</v>
      </c>
      <c r="P380" s="60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69</v>
      </c>
      <c r="X380" s="383">
        <v>430</v>
      </c>
      <c r="Y380" s="384">
        <f t="shared" si="67"/>
        <v>435</v>
      </c>
      <c r="Z380" s="36">
        <f>IFERROR(IF(Y380=0,"",ROUNDUP(Y380/H380,0)*0.02175),"")</f>
        <v>0.63074999999999992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443.76000000000005</v>
      </c>
      <c r="BN380" s="64">
        <f t="shared" si="69"/>
        <v>448.92</v>
      </c>
      <c r="BO380" s="64">
        <f t="shared" si="70"/>
        <v>0.59722222222222221</v>
      </c>
      <c r="BP380" s="64">
        <f t="shared" si="71"/>
        <v>0.60416666666666663</v>
      </c>
    </row>
    <row r="381" spans="1:68" ht="27" customHeight="1" x14ac:dyDescent="0.25">
      <c r="A381" s="54" t="s">
        <v>498</v>
      </c>
      <c r="B381" s="54" t="s">
        <v>499</v>
      </c>
      <c r="C381" s="31">
        <v>4301011943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108</v>
      </c>
      <c r="L381" s="32"/>
      <c r="M381" s="33" t="s">
        <v>128</v>
      </c>
      <c r="N381" s="33"/>
      <c r="O381" s="32">
        <v>60</v>
      </c>
      <c r="P381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69</v>
      </c>
      <c r="X381" s="383">
        <v>0</v>
      </c>
      <c r="Y381" s="384">
        <f t="shared" si="67"/>
        <v>0</v>
      </c>
      <c r="Z381" s="36" t="str">
        <f>IFERROR(IF(Y381=0,"",ROUNDUP(Y381/H381,0)*0.02039),"")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498</v>
      </c>
      <c r="B382" s="54" t="s">
        <v>500</v>
      </c>
      <c r="C382" s="31">
        <v>4301011867</v>
      </c>
      <c r="D382" s="390">
        <v>4680115884830</v>
      </c>
      <c r="E382" s="391"/>
      <c r="F382" s="382">
        <v>2.5</v>
      </c>
      <c r="G382" s="32">
        <v>6</v>
      </c>
      <c r="H382" s="382">
        <v>15</v>
      </c>
      <c r="I382" s="382">
        <v>15.48</v>
      </c>
      <c r="J382" s="32">
        <v>48</v>
      </c>
      <c r="K382" s="32" t="s">
        <v>108</v>
      </c>
      <c r="L382" s="32"/>
      <c r="M382" s="33" t="s">
        <v>68</v>
      </c>
      <c r="N382" s="33"/>
      <c r="O382" s="32">
        <v>60</v>
      </c>
      <c r="P382" s="4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88"/>
      <c r="R382" s="388"/>
      <c r="S382" s="388"/>
      <c r="T382" s="389"/>
      <c r="U382" s="34"/>
      <c r="V382" s="34"/>
      <c r="W382" s="35" t="s">
        <v>69</v>
      </c>
      <c r="X382" s="383">
        <v>1100</v>
      </c>
      <c r="Y382" s="384">
        <f t="shared" si="67"/>
        <v>1110</v>
      </c>
      <c r="Z382" s="36">
        <f>IFERROR(IF(Y382=0,"",ROUNDUP(Y382/H382,0)*0.02175),"")</f>
        <v>1.6094999999999999</v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1135.2</v>
      </c>
      <c r="BN382" s="64">
        <f t="shared" si="69"/>
        <v>1145.52</v>
      </c>
      <c r="BO382" s="64">
        <f t="shared" si="70"/>
        <v>1.5277777777777777</v>
      </c>
      <c r="BP382" s="64">
        <f t="shared" si="71"/>
        <v>1.5416666666666665</v>
      </c>
    </row>
    <row r="383" spans="1:68" ht="27" customHeight="1" x14ac:dyDescent="0.25">
      <c r="A383" s="54" t="s">
        <v>501</v>
      </c>
      <c r="B383" s="54" t="s">
        <v>502</v>
      </c>
      <c r="C383" s="31">
        <v>4301011433</v>
      </c>
      <c r="D383" s="390">
        <v>4680115882638</v>
      </c>
      <c r="E383" s="391"/>
      <c r="F383" s="382">
        <v>0.4</v>
      </c>
      <c r="G383" s="32">
        <v>10</v>
      </c>
      <c r="H383" s="382">
        <v>4</v>
      </c>
      <c r="I383" s="382">
        <v>4.24</v>
      </c>
      <c r="J383" s="32">
        <v>120</v>
      </c>
      <c r="K383" s="32" t="s">
        <v>75</v>
      </c>
      <c r="L383" s="32"/>
      <c r="M383" s="33" t="s">
        <v>109</v>
      </c>
      <c r="N383" s="33"/>
      <c r="O383" s="32">
        <v>90</v>
      </c>
      <c r="P383" s="7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388"/>
      <c r="R383" s="388"/>
      <c r="S383" s="388"/>
      <c r="T383" s="389"/>
      <c r="U383" s="34"/>
      <c r="V383" s="34"/>
      <c r="W383" s="35" t="s">
        <v>69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4301011952</v>
      </c>
      <c r="D384" s="390">
        <v>4680115884922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75</v>
      </c>
      <c r="L384" s="32"/>
      <c r="M384" s="33" t="s">
        <v>68</v>
      </c>
      <c r="N384" s="33"/>
      <c r="O384" s="32">
        <v>60</v>
      </c>
      <c r="P384" s="4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388"/>
      <c r="R384" s="388"/>
      <c r="S384" s="388"/>
      <c r="T384" s="389"/>
      <c r="U384" s="34"/>
      <c r="V384" s="34"/>
      <c r="W384" s="35" t="s">
        <v>69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4301011868</v>
      </c>
      <c r="D385" s="390">
        <v>4680115884861</v>
      </c>
      <c r="E385" s="391"/>
      <c r="F385" s="382">
        <v>0.5</v>
      </c>
      <c r="G385" s="32">
        <v>10</v>
      </c>
      <c r="H385" s="382">
        <v>5</v>
      </c>
      <c r="I385" s="382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388"/>
      <c r="R385" s="388"/>
      <c r="S385" s="388"/>
      <c r="T385" s="389"/>
      <c r="U385" s="34"/>
      <c r="V385" s="34"/>
      <c r="W385" s="35" t="s">
        <v>69</v>
      </c>
      <c r="X385" s="383">
        <v>0</v>
      </c>
      <c r="Y385" s="384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x14ac:dyDescent="0.2">
      <c r="A386" s="395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7"/>
      <c r="P386" s="403" t="s">
        <v>70</v>
      </c>
      <c r="Q386" s="404"/>
      <c r="R386" s="404"/>
      <c r="S386" s="404"/>
      <c r="T386" s="404"/>
      <c r="U386" s="404"/>
      <c r="V386" s="405"/>
      <c r="W386" s="37" t="s">
        <v>71</v>
      </c>
      <c r="X386" s="385">
        <f>IFERROR(X377/H377,"0")+IFERROR(X378/H378,"0")+IFERROR(X379/H379,"0")+IFERROR(X380/H380,"0")+IFERROR(X381/H381,"0")+IFERROR(X382/H382,"0")+IFERROR(X383/H383,"0")+IFERROR(X384/H384,"0")+IFERROR(X385/H385,"0")</f>
        <v>122</v>
      </c>
      <c r="Y386" s="385">
        <f>IFERROR(Y377/H377,"0")+IFERROR(Y378/H378,"0")+IFERROR(Y379/H379,"0")+IFERROR(Y380/H380,"0")+IFERROR(Y381/H381,"0")+IFERROR(Y382/H382,"0")+IFERROR(Y383/H383,"0")+IFERROR(Y384/H384,"0")+IFERROR(Y385/H385,"0")</f>
        <v>123</v>
      </c>
      <c r="Z386" s="385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2.6752500000000001</v>
      </c>
      <c r="AA386" s="386"/>
      <c r="AB386" s="386"/>
      <c r="AC386" s="386"/>
    </row>
    <row r="387" spans="1:68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7"/>
      <c r="P387" s="403" t="s">
        <v>70</v>
      </c>
      <c r="Q387" s="404"/>
      <c r="R387" s="404"/>
      <c r="S387" s="404"/>
      <c r="T387" s="404"/>
      <c r="U387" s="404"/>
      <c r="V387" s="405"/>
      <c r="W387" s="37" t="s">
        <v>69</v>
      </c>
      <c r="X387" s="385">
        <f>IFERROR(SUM(X377:X385),"0")</f>
        <v>1830</v>
      </c>
      <c r="Y387" s="385">
        <f>IFERROR(SUM(Y377:Y385),"0")</f>
        <v>1845</v>
      </c>
      <c r="Z387" s="37"/>
      <c r="AA387" s="386"/>
      <c r="AB387" s="386"/>
      <c r="AC387" s="386"/>
    </row>
    <row r="388" spans="1:68" ht="14.25" customHeight="1" x14ac:dyDescent="0.25">
      <c r="A388" s="406" t="s">
        <v>141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396"/>
      <c r="AA388" s="379"/>
      <c r="AB388" s="379"/>
      <c r="AC388" s="379"/>
    </row>
    <row r="389" spans="1:68" ht="27" customHeight="1" x14ac:dyDescent="0.25">
      <c r="A389" s="54" t="s">
        <v>507</v>
      </c>
      <c r="B389" s="54" t="s">
        <v>508</v>
      </c>
      <c r="C389" s="31">
        <v>4301020178</v>
      </c>
      <c r="D389" s="390">
        <v>4607091383980</v>
      </c>
      <c r="E389" s="391"/>
      <c r="F389" s="382">
        <v>2.5</v>
      </c>
      <c r="G389" s="32">
        <v>6</v>
      </c>
      <c r="H389" s="382">
        <v>15</v>
      </c>
      <c r="I389" s="382">
        <v>15.48</v>
      </c>
      <c r="J389" s="32">
        <v>48</v>
      </c>
      <c r="K389" s="32" t="s">
        <v>108</v>
      </c>
      <c r="L389" s="32"/>
      <c r="M389" s="33" t="s">
        <v>109</v>
      </c>
      <c r="N389" s="33"/>
      <c r="O389" s="32">
        <v>50</v>
      </c>
      <c r="P389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388"/>
      <c r="R389" s="388"/>
      <c r="S389" s="388"/>
      <c r="T389" s="389"/>
      <c r="U389" s="34"/>
      <c r="V389" s="34"/>
      <c r="W389" s="35" t="s">
        <v>69</v>
      </c>
      <c r="X389" s="383">
        <v>1900</v>
      </c>
      <c r="Y389" s="384">
        <f>IFERROR(IF(X389="",0,CEILING((X389/$H389),1)*$H389),"")</f>
        <v>1905</v>
      </c>
      <c r="Z389" s="36">
        <f>IFERROR(IF(Y389=0,"",ROUNDUP(Y389/H389,0)*0.02175),"")</f>
        <v>2.7622499999999999</v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1960.8</v>
      </c>
      <c r="BN389" s="64">
        <f>IFERROR(Y389*I389/H389,"0")</f>
        <v>1965.96</v>
      </c>
      <c r="BO389" s="64">
        <f>IFERROR(1/J389*(X389/H389),"0")</f>
        <v>2.6388888888888888</v>
      </c>
      <c r="BP389" s="64">
        <f>IFERROR(1/J389*(Y389/H389),"0")</f>
        <v>2.645833333333333</v>
      </c>
    </row>
    <row r="390" spans="1:68" ht="27" customHeight="1" x14ac:dyDescent="0.25">
      <c r="A390" s="54" t="s">
        <v>509</v>
      </c>
      <c r="B390" s="54" t="s">
        <v>510</v>
      </c>
      <c r="C390" s="31">
        <v>4301020179</v>
      </c>
      <c r="D390" s="390">
        <v>4607091384178</v>
      </c>
      <c r="E390" s="391"/>
      <c r="F390" s="382">
        <v>0.4</v>
      </c>
      <c r="G390" s="32">
        <v>10</v>
      </c>
      <c r="H390" s="382">
        <v>4</v>
      </c>
      <c r="I390" s="382">
        <v>4.24</v>
      </c>
      <c r="J390" s="32">
        <v>120</v>
      </c>
      <c r="K390" s="32" t="s">
        <v>75</v>
      </c>
      <c r="L390" s="32"/>
      <c r="M390" s="33" t="s">
        <v>109</v>
      </c>
      <c r="N390" s="33"/>
      <c r="O390" s="32">
        <v>50</v>
      </c>
      <c r="P390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388"/>
      <c r="R390" s="388"/>
      <c r="S390" s="388"/>
      <c r="T390" s="389"/>
      <c r="U390" s="34"/>
      <c r="V390" s="34"/>
      <c r="W390" s="35" t="s">
        <v>69</v>
      </c>
      <c r="X390" s="383">
        <v>0</v>
      </c>
      <c r="Y390" s="384">
        <f>IFERROR(IF(X390="",0,CEILING((X390/$H390),1)*$H390),"")</f>
        <v>0</v>
      </c>
      <c r="Z390" s="36" t="str">
        <f>IFERROR(IF(Y390=0,"",ROUNDUP(Y390/H390,0)*0.00937),"")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5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7"/>
      <c r="P391" s="403" t="s">
        <v>70</v>
      </c>
      <c r="Q391" s="404"/>
      <c r="R391" s="404"/>
      <c r="S391" s="404"/>
      <c r="T391" s="404"/>
      <c r="U391" s="404"/>
      <c r="V391" s="405"/>
      <c r="W391" s="37" t="s">
        <v>71</v>
      </c>
      <c r="X391" s="385">
        <f>IFERROR(X389/H389,"0")+IFERROR(X390/H390,"0")</f>
        <v>126.66666666666667</v>
      </c>
      <c r="Y391" s="385">
        <f>IFERROR(Y389/H389,"0")+IFERROR(Y390/H390,"0")</f>
        <v>127</v>
      </c>
      <c r="Z391" s="385">
        <f>IFERROR(IF(Z389="",0,Z389),"0")+IFERROR(IF(Z390="",0,Z390),"0")</f>
        <v>2.7622499999999999</v>
      </c>
      <c r="AA391" s="386"/>
      <c r="AB391" s="386"/>
      <c r="AC391" s="386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7"/>
      <c r="P392" s="403" t="s">
        <v>70</v>
      </c>
      <c r="Q392" s="404"/>
      <c r="R392" s="404"/>
      <c r="S392" s="404"/>
      <c r="T392" s="404"/>
      <c r="U392" s="404"/>
      <c r="V392" s="405"/>
      <c r="W392" s="37" t="s">
        <v>69</v>
      </c>
      <c r="X392" s="385">
        <f>IFERROR(SUM(X389:X390),"0")</f>
        <v>1900</v>
      </c>
      <c r="Y392" s="385">
        <f>IFERROR(SUM(Y389:Y390),"0")</f>
        <v>1905</v>
      </c>
      <c r="Z392" s="37"/>
      <c r="AA392" s="386"/>
      <c r="AB392" s="386"/>
      <c r="AC392" s="386"/>
    </row>
    <row r="393" spans="1:68" ht="14.25" customHeight="1" x14ac:dyDescent="0.25">
      <c r="A393" s="406" t="s">
        <v>72</v>
      </c>
      <c r="B393" s="396"/>
      <c r="C393" s="396"/>
      <c r="D393" s="396"/>
      <c r="E393" s="396"/>
      <c r="F393" s="396"/>
      <c r="G393" s="396"/>
      <c r="H393" s="396"/>
      <c r="I393" s="396"/>
      <c r="J393" s="396"/>
      <c r="K393" s="396"/>
      <c r="L393" s="396"/>
      <c r="M393" s="396"/>
      <c r="N393" s="396"/>
      <c r="O393" s="396"/>
      <c r="P393" s="396"/>
      <c r="Q393" s="396"/>
      <c r="R393" s="396"/>
      <c r="S393" s="396"/>
      <c r="T393" s="396"/>
      <c r="U393" s="396"/>
      <c r="V393" s="396"/>
      <c r="W393" s="396"/>
      <c r="X393" s="396"/>
      <c r="Y393" s="396"/>
      <c r="Z393" s="396"/>
      <c r="AA393" s="379"/>
      <c r="AB393" s="379"/>
      <c r="AC393" s="379"/>
    </row>
    <row r="394" spans="1:68" ht="27" customHeight="1" x14ac:dyDescent="0.25">
      <c r="A394" s="54" t="s">
        <v>511</v>
      </c>
      <c r="B394" s="54" t="s">
        <v>512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108</v>
      </c>
      <c r="L394" s="32"/>
      <c r="M394" s="33" t="s">
        <v>111</v>
      </c>
      <c r="N394" s="33"/>
      <c r="O394" s="32">
        <v>40</v>
      </c>
      <c r="P394" s="4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69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511</v>
      </c>
      <c r="B395" s="54" t="s">
        <v>513</v>
      </c>
      <c r="C395" s="31">
        <v>4301051639</v>
      </c>
      <c r="D395" s="390">
        <v>4607091383928</v>
      </c>
      <c r="E395" s="391"/>
      <c r="F395" s="382">
        <v>1.3</v>
      </c>
      <c r="G395" s="32">
        <v>6</v>
      </c>
      <c r="H395" s="382">
        <v>7.8</v>
      </c>
      <c r="I395" s="382">
        <v>8.3699999999999992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40</v>
      </c>
      <c r="P395" s="62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69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514</v>
      </c>
      <c r="B396" s="54" t="s">
        <v>515</v>
      </c>
      <c r="C396" s="31">
        <v>4301051636</v>
      </c>
      <c r="D396" s="390">
        <v>4607091384260</v>
      </c>
      <c r="E396" s="391"/>
      <c r="F396" s="382">
        <v>1.3</v>
      </c>
      <c r="G396" s="32">
        <v>6</v>
      </c>
      <c r="H396" s="382">
        <v>7.8</v>
      </c>
      <c r="I396" s="382">
        <v>8.3640000000000008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40</v>
      </c>
      <c r="P396" s="6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388"/>
      <c r="R396" s="388"/>
      <c r="S396" s="388"/>
      <c r="T396" s="389"/>
      <c r="U396" s="34"/>
      <c r="V396" s="34"/>
      <c r="W396" s="35" t="s">
        <v>69</v>
      </c>
      <c r="X396" s="383">
        <v>0</v>
      </c>
      <c r="Y396" s="38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395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7"/>
      <c r="P397" s="403" t="s">
        <v>70</v>
      </c>
      <c r="Q397" s="404"/>
      <c r="R397" s="404"/>
      <c r="S397" s="404"/>
      <c r="T397" s="404"/>
      <c r="U397" s="404"/>
      <c r="V397" s="405"/>
      <c r="W397" s="37" t="s">
        <v>71</v>
      </c>
      <c r="X397" s="385">
        <f>IFERROR(X394/H394,"0")+IFERROR(X395/H395,"0")+IFERROR(X396/H396,"0")</f>
        <v>0</v>
      </c>
      <c r="Y397" s="385">
        <f>IFERROR(Y394/H394,"0")+IFERROR(Y395/H395,"0")+IFERROR(Y396/H396,"0")</f>
        <v>0</v>
      </c>
      <c r="Z397" s="385">
        <f>IFERROR(IF(Z394="",0,Z394),"0")+IFERROR(IF(Z395="",0,Z395),"0")+IFERROR(IF(Z396="",0,Z396),"0")</f>
        <v>0</v>
      </c>
      <c r="AA397" s="386"/>
      <c r="AB397" s="386"/>
      <c r="AC397" s="386"/>
    </row>
    <row r="398" spans="1:68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7"/>
      <c r="P398" s="403" t="s">
        <v>70</v>
      </c>
      <c r="Q398" s="404"/>
      <c r="R398" s="404"/>
      <c r="S398" s="404"/>
      <c r="T398" s="404"/>
      <c r="U398" s="404"/>
      <c r="V398" s="405"/>
      <c r="W398" s="37" t="s">
        <v>69</v>
      </c>
      <c r="X398" s="385">
        <f>IFERROR(SUM(X394:X396),"0")</f>
        <v>0</v>
      </c>
      <c r="Y398" s="385">
        <f>IFERROR(SUM(Y394:Y396),"0")</f>
        <v>0</v>
      </c>
      <c r="Z398" s="37"/>
      <c r="AA398" s="386"/>
      <c r="AB398" s="386"/>
      <c r="AC398" s="386"/>
    </row>
    <row r="399" spans="1:68" ht="14.25" customHeight="1" x14ac:dyDescent="0.25">
      <c r="A399" s="406" t="s">
        <v>174</v>
      </c>
      <c r="B399" s="396"/>
      <c r="C399" s="396"/>
      <c r="D399" s="396"/>
      <c r="E399" s="396"/>
      <c r="F399" s="396"/>
      <c r="G399" s="396"/>
      <c r="H399" s="396"/>
      <c r="I399" s="396"/>
      <c r="J399" s="396"/>
      <c r="K399" s="396"/>
      <c r="L399" s="396"/>
      <c r="M399" s="396"/>
      <c r="N399" s="396"/>
      <c r="O399" s="396"/>
      <c r="P399" s="396"/>
      <c r="Q399" s="396"/>
      <c r="R399" s="396"/>
      <c r="S399" s="396"/>
      <c r="T399" s="396"/>
      <c r="U399" s="396"/>
      <c r="V399" s="396"/>
      <c r="W399" s="396"/>
      <c r="X399" s="396"/>
      <c r="Y399" s="396"/>
      <c r="Z399" s="396"/>
      <c r="AA399" s="379"/>
      <c r="AB399" s="379"/>
      <c r="AC399" s="379"/>
    </row>
    <row r="400" spans="1:68" ht="16.5" customHeight="1" x14ac:dyDescent="0.25">
      <c r="A400" s="54" t="s">
        <v>516</v>
      </c>
      <c r="B400" s="54" t="s">
        <v>517</v>
      </c>
      <c r="C400" s="31">
        <v>4301060314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108</v>
      </c>
      <c r="L400" s="32"/>
      <c r="M400" s="33" t="s">
        <v>68</v>
      </c>
      <c r="N400" s="33"/>
      <c r="O400" s="32">
        <v>30</v>
      </c>
      <c r="P400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388"/>
      <c r="R400" s="388"/>
      <c r="S400" s="388"/>
      <c r="T400" s="389"/>
      <c r="U400" s="34"/>
      <c r="V400" s="34"/>
      <c r="W400" s="35" t="s">
        <v>69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16.5" customHeight="1" x14ac:dyDescent="0.25">
      <c r="A401" s="54" t="s">
        <v>516</v>
      </c>
      <c r="B401" s="54" t="s">
        <v>518</v>
      </c>
      <c r="C401" s="31">
        <v>4301060345</v>
      </c>
      <c r="D401" s="390">
        <v>4607091384673</v>
      </c>
      <c r="E401" s="391"/>
      <c r="F401" s="382">
        <v>1.3</v>
      </c>
      <c r="G401" s="32">
        <v>6</v>
      </c>
      <c r="H401" s="382">
        <v>7.8</v>
      </c>
      <c r="I401" s="382">
        <v>8.3640000000000008</v>
      </c>
      <c r="J401" s="32">
        <v>56</v>
      </c>
      <c r="K401" s="32" t="s">
        <v>108</v>
      </c>
      <c r="L401" s="32"/>
      <c r="M401" s="33" t="s">
        <v>68</v>
      </c>
      <c r="N401" s="33"/>
      <c r="O401" s="32">
        <v>30</v>
      </c>
      <c r="P401" s="49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388"/>
      <c r="R401" s="388"/>
      <c r="S401" s="388"/>
      <c r="T401" s="389"/>
      <c r="U401" s="34"/>
      <c r="V401" s="34"/>
      <c r="W401" s="35" t="s">
        <v>69</v>
      </c>
      <c r="X401" s="383">
        <v>0</v>
      </c>
      <c r="Y401" s="38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5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7"/>
      <c r="P402" s="403" t="s">
        <v>70</v>
      </c>
      <c r="Q402" s="404"/>
      <c r="R402" s="404"/>
      <c r="S402" s="404"/>
      <c r="T402" s="404"/>
      <c r="U402" s="404"/>
      <c r="V402" s="405"/>
      <c r="W402" s="37" t="s">
        <v>71</v>
      </c>
      <c r="X402" s="385">
        <f>IFERROR(X400/H400,"0")+IFERROR(X401/H401,"0")</f>
        <v>0</v>
      </c>
      <c r="Y402" s="385">
        <f>IFERROR(Y400/H400,"0")+IFERROR(Y401/H401,"0")</f>
        <v>0</v>
      </c>
      <c r="Z402" s="385">
        <f>IFERROR(IF(Z400="",0,Z400),"0")+IFERROR(IF(Z401="",0,Z401),"0")</f>
        <v>0</v>
      </c>
      <c r="AA402" s="386"/>
      <c r="AB402" s="386"/>
      <c r="AC402" s="386"/>
    </row>
    <row r="403" spans="1:68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7"/>
      <c r="P403" s="403" t="s">
        <v>70</v>
      </c>
      <c r="Q403" s="404"/>
      <c r="R403" s="404"/>
      <c r="S403" s="404"/>
      <c r="T403" s="404"/>
      <c r="U403" s="404"/>
      <c r="V403" s="405"/>
      <c r="W403" s="37" t="s">
        <v>69</v>
      </c>
      <c r="X403" s="385">
        <f>IFERROR(SUM(X400:X401),"0")</f>
        <v>0</v>
      </c>
      <c r="Y403" s="385">
        <f>IFERROR(SUM(Y400:Y401),"0")</f>
        <v>0</v>
      </c>
      <c r="Z403" s="37"/>
      <c r="AA403" s="386"/>
      <c r="AB403" s="386"/>
      <c r="AC403" s="386"/>
    </row>
    <row r="404" spans="1:68" ht="16.5" customHeight="1" x14ac:dyDescent="0.25">
      <c r="A404" s="402" t="s">
        <v>519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8"/>
      <c r="AB404" s="378"/>
      <c r="AC404" s="378"/>
    </row>
    <row r="405" spans="1:68" ht="14.25" customHeight="1" x14ac:dyDescent="0.25">
      <c r="A405" s="406" t="s">
        <v>105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96"/>
      <c r="AA405" s="379"/>
      <c r="AB405" s="379"/>
      <c r="AC405" s="379"/>
    </row>
    <row r="406" spans="1:68" ht="27" customHeight="1" x14ac:dyDescent="0.25">
      <c r="A406" s="54" t="s">
        <v>520</v>
      </c>
      <c r="B406" s="54" t="s">
        <v>521</v>
      </c>
      <c r="C406" s="31">
        <v>4301011873</v>
      </c>
      <c r="D406" s="390">
        <v>4680115881907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108</v>
      </c>
      <c r="L406" s="32"/>
      <c r="M406" s="33" t="s">
        <v>68</v>
      </c>
      <c r="N406" s="33"/>
      <c r="O406" s="32">
        <v>60</v>
      </c>
      <c r="P406" s="544" t="s">
        <v>522</v>
      </c>
      <c r="Q406" s="388"/>
      <c r="R406" s="388"/>
      <c r="S406" s="388"/>
      <c r="T406" s="389"/>
      <c r="U406" s="34"/>
      <c r="V406" s="34"/>
      <c r="W406" s="35" t="s">
        <v>69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37.5" customHeight="1" x14ac:dyDescent="0.25">
      <c r="A407" s="54" t="s">
        <v>523</v>
      </c>
      <c r="B407" s="54" t="s">
        <v>524</v>
      </c>
      <c r="C407" s="31">
        <v>4301011874</v>
      </c>
      <c r="D407" s="390">
        <v>4680115884892</v>
      </c>
      <c r="E407" s="391"/>
      <c r="F407" s="382">
        <v>1.8</v>
      </c>
      <c r="G407" s="32">
        <v>6</v>
      </c>
      <c r="H407" s="382">
        <v>10.8</v>
      </c>
      <c r="I407" s="382">
        <v>11.28</v>
      </c>
      <c r="J407" s="32">
        <v>56</v>
      </c>
      <c r="K407" s="32" t="s">
        <v>108</v>
      </c>
      <c r="L407" s="32"/>
      <c r="M407" s="33" t="s">
        <v>68</v>
      </c>
      <c r="N407" s="33"/>
      <c r="O407" s="32">
        <v>60</v>
      </c>
      <c r="P407" s="4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388"/>
      <c r="R407" s="388"/>
      <c r="S407" s="388"/>
      <c r="T407" s="389"/>
      <c r="U407" s="34"/>
      <c r="V407" s="34"/>
      <c r="W407" s="35" t="s">
        <v>69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525</v>
      </c>
      <c r="B408" s="54" t="s">
        <v>526</v>
      </c>
      <c r="C408" s="31">
        <v>4301011875</v>
      </c>
      <c r="D408" s="390">
        <v>4680115884885</v>
      </c>
      <c r="E408" s="391"/>
      <c r="F408" s="382">
        <v>0.8</v>
      </c>
      <c r="G408" s="32">
        <v>15</v>
      </c>
      <c r="H408" s="382">
        <v>12</v>
      </c>
      <c r="I408" s="382">
        <v>12.48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60</v>
      </c>
      <c r="P408" s="74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388"/>
      <c r="R408" s="388"/>
      <c r="S408" s="388"/>
      <c r="T408" s="389"/>
      <c r="U408" s="34"/>
      <c r="V408" s="34"/>
      <c r="W408" s="35" t="s">
        <v>69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527</v>
      </c>
      <c r="B409" s="54" t="s">
        <v>528</v>
      </c>
      <c r="C409" s="31">
        <v>4301011871</v>
      </c>
      <c r="D409" s="390">
        <v>4680115884908</v>
      </c>
      <c r="E409" s="391"/>
      <c r="F409" s="382">
        <v>0.4</v>
      </c>
      <c r="G409" s="32">
        <v>10</v>
      </c>
      <c r="H409" s="382">
        <v>4</v>
      </c>
      <c r="I409" s="382">
        <v>4.21</v>
      </c>
      <c r="J409" s="32">
        <v>120</v>
      </c>
      <c r="K409" s="32" t="s">
        <v>75</v>
      </c>
      <c r="L409" s="32"/>
      <c r="M409" s="33" t="s">
        <v>68</v>
      </c>
      <c r="N409" s="33"/>
      <c r="O409" s="32">
        <v>60</v>
      </c>
      <c r="P409" s="68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388"/>
      <c r="R409" s="388"/>
      <c r="S409" s="388"/>
      <c r="T409" s="389"/>
      <c r="U409" s="34"/>
      <c r="V409" s="34"/>
      <c r="W409" s="35" t="s">
        <v>69</v>
      </c>
      <c r="X409" s="383">
        <v>0</v>
      </c>
      <c r="Y409" s="384">
        <f>IFERROR(IF(X409="",0,CEILING((X409/$H409),1)*$H409),"")</f>
        <v>0</v>
      </c>
      <c r="Z409" s="36" t="str">
        <f>IFERROR(IF(Y409=0,"",ROUNDUP(Y409/H409,0)*0.00937),"")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395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7"/>
      <c r="P410" s="403" t="s">
        <v>70</v>
      </c>
      <c r="Q410" s="404"/>
      <c r="R410" s="404"/>
      <c r="S410" s="404"/>
      <c r="T410" s="404"/>
      <c r="U410" s="404"/>
      <c r="V410" s="405"/>
      <c r="W410" s="37" t="s">
        <v>71</v>
      </c>
      <c r="X410" s="385">
        <f>IFERROR(X406/H406,"0")+IFERROR(X407/H407,"0")+IFERROR(X408/H408,"0")+IFERROR(X409/H409,"0")</f>
        <v>0</v>
      </c>
      <c r="Y410" s="385">
        <f>IFERROR(Y406/H406,"0")+IFERROR(Y407/H407,"0")+IFERROR(Y408/H408,"0")+IFERROR(Y409/H409,"0")</f>
        <v>0</v>
      </c>
      <c r="Z410" s="385">
        <f>IFERROR(IF(Z406="",0,Z406),"0")+IFERROR(IF(Z407="",0,Z407),"0")+IFERROR(IF(Z408="",0,Z408),"0")+IFERROR(IF(Z409="",0,Z409),"0")</f>
        <v>0</v>
      </c>
      <c r="AA410" s="386"/>
      <c r="AB410" s="386"/>
      <c r="AC410" s="386"/>
    </row>
    <row r="411" spans="1:68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7"/>
      <c r="P411" s="403" t="s">
        <v>70</v>
      </c>
      <c r="Q411" s="404"/>
      <c r="R411" s="404"/>
      <c r="S411" s="404"/>
      <c r="T411" s="404"/>
      <c r="U411" s="404"/>
      <c r="V411" s="405"/>
      <c r="W411" s="37" t="s">
        <v>69</v>
      </c>
      <c r="X411" s="385">
        <f>IFERROR(SUM(X406:X409),"0")</f>
        <v>0</v>
      </c>
      <c r="Y411" s="385">
        <f>IFERROR(SUM(Y406:Y409),"0")</f>
        <v>0</v>
      </c>
      <c r="Z411" s="37"/>
      <c r="AA411" s="386"/>
      <c r="AB411" s="386"/>
      <c r="AC411" s="386"/>
    </row>
    <row r="412" spans="1:68" ht="14.25" customHeight="1" x14ac:dyDescent="0.25">
      <c r="A412" s="406" t="s">
        <v>64</v>
      </c>
      <c r="B412" s="396"/>
      <c r="C412" s="396"/>
      <c r="D412" s="396"/>
      <c r="E412" s="396"/>
      <c r="F412" s="396"/>
      <c r="G412" s="396"/>
      <c r="H412" s="396"/>
      <c r="I412" s="396"/>
      <c r="J412" s="396"/>
      <c r="K412" s="396"/>
      <c r="L412" s="396"/>
      <c r="M412" s="396"/>
      <c r="N412" s="396"/>
      <c r="O412" s="396"/>
      <c r="P412" s="396"/>
      <c r="Q412" s="396"/>
      <c r="R412" s="396"/>
      <c r="S412" s="396"/>
      <c r="T412" s="396"/>
      <c r="U412" s="396"/>
      <c r="V412" s="396"/>
      <c r="W412" s="396"/>
      <c r="X412" s="396"/>
      <c r="Y412" s="396"/>
      <c r="Z412" s="396"/>
      <c r="AA412" s="379"/>
      <c r="AB412" s="379"/>
      <c r="AC412" s="379"/>
    </row>
    <row r="413" spans="1:68" ht="27" customHeight="1" x14ac:dyDescent="0.25">
      <c r="A413" s="54" t="s">
        <v>529</v>
      </c>
      <c r="B413" s="54" t="s">
        <v>530</v>
      </c>
      <c r="C413" s="31">
        <v>4301031303</v>
      </c>
      <c r="D413" s="390">
        <v>4607091384802</v>
      </c>
      <c r="E413" s="391"/>
      <c r="F413" s="382">
        <v>0.73</v>
      </c>
      <c r="G413" s="32">
        <v>6</v>
      </c>
      <c r="H413" s="382">
        <v>4.38</v>
      </c>
      <c r="I413" s="382">
        <v>4.6399999999999997</v>
      </c>
      <c r="J413" s="32">
        <v>156</v>
      </c>
      <c r="K413" s="32" t="s">
        <v>75</v>
      </c>
      <c r="L413" s="32"/>
      <c r="M413" s="33" t="s">
        <v>68</v>
      </c>
      <c r="N413" s="33"/>
      <c r="O413" s="32">
        <v>35</v>
      </c>
      <c r="P413" s="4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388"/>
      <c r="R413" s="388"/>
      <c r="S413" s="388"/>
      <c r="T413" s="389"/>
      <c r="U413" s="34"/>
      <c r="V413" s="34"/>
      <c r="W413" s="35" t="s">
        <v>69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531</v>
      </c>
      <c r="B414" s="54" t="s">
        <v>532</v>
      </c>
      <c r="C414" s="31">
        <v>4301031304</v>
      </c>
      <c r="D414" s="390">
        <v>4607091384826</v>
      </c>
      <c r="E414" s="391"/>
      <c r="F414" s="382">
        <v>0.35</v>
      </c>
      <c r="G414" s="32">
        <v>8</v>
      </c>
      <c r="H414" s="382">
        <v>2.8</v>
      </c>
      <c r="I414" s="382">
        <v>2.98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35</v>
      </c>
      <c r="P414" s="5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388"/>
      <c r="R414" s="388"/>
      <c r="S414" s="388"/>
      <c r="T414" s="389"/>
      <c r="U414" s="34"/>
      <c r="V414" s="34"/>
      <c r="W414" s="35" t="s">
        <v>69</v>
      </c>
      <c r="X414" s="383">
        <v>0</v>
      </c>
      <c r="Y414" s="38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5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7"/>
      <c r="P415" s="403" t="s">
        <v>70</v>
      </c>
      <c r="Q415" s="404"/>
      <c r="R415" s="404"/>
      <c r="S415" s="404"/>
      <c r="T415" s="404"/>
      <c r="U415" s="404"/>
      <c r="V415" s="405"/>
      <c r="W415" s="37" t="s">
        <v>71</v>
      </c>
      <c r="X415" s="385">
        <f>IFERROR(X413/H413,"0")+IFERROR(X414/H414,"0")</f>
        <v>0</v>
      </c>
      <c r="Y415" s="385">
        <f>IFERROR(Y413/H413,"0")+IFERROR(Y414/H414,"0")</f>
        <v>0</v>
      </c>
      <c r="Z415" s="385">
        <f>IFERROR(IF(Z413="",0,Z413),"0")+IFERROR(IF(Z414="",0,Z414),"0")</f>
        <v>0</v>
      </c>
      <c r="AA415" s="386"/>
      <c r="AB415" s="386"/>
      <c r="AC415" s="386"/>
    </row>
    <row r="416" spans="1:68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7"/>
      <c r="P416" s="403" t="s">
        <v>70</v>
      </c>
      <c r="Q416" s="404"/>
      <c r="R416" s="404"/>
      <c r="S416" s="404"/>
      <c r="T416" s="404"/>
      <c r="U416" s="404"/>
      <c r="V416" s="405"/>
      <c r="W416" s="37" t="s">
        <v>69</v>
      </c>
      <c r="X416" s="385">
        <f>IFERROR(SUM(X413:X414),"0")</f>
        <v>0</v>
      </c>
      <c r="Y416" s="385">
        <f>IFERROR(SUM(Y413:Y414),"0")</f>
        <v>0</v>
      </c>
      <c r="Z416" s="37"/>
      <c r="AA416" s="386"/>
      <c r="AB416" s="386"/>
      <c r="AC416" s="386"/>
    </row>
    <row r="417" spans="1:68" ht="14.25" customHeight="1" x14ac:dyDescent="0.25">
      <c r="A417" s="406" t="s">
        <v>72</v>
      </c>
      <c r="B417" s="396"/>
      <c r="C417" s="396"/>
      <c r="D417" s="396"/>
      <c r="E417" s="396"/>
      <c r="F417" s="396"/>
      <c r="G417" s="396"/>
      <c r="H417" s="396"/>
      <c r="I417" s="396"/>
      <c r="J417" s="396"/>
      <c r="K417" s="396"/>
      <c r="L417" s="396"/>
      <c r="M417" s="396"/>
      <c r="N417" s="396"/>
      <c r="O417" s="396"/>
      <c r="P417" s="396"/>
      <c r="Q417" s="396"/>
      <c r="R417" s="396"/>
      <c r="S417" s="396"/>
      <c r="T417" s="396"/>
      <c r="U417" s="396"/>
      <c r="V417" s="396"/>
      <c r="W417" s="396"/>
      <c r="X417" s="396"/>
      <c r="Y417" s="396"/>
      <c r="Z417" s="396"/>
      <c r="AA417" s="379"/>
      <c r="AB417" s="379"/>
      <c r="AC417" s="379"/>
    </row>
    <row r="418" spans="1:68" ht="27" customHeight="1" x14ac:dyDescent="0.25">
      <c r="A418" s="54" t="s">
        <v>533</v>
      </c>
      <c r="B418" s="54" t="s">
        <v>534</v>
      </c>
      <c r="C418" s="31">
        <v>4301051635</v>
      </c>
      <c r="D418" s="390">
        <v>4607091384246</v>
      </c>
      <c r="E418" s="391"/>
      <c r="F418" s="382">
        <v>1.3</v>
      </c>
      <c r="G418" s="32">
        <v>6</v>
      </c>
      <c r="H418" s="382">
        <v>7.8</v>
      </c>
      <c r="I418" s="382">
        <v>8.3640000000000008</v>
      </c>
      <c r="J418" s="32">
        <v>56</v>
      </c>
      <c r="K418" s="32" t="s">
        <v>108</v>
      </c>
      <c r="L418" s="32"/>
      <c r="M418" s="33" t="s">
        <v>68</v>
      </c>
      <c r="N418" s="33"/>
      <c r="O418" s="32">
        <v>40</v>
      </c>
      <c r="P418" s="72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388"/>
      <c r="R418" s="388"/>
      <c r="S418" s="388"/>
      <c r="T418" s="389"/>
      <c r="U418" s="34"/>
      <c r="V418" s="34"/>
      <c r="W418" s="35" t="s">
        <v>69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535</v>
      </c>
      <c r="B419" s="54" t="s">
        <v>536</v>
      </c>
      <c r="C419" s="31">
        <v>4301051445</v>
      </c>
      <c r="D419" s="390">
        <v>4680115881976</v>
      </c>
      <c r="E419" s="391"/>
      <c r="F419" s="382">
        <v>1.3</v>
      </c>
      <c r="G419" s="32">
        <v>6</v>
      </c>
      <c r="H419" s="382">
        <v>7.8</v>
      </c>
      <c r="I419" s="382">
        <v>8.2799999999999994</v>
      </c>
      <c r="J419" s="32">
        <v>56</v>
      </c>
      <c r="K419" s="32" t="s">
        <v>108</v>
      </c>
      <c r="L419" s="32"/>
      <c r="M419" s="33" t="s">
        <v>68</v>
      </c>
      <c r="N419" s="33"/>
      <c r="O419" s="32">
        <v>40</v>
      </c>
      <c r="P419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388"/>
      <c r="R419" s="388"/>
      <c r="S419" s="388"/>
      <c r="T419" s="389"/>
      <c r="U419" s="34"/>
      <c r="V419" s="34"/>
      <c r="W419" s="35" t="s">
        <v>69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4301051297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75</v>
      </c>
      <c r="L420" s="32"/>
      <c r="M420" s="33" t="s">
        <v>68</v>
      </c>
      <c r="N420" s="33"/>
      <c r="O420" s="32">
        <v>40</v>
      </c>
      <c r="P420" s="7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388"/>
      <c r="R420" s="388"/>
      <c r="S420" s="388"/>
      <c r="T420" s="389"/>
      <c r="U420" s="34"/>
      <c r="V420" s="34"/>
      <c r="W420" s="35" t="s">
        <v>69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537</v>
      </c>
      <c r="B421" s="54" t="s">
        <v>539</v>
      </c>
      <c r="C421" s="31">
        <v>4301051634</v>
      </c>
      <c r="D421" s="390">
        <v>4607091384253</v>
      </c>
      <c r="E421" s="391"/>
      <c r="F421" s="382">
        <v>0.4</v>
      </c>
      <c r="G421" s="32">
        <v>6</v>
      </c>
      <c r="H421" s="382">
        <v>2.4</v>
      </c>
      <c r="I421" s="382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388"/>
      <c r="R421" s="388"/>
      <c r="S421" s="388"/>
      <c r="T421" s="389"/>
      <c r="U421" s="34"/>
      <c r="V421" s="34"/>
      <c r="W421" s="35" t="s">
        <v>69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540</v>
      </c>
      <c r="B422" s="54" t="s">
        <v>541</v>
      </c>
      <c r="C422" s="31">
        <v>4301051444</v>
      </c>
      <c r="D422" s="390">
        <v>4680115881969</v>
      </c>
      <c r="E422" s="391"/>
      <c r="F422" s="382">
        <v>0.4</v>
      </c>
      <c r="G422" s="32">
        <v>6</v>
      </c>
      <c r="H422" s="382">
        <v>2.4</v>
      </c>
      <c r="I422" s="382">
        <v>2.6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388"/>
      <c r="R422" s="388"/>
      <c r="S422" s="388"/>
      <c r="T422" s="389"/>
      <c r="U422" s="34"/>
      <c r="V422" s="34"/>
      <c r="W422" s="35" t="s">
        <v>69</v>
      </c>
      <c r="X422" s="383">
        <v>0</v>
      </c>
      <c r="Y422" s="384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395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7"/>
      <c r="P423" s="403" t="s">
        <v>70</v>
      </c>
      <c r="Q423" s="404"/>
      <c r="R423" s="404"/>
      <c r="S423" s="404"/>
      <c r="T423" s="404"/>
      <c r="U423" s="404"/>
      <c r="V423" s="405"/>
      <c r="W423" s="37" t="s">
        <v>71</v>
      </c>
      <c r="X423" s="385">
        <f>IFERROR(X418/H418,"0")+IFERROR(X419/H419,"0")+IFERROR(X420/H420,"0")+IFERROR(X421/H421,"0")+IFERROR(X422/H422,"0")</f>
        <v>0</v>
      </c>
      <c r="Y423" s="385">
        <f>IFERROR(Y418/H418,"0")+IFERROR(Y419/H419,"0")+IFERROR(Y420/H420,"0")+IFERROR(Y421/H421,"0")+IFERROR(Y422/H422,"0")</f>
        <v>0</v>
      </c>
      <c r="Z423" s="385">
        <f>IFERROR(IF(Z418="",0,Z418),"0")+IFERROR(IF(Z419="",0,Z419),"0")+IFERROR(IF(Z420="",0,Z420),"0")+IFERROR(IF(Z421="",0,Z421),"0")+IFERROR(IF(Z422="",0,Z422),"0")</f>
        <v>0</v>
      </c>
      <c r="AA423" s="386"/>
      <c r="AB423" s="386"/>
      <c r="AC423" s="386"/>
    </row>
    <row r="424" spans="1:68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7"/>
      <c r="P424" s="403" t="s">
        <v>70</v>
      </c>
      <c r="Q424" s="404"/>
      <c r="R424" s="404"/>
      <c r="S424" s="404"/>
      <c r="T424" s="404"/>
      <c r="U424" s="404"/>
      <c r="V424" s="405"/>
      <c r="W424" s="37" t="s">
        <v>69</v>
      </c>
      <c r="X424" s="385">
        <f>IFERROR(SUM(X418:X422),"0")</f>
        <v>0</v>
      </c>
      <c r="Y424" s="385">
        <f>IFERROR(SUM(Y418:Y422),"0")</f>
        <v>0</v>
      </c>
      <c r="Z424" s="37"/>
      <c r="AA424" s="386"/>
      <c r="AB424" s="386"/>
      <c r="AC424" s="386"/>
    </row>
    <row r="425" spans="1:68" ht="14.25" customHeight="1" x14ac:dyDescent="0.25">
      <c r="A425" s="406" t="s">
        <v>174</v>
      </c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6"/>
      <c r="O425" s="396"/>
      <c r="P425" s="396"/>
      <c r="Q425" s="396"/>
      <c r="R425" s="396"/>
      <c r="S425" s="396"/>
      <c r="T425" s="396"/>
      <c r="U425" s="396"/>
      <c r="V425" s="396"/>
      <c r="W425" s="396"/>
      <c r="X425" s="396"/>
      <c r="Y425" s="396"/>
      <c r="Z425" s="396"/>
      <c r="AA425" s="379"/>
      <c r="AB425" s="379"/>
      <c r="AC425" s="379"/>
    </row>
    <row r="426" spans="1:68" ht="27" customHeight="1" x14ac:dyDescent="0.25">
      <c r="A426" s="54" t="s">
        <v>542</v>
      </c>
      <c r="B426" s="54" t="s">
        <v>543</v>
      </c>
      <c r="C426" s="31">
        <v>4301060377</v>
      </c>
      <c r="D426" s="390">
        <v>4607091389357</v>
      </c>
      <c r="E426" s="391"/>
      <c r="F426" s="382">
        <v>1.3</v>
      </c>
      <c r="G426" s="32">
        <v>6</v>
      </c>
      <c r="H426" s="382">
        <v>7.8</v>
      </c>
      <c r="I426" s="382">
        <v>8.2799999999999994</v>
      </c>
      <c r="J426" s="32">
        <v>56</v>
      </c>
      <c r="K426" s="32" t="s">
        <v>108</v>
      </c>
      <c r="L426" s="32"/>
      <c r="M426" s="33" t="s">
        <v>68</v>
      </c>
      <c r="N426" s="33"/>
      <c r="O426" s="32">
        <v>40</v>
      </c>
      <c r="P426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388"/>
      <c r="R426" s="388"/>
      <c r="S426" s="388"/>
      <c r="T426" s="389"/>
      <c r="U426" s="34"/>
      <c r="V426" s="34"/>
      <c r="W426" s="35" t="s">
        <v>69</v>
      </c>
      <c r="X426" s="383">
        <v>0</v>
      </c>
      <c r="Y426" s="384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65"/>
      <c r="AG426" s="64"/>
      <c r="AJ426" s="66"/>
      <c r="AK426" s="66"/>
      <c r="BB426" s="28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395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7"/>
      <c r="P427" s="403" t="s">
        <v>70</v>
      </c>
      <c r="Q427" s="404"/>
      <c r="R427" s="404"/>
      <c r="S427" s="404"/>
      <c r="T427" s="404"/>
      <c r="U427" s="404"/>
      <c r="V427" s="405"/>
      <c r="W427" s="37" t="s">
        <v>71</v>
      </c>
      <c r="X427" s="385">
        <f>IFERROR(X426/H426,"0")</f>
        <v>0</v>
      </c>
      <c r="Y427" s="385">
        <f>IFERROR(Y426/H426,"0")</f>
        <v>0</v>
      </c>
      <c r="Z427" s="385">
        <f>IFERROR(IF(Z426="",0,Z426),"0")</f>
        <v>0</v>
      </c>
      <c r="AA427" s="386"/>
      <c r="AB427" s="386"/>
      <c r="AC427" s="386"/>
    </row>
    <row r="428" spans="1:68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397"/>
      <c r="P428" s="403" t="s">
        <v>70</v>
      </c>
      <c r="Q428" s="404"/>
      <c r="R428" s="404"/>
      <c r="S428" s="404"/>
      <c r="T428" s="404"/>
      <c r="U428" s="404"/>
      <c r="V428" s="405"/>
      <c r="W428" s="37" t="s">
        <v>69</v>
      </c>
      <c r="X428" s="385">
        <f>IFERROR(SUM(X426:X426),"0")</f>
        <v>0</v>
      </c>
      <c r="Y428" s="385">
        <f>IFERROR(SUM(Y426:Y426),"0")</f>
        <v>0</v>
      </c>
      <c r="Z428" s="37"/>
      <c r="AA428" s="386"/>
      <c r="AB428" s="386"/>
      <c r="AC428" s="386"/>
    </row>
    <row r="429" spans="1:68" ht="27.75" customHeight="1" x14ac:dyDescent="0.2">
      <c r="A429" s="470" t="s">
        <v>544</v>
      </c>
      <c r="B429" s="471"/>
      <c r="C429" s="471"/>
      <c r="D429" s="471"/>
      <c r="E429" s="471"/>
      <c r="F429" s="471"/>
      <c r="G429" s="471"/>
      <c r="H429" s="471"/>
      <c r="I429" s="471"/>
      <c r="J429" s="471"/>
      <c r="K429" s="471"/>
      <c r="L429" s="471"/>
      <c r="M429" s="471"/>
      <c r="N429" s="471"/>
      <c r="O429" s="471"/>
      <c r="P429" s="471"/>
      <c r="Q429" s="471"/>
      <c r="R429" s="471"/>
      <c r="S429" s="471"/>
      <c r="T429" s="471"/>
      <c r="U429" s="471"/>
      <c r="V429" s="471"/>
      <c r="W429" s="471"/>
      <c r="X429" s="471"/>
      <c r="Y429" s="471"/>
      <c r="Z429" s="471"/>
      <c r="AA429" s="48"/>
      <c r="AB429" s="48"/>
      <c r="AC429" s="48"/>
    </row>
    <row r="430" spans="1:68" ht="16.5" customHeight="1" x14ac:dyDescent="0.25">
      <c r="A430" s="402" t="s">
        <v>545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8"/>
      <c r="AB430" s="378"/>
      <c r="AC430" s="378"/>
    </row>
    <row r="431" spans="1:68" ht="14.25" customHeight="1" x14ac:dyDescent="0.25">
      <c r="A431" s="406" t="s">
        <v>105</v>
      </c>
      <c r="B431" s="396"/>
      <c r="C431" s="396"/>
      <c r="D431" s="396"/>
      <c r="E431" s="396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396"/>
      <c r="Z431" s="396"/>
      <c r="AA431" s="379"/>
      <c r="AB431" s="379"/>
      <c r="AC431" s="379"/>
    </row>
    <row r="432" spans="1:68" ht="27" customHeight="1" x14ac:dyDescent="0.25">
      <c r="A432" s="54" t="s">
        <v>546</v>
      </c>
      <c r="B432" s="54" t="s">
        <v>547</v>
      </c>
      <c r="C432" s="31">
        <v>4301011428</v>
      </c>
      <c r="D432" s="390">
        <v>4607091389708</v>
      </c>
      <c r="E432" s="391"/>
      <c r="F432" s="382">
        <v>0.45</v>
      </c>
      <c r="G432" s="32">
        <v>6</v>
      </c>
      <c r="H432" s="382">
        <v>2.7</v>
      </c>
      <c r="I432" s="382">
        <v>2.9</v>
      </c>
      <c r="J432" s="32">
        <v>156</v>
      </c>
      <c r="K432" s="32" t="s">
        <v>75</v>
      </c>
      <c r="L432" s="32"/>
      <c r="M432" s="33" t="s">
        <v>109</v>
      </c>
      <c r="N432" s="33"/>
      <c r="O432" s="32">
        <v>50</v>
      </c>
      <c r="P432" s="4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388"/>
      <c r="R432" s="388"/>
      <c r="S432" s="388"/>
      <c r="T432" s="389"/>
      <c r="U432" s="34"/>
      <c r="V432" s="34"/>
      <c r="W432" s="35" t="s">
        <v>69</v>
      </c>
      <c r="X432" s="383">
        <v>0</v>
      </c>
      <c r="Y432" s="38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7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395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7"/>
      <c r="P433" s="403" t="s">
        <v>70</v>
      </c>
      <c r="Q433" s="404"/>
      <c r="R433" s="404"/>
      <c r="S433" s="404"/>
      <c r="T433" s="404"/>
      <c r="U433" s="404"/>
      <c r="V433" s="405"/>
      <c r="W433" s="37" t="s">
        <v>71</v>
      </c>
      <c r="X433" s="385">
        <f>IFERROR(X432/H432,"0")</f>
        <v>0</v>
      </c>
      <c r="Y433" s="385">
        <f>IFERROR(Y432/H432,"0")</f>
        <v>0</v>
      </c>
      <c r="Z433" s="385">
        <f>IFERROR(IF(Z432="",0,Z432),"0")</f>
        <v>0</v>
      </c>
      <c r="AA433" s="386"/>
      <c r="AB433" s="386"/>
      <c r="AC433" s="386"/>
    </row>
    <row r="434" spans="1:68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7"/>
      <c r="P434" s="403" t="s">
        <v>70</v>
      </c>
      <c r="Q434" s="404"/>
      <c r="R434" s="404"/>
      <c r="S434" s="404"/>
      <c r="T434" s="404"/>
      <c r="U434" s="404"/>
      <c r="V434" s="405"/>
      <c r="W434" s="37" t="s">
        <v>69</v>
      </c>
      <c r="X434" s="385">
        <f>IFERROR(SUM(X432:X432),"0")</f>
        <v>0</v>
      </c>
      <c r="Y434" s="385">
        <f>IFERROR(SUM(Y432:Y432),"0")</f>
        <v>0</v>
      </c>
      <c r="Z434" s="37"/>
      <c r="AA434" s="386"/>
      <c r="AB434" s="386"/>
      <c r="AC434" s="386"/>
    </row>
    <row r="435" spans="1:68" ht="14.25" customHeight="1" x14ac:dyDescent="0.25">
      <c r="A435" s="406" t="s">
        <v>64</v>
      </c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6"/>
      <c r="O435" s="396"/>
      <c r="P435" s="396"/>
      <c r="Q435" s="396"/>
      <c r="R435" s="396"/>
      <c r="S435" s="396"/>
      <c r="T435" s="396"/>
      <c r="U435" s="396"/>
      <c r="V435" s="396"/>
      <c r="W435" s="396"/>
      <c r="X435" s="396"/>
      <c r="Y435" s="396"/>
      <c r="Z435" s="396"/>
      <c r="AA435" s="379"/>
      <c r="AB435" s="379"/>
      <c r="AC435" s="379"/>
    </row>
    <row r="436" spans="1:68" ht="27" customHeight="1" x14ac:dyDescent="0.25">
      <c r="A436" s="54" t="s">
        <v>548</v>
      </c>
      <c r="B436" s="54" t="s">
        <v>549</v>
      </c>
      <c r="C436" s="31">
        <v>4301031322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388"/>
      <c r="R436" s="388"/>
      <c r="S436" s="388"/>
      <c r="T436" s="389"/>
      <c r="U436" s="34"/>
      <c r="V436" s="34"/>
      <c r="W436" s="35" t="s">
        <v>69</v>
      </c>
      <c r="X436" s="383">
        <v>0</v>
      </c>
      <c r="Y436" s="384">
        <f t="shared" ref="Y436:Y455" si="72">IFERROR(IF(X436="",0,CEILING((X436/$H436),1)*$H436),"")</f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ref="BM436:BM455" si="73">IFERROR(X436*I436/H436,"0")</f>
        <v>0</v>
      </c>
      <c r="BN436" s="64">
        <f t="shared" ref="BN436:BN455" si="74">IFERROR(Y436*I436/H436,"0")</f>
        <v>0</v>
      </c>
      <c r="BO436" s="64">
        <f t="shared" ref="BO436:BO455" si="75">IFERROR(1/J436*(X436/H436),"0")</f>
        <v>0</v>
      </c>
      <c r="BP436" s="64">
        <f t="shared" ref="BP436:BP455" si="76">IFERROR(1/J436*(Y436/H436),"0")</f>
        <v>0</v>
      </c>
    </row>
    <row r="437" spans="1:68" ht="27" customHeight="1" x14ac:dyDescent="0.25">
      <c r="A437" s="54" t="s">
        <v>548</v>
      </c>
      <c r="B437" s="54" t="s">
        <v>550</v>
      </c>
      <c r="C437" s="31">
        <v>4301031355</v>
      </c>
      <c r="D437" s="390">
        <v>4607091389753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69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551</v>
      </c>
      <c r="B438" s="54" t="s">
        <v>552</v>
      </c>
      <c r="C438" s="31">
        <v>4301031323</v>
      </c>
      <c r="D438" s="390">
        <v>4607091389760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69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4301031325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69</v>
      </c>
      <c r="X439" s="383">
        <v>20</v>
      </c>
      <c r="Y439" s="384">
        <f t="shared" si="72"/>
        <v>21</v>
      </c>
      <c r="Z439" s="36">
        <f>IFERROR(IF(Y439=0,"",ROUNDUP(Y439/H439,0)*0.00753),"")</f>
        <v>3.7650000000000003E-2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21.095238095238091</v>
      </c>
      <c r="BN439" s="64">
        <f t="shared" si="74"/>
        <v>22.15</v>
      </c>
      <c r="BO439" s="64">
        <f t="shared" si="75"/>
        <v>3.0525030525030524E-2</v>
      </c>
      <c r="BP439" s="64">
        <f t="shared" si="76"/>
        <v>3.2051282051282048E-2</v>
      </c>
    </row>
    <row r="440" spans="1:68" ht="27" customHeight="1" x14ac:dyDescent="0.25">
      <c r="A440" s="54" t="s">
        <v>553</v>
      </c>
      <c r="B440" s="54" t="s">
        <v>555</v>
      </c>
      <c r="C440" s="31">
        <v>4301031356</v>
      </c>
      <c r="D440" s="390">
        <v>4607091389746</v>
      </c>
      <c r="E440" s="391"/>
      <c r="F440" s="382">
        <v>0.7</v>
      </c>
      <c r="G440" s="32">
        <v>6</v>
      </c>
      <c r="H440" s="382">
        <v>4.2</v>
      </c>
      <c r="I440" s="382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88"/>
      <c r="R440" s="388"/>
      <c r="S440" s="388"/>
      <c r="T440" s="389"/>
      <c r="U440" s="34"/>
      <c r="V440" s="34"/>
      <c r="W440" s="35" t="s">
        <v>69</v>
      </c>
      <c r="X440" s="383">
        <v>0</v>
      </c>
      <c r="Y440" s="384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556</v>
      </c>
      <c r="B441" s="54" t="s">
        <v>557</v>
      </c>
      <c r="C441" s="31">
        <v>4301031335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69</v>
      </c>
      <c r="X441" s="383">
        <v>0</v>
      </c>
      <c r="Y441" s="384">
        <f t="shared" si="72"/>
        <v>0</v>
      </c>
      <c r="Z441" s="36" t="str">
        <f t="shared" ref="Z441:Z454" si="77">IFERROR(IF(Y441=0,"",ROUNDUP(Y441/H441,0)*0.00502),"")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556</v>
      </c>
      <c r="B442" s="54" t="s">
        <v>558</v>
      </c>
      <c r="C442" s="31">
        <v>4301031257</v>
      </c>
      <c r="D442" s="390">
        <v>4680115883147</v>
      </c>
      <c r="E442" s="391"/>
      <c r="F442" s="382">
        <v>0.28000000000000003</v>
      </c>
      <c r="G442" s="32">
        <v>6</v>
      </c>
      <c r="H442" s="382">
        <v>1.68</v>
      </c>
      <c r="I442" s="382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69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559</v>
      </c>
      <c r="B443" s="54" t="s">
        <v>560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69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559</v>
      </c>
      <c r="B444" s="54" t="s">
        <v>561</v>
      </c>
      <c r="C444" s="31">
        <v>4301031330</v>
      </c>
      <c r="D444" s="390">
        <v>4607091384338</v>
      </c>
      <c r="E444" s="391"/>
      <c r="F444" s="382">
        <v>0.35</v>
      </c>
      <c r="G444" s="32">
        <v>6</v>
      </c>
      <c r="H444" s="382">
        <v>2.1</v>
      </c>
      <c r="I444" s="382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88"/>
      <c r="R444" s="388"/>
      <c r="S444" s="388"/>
      <c r="T444" s="389"/>
      <c r="U444" s="34"/>
      <c r="V444" s="34"/>
      <c r="W444" s="35" t="s">
        <v>69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562</v>
      </c>
      <c r="B445" s="54" t="s">
        <v>563</v>
      </c>
      <c r="C445" s="31">
        <v>4301031336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69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562</v>
      </c>
      <c r="B446" s="54" t="s">
        <v>564</v>
      </c>
      <c r="C446" s="31">
        <v>4301031254</v>
      </c>
      <c r="D446" s="390">
        <v>4680115883154</v>
      </c>
      <c r="E446" s="391"/>
      <c r="F446" s="382">
        <v>0.28000000000000003</v>
      </c>
      <c r="G446" s="32">
        <v>6</v>
      </c>
      <c r="H446" s="382">
        <v>1.68</v>
      </c>
      <c r="I446" s="382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88"/>
      <c r="R446" s="388"/>
      <c r="S446" s="388"/>
      <c r="T446" s="389"/>
      <c r="U446" s="34"/>
      <c r="V446" s="34"/>
      <c r="W446" s="35" t="s">
        <v>69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565</v>
      </c>
      <c r="B447" s="54" t="s">
        <v>566</v>
      </c>
      <c r="C447" s="31">
        <v>4301031331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388"/>
      <c r="R447" s="388"/>
      <c r="S447" s="388"/>
      <c r="T447" s="389"/>
      <c r="U447" s="34"/>
      <c r="V447" s="34"/>
      <c r="W447" s="35" t="s">
        <v>69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565</v>
      </c>
      <c r="B448" s="54" t="s">
        <v>567</v>
      </c>
      <c r="C448" s="31">
        <v>4301031361</v>
      </c>
      <c r="D448" s="390">
        <v>4607091389524</v>
      </c>
      <c r="E448" s="391"/>
      <c r="F448" s="382">
        <v>0.35</v>
      </c>
      <c r="G448" s="32">
        <v>6</v>
      </c>
      <c r="H448" s="382">
        <v>2.1</v>
      </c>
      <c r="I448" s="382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3" t="s">
        <v>568</v>
      </c>
      <c r="Q448" s="388"/>
      <c r="R448" s="388"/>
      <c r="S448" s="388"/>
      <c r="T448" s="389"/>
      <c r="U448" s="34"/>
      <c r="V448" s="34"/>
      <c r="W448" s="35" t="s">
        <v>69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569</v>
      </c>
      <c r="B449" s="54" t="s">
        <v>570</v>
      </c>
      <c r="C449" s="31">
        <v>4301031337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69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69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5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69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574</v>
      </c>
      <c r="B452" s="54" t="s">
        <v>575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69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576</v>
      </c>
      <c r="B453" s="54" t="s">
        <v>577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7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69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576</v>
      </c>
      <c r="B454" s="54" t="s">
        <v>578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4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69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579</v>
      </c>
      <c r="B455" s="54" t="s">
        <v>580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75</v>
      </c>
      <c r="L455" s="32"/>
      <c r="M455" s="33" t="s">
        <v>68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69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5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7"/>
      <c r="P456" s="403" t="s">
        <v>70</v>
      </c>
      <c r="Q456" s="404"/>
      <c r="R456" s="404"/>
      <c r="S456" s="404"/>
      <c r="T456" s="404"/>
      <c r="U456" s="404"/>
      <c r="V456" s="405"/>
      <c r="W456" s="37" t="s">
        <v>71</v>
      </c>
      <c r="X456" s="385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4.7619047619047619</v>
      </c>
      <c r="Y456" s="385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</v>
      </c>
      <c r="Z456" s="385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3.7650000000000003E-2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7"/>
      <c r="P457" s="403" t="s">
        <v>70</v>
      </c>
      <c r="Q457" s="404"/>
      <c r="R457" s="404"/>
      <c r="S457" s="404"/>
      <c r="T457" s="404"/>
      <c r="U457" s="404"/>
      <c r="V457" s="405"/>
      <c r="W457" s="37" t="s">
        <v>69</v>
      </c>
      <c r="X457" s="385">
        <f>IFERROR(SUM(X436:X455),"0")</f>
        <v>20</v>
      </c>
      <c r="Y457" s="385">
        <f>IFERROR(SUM(Y436:Y455),"0")</f>
        <v>21</v>
      </c>
      <c r="Z457" s="37"/>
      <c r="AA457" s="386"/>
      <c r="AB457" s="386"/>
      <c r="AC457" s="386"/>
    </row>
    <row r="458" spans="1:68" ht="14.25" customHeight="1" x14ac:dyDescent="0.25">
      <c r="A458" s="406" t="s">
        <v>72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581</v>
      </c>
      <c r="B459" s="54" t="s">
        <v>582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132</v>
      </c>
      <c r="K459" s="32" t="s">
        <v>75</v>
      </c>
      <c r="L459" s="32"/>
      <c r="M459" s="33" t="s">
        <v>111</v>
      </c>
      <c r="N459" s="33"/>
      <c r="O459" s="32">
        <v>45</v>
      </c>
      <c r="P459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69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583</v>
      </c>
      <c r="B460" s="54" t="s">
        <v>584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75</v>
      </c>
      <c r="L460" s="32"/>
      <c r="M460" s="33" t="s">
        <v>111</v>
      </c>
      <c r="N460" s="33"/>
      <c r="O460" s="32">
        <v>45</v>
      </c>
      <c r="P460" s="6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69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5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7"/>
      <c r="P461" s="403" t="s">
        <v>70</v>
      </c>
      <c r="Q461" s="404"/>
      <c r="R461" s="404"/>
      <c r="S461" s="404"/>
      <c r="T461" s="404"/>
      <c r="U461" s="404"/>
      <c r="V461" s="405"/>
      <c r="W461" s="37" t="s">
        <v>71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7"/>
      <c r="P462" s="403" t="s">
        <v>70</v>
      </c>
      <c r="Q462" s="404"/>
      <c r="R462" s="404"/>
      <c r="S462" s="404"/>
      <c r="T462" s="404"/>
      <c r="U462" s="404"/>
      <c r="V462" s="405"/>
      <c r="W462" s="37" t="s">
        <v>69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406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585</v>
      </c>
      <c r="B464" s="54" t="s">
        <v>586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587</v>
      </c>
      <c r="L464" s="32"/>
      <c r="M464" s="33" t="s">
        <v>588</v>
      </c>
      <c r="N464" s="33"/>
      <c r="O464" s="32">
        <v>60</v>
      </c>
      <c r="P464" s="48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69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5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7"/>
      <c r="P465" s="403" t="s">
        <v>70</v>
      </c>
      <c r="Q465" s="404"/>
      <c r="R465" s="404"/>
      <c r="S465" s="404"/>
      <c r="T465" s="404"/>
      <c r="U465" s="404"/>
      <c r="V465" s="405"/>
      <c r="W465" s="37" t="s">
        <v>71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7"/>
      <c r="P466" s="403" t="s">
        <v>70</v>
      </c>
      <c r="Q466" s="404"/>
      <c r="R466" s="404"/>
      <c r="S466" s="404"/>
      <c r="T466" s="404"/>
      <c r="U466" s="404"/>
      <c r="V466" s="405"/>
      <c r="W466" s="37" t="s">
        <v>69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02" t="s">
        <v>589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406" t="s">
        <v>141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590</v>
      </c>
      <c r="B469" s="54" t="s">
        <v>591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75</v>
      </c>
      <c r="L469" s="32"/>
      <c r="M469" s="33" t="s">
        <v>68</v>
      </c>
      <c r="N469" s="33"/>
      <c r="O469" s="32">
        <v>40</v>
      </c>
      <c r="P469" s="5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69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5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7"/>
      <c r="P470" s="403" t="s">
        <v>70</v>
      </c>
      <c r="Q470" s="404"/>
      <c r="R470" s="404"/>
      <c r="S470" s="404"/>
      <c r="T470" s="404"/>
      <c r="U470" s="404"/>
      <c r="V470" s="405"/>
      <c r="W470" s="37" t="s">
        <v>71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7"/>
      <c r="P471" s="403" t="s">
        <v>70</v>
      </c>
      <c r="Q471" s="404"/>
      <c r="R471" s="404"/>
      <c r="S471" s="404"/>
      <c r="T471" s="404"/>
      <c r="U471" s="404"/>
      <c r="V471" s="405"/>
      <c r="W471" s="37" t="s">
        <v>69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406" t="s">
        <v>64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592</v>
      </c>
      <c r="B473" s="54" t="s">
        <v>593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75</v>
      </c>
      <c r="L473" s="32"/>
      <c r="M473" s="33" t="s">
        <v>68</v>
      </c>
      <c r="N473" s="33"/>
      <c r="O473" s="32">
        <v>50</v>
      </c>
      <c r="P473" s="4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69</v>
      </c>
      <c r="X473" s="383">
        <v>0</v>
      </c>
      <c r="Y473" s="384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594</v>
      </c>
      <c r="B474" s="54" t="s">
        <v>595</v>
      </c>
      <c r="C474" s="31">
        <v>4301031363</v>
      </c>
      <c r="D474" s="390">
        <v>4607091389425</v>
      </c>
      <c r="E474" s="391"/>
      <c r="F474" s="382">
        <v>0.35</v>
      </c>
      <c r="G474" s="32">
        <v>6</v>
      </c>
      <c r="H474" s="382">
        <v>2.1</v>
      </c>
      <c r="I474" s="382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388"/>
      <c r="R474" s="388"/>
      <c r="S474" s="388"/>
      <c r="T474" s="389"/>
      <c r="U474" s="34"/>
      <c r="V474" s="34"/>
      <c r="W474" s="35" t="s">
        <v>69</v>
      </c>
      <c r="X474" s="383">
        <v>0</v>
      </c>
      <c r="Y474" s="384">
        <f>IFERROR(IF(X474="",0,CEILING((X474/$H474),1)*$H474),"")</f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596</v>
      </c>
      <c r="B475" s="54" t="s">
        <v>597</v>
      </c>
      <c r="C475" s="31">
        <v>4301031334</v>
      </c>
      <c r="D475" s="390">
        <v>4680115880771</v>
      </c>
      <c r="E475" s="391"/>
      <c r="F475" s="382">
        <v>0.28000000000000003</v>
      </c>
      <c r="G475" s="32">
        <v>6</v>
      </c>
      <c r="H475" s="382">
        <v>1.68</v>
      </c>
      <c r="I475" s="382">
        <v>1.81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388"/>
      <c r="R475" s="388"/>
      <c r="S475" s="388"/>
      <c r="T475" s="389"/>
      <c r="U475" s="34"/>
      <c r="V475" s="34"/>
      <c r="W475" s="35" t="s">
        <v>69</v>
      </c>
      <c r="X475" s="383">
        <v>0</v>
      </c>
      <c r="Y475" s="384">
        <f>IFERROR(IF(X475="",0,CEILING((X475/$H475),1)*$H475),"")</f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598</v>
      </c>
      <c r="B476" s="54" t="s">
        <v>599</v>
      </c>
      <c r="C476" s="31">
        <v>4301031359</v>
      </c>
      <c r="D476" s="390">
        <v>4607091389500</v>
      </c>
      <c r="E476" s="391"/>
      <c r="F476" s="382">
        <v>0.35</v>
      </c>
      <c r="G476" s="32">
        <v>6</v>
      </c>
      <c r="H476" s="382">
        <v>2.1</v>
      </c>
      <c r="I476" s="382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50</v>
      </c>
      <c r="P476" s="469" t="s">
        <v>600</v>
      </c>
      <c r="Q476" s="388"/>
      <c r="R476" s="388"/>
      <c r="S476" s="388"/>
      <c r="T476" s="389"/>
      <c r="U476" s="34"/>
      <c r="V476" s="34"/>
      <c r="W476" s="35" t="s">
        <v>69</v>
      </c>
      <c r="X476" s="383">
        <v>0</v>
      </c>
      <c r="Y476" s="384">
        <f>IFERROR(IF(X476="",0,CEILING((X476/$H476),1)*$H476),"")</f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598</v>
      </c>
      <c r="B477" s="54" t="s">
        <v>601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2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69</v>
      </c>
      <c r="X477" s="383">
        <v>0</v>
      </c>
      <c r="Y477" s="384">
        <f>IFERROR(IF(X477="",0,CEILING((X477/$H477),1)*$H477),"")</f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395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7"/>
      <c r="P478" s="403" t="s">
        <v>70</v>
      </c>
      <c r="Q478" s="404"/>
      <c r="R478" s="404"/>
      <c r="S478" s="404"/>
      <c r="T478" s="404"/>
      <c r="U478" s="404"/>
      <c r="V478" s="405"/>
      <c r="W478" s="37" t="s">
        <v>71</v>
      </c>
      <c r="X478" s="385">
        <f>IFERROR(X473/H473,"0")+IFERROR(X474/H474,"0")+IFERROR(X475/H475,"0")+IFERROR(X476/H476,"0")+IFERROR(X477/H477,"0")</f>
        <v>0</v>
      </c>
      <c r="Y478" s="385">
        <f>IFERROR(Y473/H473,"0")+IFERROR(Y474/H474,"0")+IFERROR(Y475/H475,"0")+IFERROR(Y476/H476,"0")+IFERROR(Y477/H477,"0")</f>
        <v>0</v>
      </c>
      <c r="Z478" s="385">
        <f>IFERROR(IF(Z473="",0,Z473),"0")+IFERROR(IF(Z474="",0,Z474),"0")+IFERROR(IF(Z475="",0,Z475),"0")+IFERROR(IF(Z476="",0,Z476),"0")+IFERROR(IF(Z477="",0,Z477),"0")</f>
        <v>0</v>
      </c>
      <c r="AA478" s="386"/>
      <c r="AB478" s="386"/>
      <c r="AC478" s="386"/>
    </row>
    <row r="479" spans="1:68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7"/>
      <c r="P479" s="403" t="s">
        <v>70</v>
      </c>
      <c r="Q479" s="404"/>
      <c r="R479" s="404"/>
      <c r="S479" s="404"/>
      <c r="T479" s="404"/>
      <c r="U479" s="404"/>
      <c r="V479" s="405"/>
      <c r="W479" s="37" t="s">
        <v>69</v>
      </c>
      <c r="X479" s="385">
        <f>IFERROR(SUM(X473:X477),"0")</f>
        <v>0</v>
      </c>
      <c r="Y479" s="385">
        <f>IFERROR(SUM(Y473:Y477),"0")</f>
        <v>0</v>
      </c>
      <c r="Z479" s="37"/>
      <c r="AA479" s="386"/>
      <c r="AB479" s="386"/>
      <c r="AC479" s="386"/>
    </row>
    <row r="480" spans="1:68" ht="14.25" customHeight="1" x14ac:dyDescent="0.25">
      <c r="A480" s="406" t="s">
        <v>100</v>
      </c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6"/>
      <c r="P480" s="396"/>
      <c r="Q480" s="396"/>
      <c r="R480" s="396"/>
      <c r="S480" s="396"/>
      <c r="T480" s="396"/>
      <c r="U480" s="396"/>
      <c r="V480" s="396"/>
      <c r="W480" s="396"/>
      <c r="X480" s="396"/>
      <c r="Y480" s="396"/>
      <c r="Z480" s="396"/>
      <c r="AA480" s="379"/>
      <c r="AB480" s="379"/>
      <c r="AC480" s="379"/>
    </row>
    <row r="481" spans="1:68" ht="27" customHeight="1" x14ac:dyDescent="0.25">
      <c r="A481" s="54" t="s">
        <v>602</v>
      </c>
      <c r="B481" s="54" t="s">
        <v>603</v>
      </c>
      <c r="C481" s="31">
        <v>4301170010</v>
      </c>
      <c r="D481" s="390">
        <v>4680115884090</v>
      </c>
      <c r="E481" s="391"/>
      <c r="F481" s="382">
        <v>0.11</v>
      </c>
      <c r="G481" s="32">
        <v>12</v>
      </c>
      <c r="H481" s="382">
        <v>1.32</v>
      </c>
      <c r="I481" s="382">
        <v>1.88</v>
      </c>
      <c r="J481" s="32">
        <v>200</v>
      </c>
      <c r="K481" s="32" t="s">
        <v>587</v>
      </c>
      <c r="L481" s="32"/>
      <c r="M481" s="33" t="s">
        <v>588</v>
      </c>
      <c r="N481" s="33"/>
      <c r="O481" s="32">
        <v>150</v>
      </c>
      <c r="P481" s="5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388"/>
      <c r="R481" s="388"/>
      <c r="S481" s="388"/>
      <c r="T481" s="389"/>
      <c r="U481" s="34"/>
      <c r="V481" s="34"/>
      <c r="W481" s="35" t="s">
        <v>69</v>
      </c>
      <c r="X481" s="383">
        <v>0</v>
      </c>
      <c r="Y481" s="384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5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397"/>
      <c r="P482" s="403" t="s">
        <v>70</v>
      </c>
      <c r="Q482" s="404"/>
      <c r="R482" s="404"/>
      <c r="S482" s="404"/>
      <c r="T482" s="404"/>
      <c r="U482" s="404"/>
      <c r="V482" s="405"/>
      <c r="W482" s="37" t="s">
        <v>71</v>
      </c>
      <c r="X482" s="385">
        <f>IFERROR(X481/H481,"0")</f>
        <v>0</v>
      </c>
      <c r="Y482" s="385">
        <f>IFERROR(Y481/H481,"0")</f>
        <v>0</v>
      </c>
      <c r="Z482" s="385">
        <f>IFERROR(IF(Z481="",0,Z481),"0")</f>
        <v>0</v>
      </c>
      <c r="AA482" s="386"/>
      <c r="AB482" s="386"/>
      <c r="AC482" s="386"/>
    </row>
    <row r="483" spans="1:68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7"/>
      <c r="P483" s="403" t="s">
        <v>70</v>
      </c>
      <c r="Q483" s="404"/>
      <c r="R483" s="404"/>
      <c r="S483" s="404"/>
      <c r="T483" s="404"/>
      <c r="U483" s="404"/>
      <c r="V483" s="405"/>
      <c r="W483" s="37" t="s">
        <v>69</v>
      </c>
      <c r="X483" s="385">
        <f>IFERROR(SUM(X481:X481),"0")</f>
        <v>0</v>
      </c>
      <c r="Y483" s="385">
        <f>IFERROR(SUM(Y481:Y481),"0")</f>
        <v>0</v>
      </c>
      <c r="Z483" s="37"/>
      <c r="AA483" s="386"/>
      <c r="AB483" s="386"/>
      <c r="AC483" s="386"/>
    </row>
    <row r="484" spans="1:68" ht="16.5" customHeight="1" x14ac:dyDescent="0.25">
      <c r="A484" s="402" t="s">
        <v>604</v>
      </c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396"/>
      <c r="AA484" s="378"/>
      <c r="AB484" s="378"/>
      <c r="AC484" s="378"/>
    </row>
    <row r="485" spans="1:68" ht="14.25" customHeight="1" x14ac:dyDescent="0.25">
      <c r="A485" s="406" t="s">
        <v>64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9"/>
      <c r="AB485" s="379"/>
      <c r="AC485" s="379"/>
    </row>
    <row r="486" spans="1:68" ht="27" customHeight="1" x14ac:dyDescent="0.25">
      <c r="A486" s="54" t="s">
        <v>605</v>
      </c>
      <c r="B486" s="54" t="s">
        <v>606</v>
      </c>
      <c r="C486" s="31">
        <v>4301031294</v>
      </c>
      <c r="D486" s="390">
        <v>4680115885189</v>
      </c>
      <c r="E486" s="391"/>
      <c r="F486" s="382">
        <v>0.2</v>
      </c>
      <c r="G486" s="32">
        <v>6</v>
      </c>
      <c r="H486" s="382">
        <v>1.2</v>
      </c>
      <c r="I486" s="382">
        <v>1.3720000000000001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40</v>
      </c>
      <c r="P486" s="7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388"/>
      <c r="R486" s="388"/>
      <c r="S486" s="388"/>
      <c r="T486" s="389"/>
      <c r="U486" s="34"/>
      <c r="V486" s="34"/>
      <c r="W486" s="35" t="s">
        <v>69</v>
      </c>
      <c r="X486" s="383">
        <v>0</v>
      </c>
      <c r="Y486" s="38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607</v>
      </c>
      <c r="B487" s="54" t="s">
        <v>608</v>
      </c>
      <c r="C487" s="31">
        <v>4301031293</v>
      </c>
      <c r="D487" s="390">
        <v>4680115885172</v>
      </c>
      <c r="E487" s="391"/>
      <c r="F487" s="382">
        <v>0.2</v>
      </c>
      <c r="G487" s="32">
        <v>6</v>
      </c>
      <c r="H487" s="382">
        <v>1.2</v>
      </c>
      <c r="I487" s="382">
        <v>1.3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388"/>
      <c r="R487" s="388"/>
      <c r="S487" s="388"/>
      <c r="T487" s="389"/>
      <c r="U487" s="34"/>
      <c r="V487" s="34"/>
      <c r="W487" s="35" t="s">
        <v>69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609</v>
      </c>
      <c r="B488" s="54" t="s">
        <v>610</v>
      </c>
      <c r="C488" s="31">
        <v>4301031291</v>
      </c>
      <c r="D488" s="390">
        <v>4680115885110</v>
      </c>
      <c r="E488" s="391"/>
      <c r="F488" s="382">
        <v>0.2</v>
      </c>
      <c r="G488" s="32">
        <v>6</v>
      </c>
      <c r="H488" s="382">
        <v>1.2</v>
      </c>
      <c r="I488" s="382">
        <v>2.02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35</v>
      </c>
      <c r="P488" s="6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388"/>
      <c r="R488" s="388"/>
      <c r="S488" s="388"/>
      <c r="T488" s="389"/>
      <c r="U488" s="34"/>
      <c r="V488" s="34"/>
      <c r="W488" s="35" t="s">
        <v>69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395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397"/>
      <c r="P489" s="403" t="s">
        <v>70</v>
      </c>
      <c r="Q489" s="404"/>
      <c r="R489" s="404"/>
      <c r="S489" s="404"/>
      <c r="T489" s="404"/>
      <c r="U489" s="404"/>
      <c r="V489" s="405"/>
      <c r="W489" s="37" t="s">
        <v>71</v>
      </c>
      <c r="X489" s="385">
        <f>IFERROR(X486/H486,"0")+IFERROR(X487/H487,"0")+IFERROR(X488/H488,"0")</f>
        <v>0</v>
      </c>
      <c r="Y489" s="385">
        <f>IFERROR(Y486/H486,"0")+IFERROR(Y487/H487,"0")+IFERROR(Y488/H488,"0")</f>
        <v>0</v>
      </c>
      <c r="Z489" s="385">
        <f>IFERROR(IF(Z486="",0,Z486),"0")+IFERROR(IF(Z487="",0,Z487),"0")+IFERROR(IF(Z488="",0,Z488),"0")</f>
        <v>0</v>
      </c>
      <c r="AA489" s="386"/>
      <c r="AB489" s="386"/>
      <c r="AC489" s="386"/>
    </row>
    <row r="490" spans="1:68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7"/>
      <c r="P490" s="403" t="s">
        <v>70</v>
      </c>
      <c r="Q490" s="404"/>
      <c r="R490" s="404"/>
      <c r="S490" s="404"/>
      <c r="T490" s="404"/>
      <c r="U490" s="404"/>
      <c r="V490" s="405"/>
      <c r="W490" s="37" t="s">
        <v>69</v>
      </c>
      <c r="X490" s="385">
        <f>IFERROR(SUM(X486:X488),"0")</f>
        <v>0</v>
      </c>
      <c r="Y490" s="385">
        <f>IFERROR(SUM(Y486:Y488),"0")</f>
        <v>0</v>
      </c>
      <c r="Z490" s="37"/>
      <c r="AA490" s="386"/>
      <c r="AB490" s="386"/>
      <c r="AC490" s="386"/>
    </row>
    <row r="491" spans="1:68" ht="16.5" customHeight="1" x14ac:dyDescent="0.25">
      <c r="A491" s="402" t="s">
        <v>611</v>
      </c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6"/>
      <c r="P491" s="396"/>
      <c r="Q491" s="396"/>
      <c r="R491" s="396"/>
      <c r="S491" s="396"/>
      <c r="T491" s="396"/>
      <c r="U491" s="396"/>
      <c r="V491" s="396"/>
      <c r="W491" s="396"/>
      <c r="X491" s="396"/>
      <c r="Y491" s="396"/>
      <c r="Z491" s="396"/>
      <c r="AA491" s="378"/>
      <c r="AB491" s="378"/>
      <c r="AC491" s="378"/>
    </row>
    <row r="492" spans="1:68" ht="14.25" customHeight="1" x14ac:dyDescent="0.25">
      <c r="A492" s="406" t="s">
        <v>64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9"/>
      <c r="AB492" s="379"/>
      <c r="AC492" s="379"/>
    </row>
    <row r="493" spans="1:68" ht="27" customHeight="1" x14ac:dyDescent="0.25">
      <c r="A493" s="54" t="s">
        <v>612</v>
      </c>
      <c r="B493" s="54" t="s">
        <v>613</v>
      </c>
      <c r="C493" s="31">
        <v>4301031261</v>
      </c>
      <c r="D493" s="390">
        <v>4680115885103</v>
      </c>
      <c r="E493" s="391"/>
      <c r="F493" s="382">
        <v>0.27</v>
      </c>
      <c r="G493" s="32">
        <v>6</v>
      </c>
      <c r="H493" s="382">
        <v>1.62</v>
      </c>
      <c r="I493" s="382">
        <v>1.82</v>
      </c>
      <c r="J493" s="32">
        <v>156</v>
      </c>
      <c r="K493" s="32" t="s">
        <v>75</v>
      </c>
      <c r="L493" s="32"/>
      <c r="M493" s="33" t="s">
        <v>68</v>
      </c>
      <c r="N493" s="33"/>
      <c r="O493" s="32">
        <v>40</v>
      </c>
      <c r="P493" s="5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388"/>
      <c r="R493" s="388"/>
      <c r="S493" s="388"/>
      <c r="T493" s="389"/>
      <c r="U493" s="34"/>
      <c r="V493" s="34"/>
      <c r="W493" s="35" t="s">
        <v>69</v>
      </c>
      <c r="X493" s="383">
        <v>0</v>
      </c>
      <c r="Y493" s="384">
        <f>IFERROR(IF(X493="",0,CEILING((X493/$H493),1)*$H493),"")</f>
        <v>0</v>
      </c>
      <c r="Z493" s="36" t="str">
        <f>IFERROR(IF(Y493=0,"",ROUNDUP(Y493/H493,0)*0.00753),"")</f>
        <v/>
      </c>
      <c r="AA493" s="56"/>
      <c r="AB493" s="57"/>
      <c r="AC493" s="65"/>
      <c r="AG493" s="64"/>
      <c r="AJ493" s="66"/>
      <c r="AK493" s="66"/>
      <c r="BB493" s="321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5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397"/>
      <c r="P494" s="403" t="s">
        <v>70</v>
      </c>
      <c r="Q494" s="404"/>
      <c r="R494" s="404"/>
      <c r="S494" s="404"/>
      <c r="T494" s="404"/>
      <c r="U494" s="404"/>
      <c r="V494" s="405"/>
      <c r="W494" s="37" t="s">
        <v>71</v>
      </c>
      <c r="X494" s="385">
        <f>IFERROR(X493/H493,"0")</f>
        <v>0</v>
      </c>
      <c r="Y494" s="385">
        <f>IFERROR(Y493/H493,"0")</f>
        <v>0</v>
      </c>
      <c r="Z494" s="385">
        <f>IFERROR(IF(Z493="",0,Z493),"0")</f>
        <v>0</v>
      </c>
      <c r="AA494" s="386"/>
      <c r="AB494" s="386"/>
      <c r="AC494" s="386"/>
    </row>
    <row r="495" spans="1:68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7"/>
      <c r="P495" s="403" t="s">
        <v>70</v>
      </c>
      <c r="Q495" s="404"/>
      <c r="R495" s="404"/>
      <c r="S495" s="404"/>
      <c r="T495" s="404"/>
      <c r="U495" s="404"/>
      <c r="V495" s="405"/>
      <c r="W495" s="37" t="s">
        <v>69</v>
      </c>
      <c r="X495" s="385">
        <f>IFERROR(SUM(X493:X493),"0")</f>
        <v>0</v>
      </c>
      <c r="Y495" s="385">
        <f>IFERROR(SUM(Y493:Y493),"0")</f>
        <v>0</v>
      </c>
      <c r="Z495" s="37"/>
      <c r="AA495" s="386"/>
      <c r="AB495" s="386"/>
      <c r="AC495" s="386"/>
    </row>
    <row r="496" spans="1:68" ht="27.75" customHeight="1" x14ac:dyDescent="0.2">
      <c r="A496" s="470" t="s">
        <v>614</v>
      </c>
      <c r="B496" s="471"/>
      <c r="C496" s="471"/>
      <c r="D496" s="471"/>
      <c r="E496" s="471"/>
      <c r="F496" s="471"/>
      <c r="G496" s="471"/>
      <c r="H496" s="471"/>
      <c r="I496" s="471"/>
      <c r="J496" s="471"/>
      <c r="K496" s="471"/>
      <c r="L496" s="471"/>
      <c r="M496" s="471"/>
      <c r="N496" s="471"/>
      <c r="O496" s="471"/>
      <c r="P496" s="471"/>
      <c r="Q496" s="471"/>
      <c r="R496" s="471"/>
      <c r="S496" s="471"/>
      <c r="T496" s="471"/>
      <c r="U496" s="471"/>
      <c r="V496" s="471"/>
      <c r="W496" s="471"/>
      <c r="X496" s="471"/>
      <c r="Y496" s="471"/>
      <c r="Z496" s="471"/>
      <c r="AA496" s="48"/>
      <c r="AB496" s="48"/>
      <c r="AC496" s="48"/>
    </row>
    <row r="497" spans="1:68" ht="16.5" customHeight="1" x14ac:dyDescent="0.25">
      <c r="A497" s="402" t="s">
        <v>614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96"/>
      <c r="AA497" s="378"/>
      <c r="AB497" s="378"/>
      <c r="AC497" s="378"/>
    </row>
    <row r="498" spans="1:68" ht="14.25" customHeight="1" x14ac:dyDescent="0.25">
      <c r="A498" s="406" t="s">
        <v>105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9"/>
      <c r="AB498" s="379"/>
      <c r="AC498" s="379"/>
    </row>
    <row r="499" spans="1:68" ht="27" customHeight="1" x14ac:dyDescent="0.25">
      <c r="A499" s="54" t="s">
        <v>615</v>
      </c>
      <c r="B499" s="54" t="s">
        <v>616</v>
      </c>
      <c r="C499" s="31">
        <v>4301011795</v>
      </c>
      <c r="D499" s="390">
        <v>4607091389067</v>
      </c>
      <c r="E499" s="391"/>
      <c r="F499" s="382">
        <v>0.88</v>
      </c>
      <c r="G499" s="32">
        <v>6</v>
      </c>
      <c r="H499" s="382">
        <v>5.28</v>
      </c>
      <c r="I499" s="382">
        <v>5.64</v>
      </c>
      <c r="J499" s="32">
        <v>104</v>
      </c>
      <c r="K499" s="32" t="s">
        <v>108</v>
      </c>
      <c r="L499" s="32"/>
      <c r="M499" s="33" t="s">
        <v>109</v>
      </c>
      <c r="N499" s="33"/>
      <c r="O499" s="32">
        <v>60</v>
      </c>
      <c r="P499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388"/>
      <c r="R499" s="388"/>
      <c r="S499" s="388"/>
      <c r="T499" s="389"/>
      <c r="U499" s="34"/>
      <c r="V499" s="34"/>
      <c r="W499" s="35" t="s">
        <v>69</v>
      </c>
      <c r="X499" s="383">
        <v>0</v>
      </c>
      <c r="Y499" s="384">
        <f t="shared" ref="Y499:Y506" si="78">IFERROR(IF(X499="",0,CEILING((X499/$H499),1)*$H499),"")</f>
        <v>0</v>
      </c>
      <c r="Z499" s="36" t="str">
        <f t="shared" ref="Z499:Z504" si="79">IFERROR(IF(Y499=0,"",ROUNDUP(Y499/H499,0)*0.01196),"")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ref="BM499:BM506" si="80">IFERROR(X499*I499/H499,"0")</f>
        <v>0</v>
      </c>
      <c r="BN499" s="64">
        <f t="shared" ref="BN499:BN506" si="81">IFERROR(Y499*I499/H499,"0")</f>
        <v>0</v>
      </c>
      <c r="BO499" s="64">
        <f t="shared" ref="BO499:BO506" si="82">IFERROR(1/J499*(X499/H499),"0")</f>
        <v>0</v>
      </c>
      <c r="BP499" s="64">
        <f t="shared" ref="BP499:BP506" si="83">IFERROR(1/J499*(Y499/H499),"0")</f>
        <v>0</v>
      </c>
    </row>
    <row r="500" spans="1:68" ht="27" customHeight="1" x14ac:dyDescent="0.25">
      <c r="A500" s="54" t="s">
        <v>617</v>
      </c>
      <c r="B500" s="54" t="s">
        <v>618</v>
      </c>
      <c r="C500" s="31">
        <v>4301011961</v>
      </c>
      <c r="D500" s="390">
        <v>4680115885271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108</v>
      </c>
      <c r="L500" s="32"/>
      <c r="M500" s="33" t="s">
        <v>109</v>
      </c>
      <c r="N500" s="33"/>
      <c r="O500" s="32">
        <v>60</v>
      </c>
      <c r="P500" s="6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388"/>
      <c r="R500" s="388"/>
      <c r="S500" s="388"/>
      <c r="T500" s="389"/>
      <c r="U500" s="34"/>
      <c r="V500" s="34"/>
      <c r="W500" s="35" t="s">
        <v>69</v>
      </c>
      <c r="X500" s="383">
        <v>0</v>
      </c>
      <c r="Y500" s="384">
        <f t="shared" si="78"/>
        <v>0</v>
      </c>
      <c r="Z500" s="36" t="str">
        <f t="shared" si="79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16.5" customHeight="1" x14ac:dyDescent="0.25">
      <c r="A501" s="54" t="s">
        <v>619</v>
      </c>
      <c r="B501" s="54" t="s">
        <v>620</v>
      </c>
      <c r="C501" s="31">
        <v>4301011774</v>
      </c>
      <c r="D501" s="390">
        <v>4680115884502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108</v>
      </c>
      <c r="L501" s="32"/>
      <c r="M501" s="33" t="s">
        <v>109</v>
      </c>
      <c r="N501" s="33"/>
      <c r="O501" s="32">
        <v>60</v>
      </c>
      <c r="P501" s="5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388"/>
      <c r="R501" s="388"/>
      <c r="S501" s="388"/>
      <c r="T501" s="389"/>
      <c r="U501" s="34"/>
      <c r="V501" s="34"/>
      <c r="W501" s="35" t="s">
        <v>69</v>
      </c>
      <c r="X501" s="383">
        <v>0</v>
      </c>
      <c r="Y501" s="384">
        <f t="shared" si="78"/>
        <v>0</v>
      </c>
      <c r="Z501" s="36" t="str">
        <f t="shared" si="79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t="27" customHeight="1" x14ac:dyDescent="0.25">
      <c r="A502" s="54" t="s">
        <v>621</v>
      </c>
      <c r="B502" s="54" t="s">
        <v>622</v>
      </c>
      <c r="C502" s="31">
        <v>4301011771</v>
      </c>
      <c r="D502" s="390">
        <v>4607091389104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108</v>
      </c>
      <c r="L502" s="32"/>
      <c r="M502" s="33" t="s">
        <v>109</v>
      </c>
      <c r="N502" s="33"/>
      <c r="O502" s="32">
        <v>60</v>
      </c>
      <c r="P502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388"/>
      <c r="R502" s="388"/>
      <c r="S502" s="388"/>
      <c r="T502" s="389"/>
      <c r="U502" s="34"/>
      <c r="V502" s="34"/>
      <c r="W502" s="35" t="s">
        <v>69</v>
      </c>
      <c r="X502" s="383">
        <v>0</v>
      </c>
      <c r="Y502" s="384">
        <f t="shared" si="78"/>
        <v>0</v>
      </c>
      <c r="Z502" s="36" t="str">
        <f t="shared" si="79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0"/>
        <v>0</v>
      </c>
      <c r="BN502" s="64">
        <f t="shared" si="81"/>
        <v>0</v>
      </c>
      <c r="BO502" s="64">
        <f t="shared" si="82"/>
        <v>0</v>
      </c>
      <c r="BP502" s="64">
        <f t="shared" si="83"/>
        <v>0</v>
      </c>
    </row>
    <row r="503" spans="1:68" ht="16.5" customHeight="1" x14ac:dyDescent="0.25">
      <c r="A503" s="54" t="s">
        <v>623</v>
      </c>
      <c r="B503" s="54" t="s">
        <v>624</v>
      </c>
      <c r="C503" s="31">
        <v>4301011799</v>
      </c>
      <c r="D503" s="390">
        <v>4680115884519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108</v>
      </c>
      <c r="L503" s="32"/>
      <c r="M503" s="33" t="s">
        <v>111</v>
      </c>
      <c r="N503" s="33"/>
      <c r="O503" s="32">
        <v>60</v>
      </c>
      <c r="P503" s="6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388"/>
      <c r="R503" s="388"/>
      <c r="S503" s="388"/>
      <c r="T503" s="389"/>
      <c r="U503" s="34"/>
      <c r="V503" s="34"/>
      <c r="W503" s="35" t="s">
        <v>69</v>
      </c>
      <c r="X503" s="383">
        <v>0</v>
      </c>
      <c r="Y503" s="384">
        <f t="shared" si="78"/>
        <v>0</v>
      </c>
      <c r="Z503" s="36" t="str">
        <f t="shared" si="79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0"/>
        <v>0</v>
      </c>
      <c r="BN503" s="64">
        <f t="shared" si="81"/>
        <v>0</v>
      </c>
      <c r="BO503" s="64">
        <f t="shared" si="82"/>
        <v>0</v>
      </c>
      <c r="BP503" s="64">
        <f t="shared" si="83"/>
        <v>0</v>
      </c>
    </row>
    <row r="504" spans="1:68" ht="27" customHeight="1" x14ac:dyDescent="0.25">
      <c r="A504" s="54" t="s">
        <v>625</v>
      </c>
      <c r="B504" s="54" t="s">
        <v>626</v>
      </c>
      <c r="C504" s="31">
        <v>4301011376</v>
      </c>
      <c r="D504" s="390">
        <v>4680115885226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108</v>
      </c>
      <c r="L504" s="32"/>
      <c r="M504" s="33" t="s">
        <v>111</v>
      </c>
      <c r="N504" s="33"/>
      <c r="O504" s="32">
        <v>60</v>
      </c>
      <c r="P504" s="6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388"/>
      <c r="R504" s="388"/>
      <c r="S504" s="388"/>
      <c r="T504" s="389"/>
      <c r="U504" s="34"/>
      <c r="V504" s="34"/>
      <c r="W504" s="35" t="s">
        <v>69</v>
      </c>
      <c r="X504" s="383">
        <v>165</v>
      </c>
      <c r="Y504" s="384">
        <f t="shared" si="78"/>
        <v>168.96</v>
      </c>
      <c r="Z504" s="36">
        <f t="shared" si="79"/>
        <v>0.38272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0"/>
        <v>176.24999999999997</v>
      </c>
      <c r="BN504" s="64">
        <f t="shared" si="81"/>
        <v>180.48</v>
      </c>
      <c r="BO504" s="64">
        <f t="shared" si="82"/>
        <v>0.30048076923076927</v>
      </c>
      <c r="BP504" s="64">
        <f t="shared" si="83"/>
        <v>0.30769230769230771</v>
      </c>
    </row>
    <row r="505" spans="1:68" ht="27" customHeight="1" x14ac:dyDescent="0.25">
      <c r="A505" s="54" t="s">
        <v>627</v>
      </c>
      <c r="B505" s="54" t="s">
        <v>628</v>
      </c>
      <c r="C505" s="31">
        <v>4301011778</v>
      </c>
      <c r="D505" s="390">
        <v>4680115880603</v>
      </c>
      <c r="E505" s="391"/>
      <c r="F505" s="382">
        <v>0.6</v>
      </c>
      <c r="G505" s="32">
        <v>6</v>
      </c>
      <c r="H505" s="382">
        <v>3.6</v>
      </c>
      <c r="I505" s="382">
        <v>3.84</v>
      </c>
      <c r="J505" s="32">
        <v>120</v>
      </c>
      <c r="K505" s="32" t="s">
        <v>75</v>
      </c>
      <c r="L505" s="32"/>
      <c r="M505" s="33" t="s">
        <v>109</v>
      </c>
      <c r="N505" s="33"/>
      <c r="O505" s="32">
        <v>60</v>
      </c>
      <c r="P505" s="7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388"/>
      <c r="R505" s="388"/>
      <c r="S505" s="388"/>
      <c r="T505" s="389"/>
      <c r="U505" s="34"/>
      <c r="V505" s="34"/>
      <c r="W505" s="35" t="s">
        <v>69</v>
      </c>
      <c r="X505" s="383">
        <v>0</v>
      </c>
      <c r="Y505" s="384">
        <f t="shared" si="78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0"/>
        <v>0</v>
      </c>
      <c r="BN505" s="64">
        <f t="shared" si="81"/>
        <v>0</v>
      </c>
      <c r="BO505" s="64">
        <f t="shared" si="82"/>
        <v>0</v>
      </c>
      <c r="BP505" s="64">
        <f t="shared" si="83"/>
        <v>0</v>
      </c>
    </row>
    <row r="506" spans="1:68" ht="27" customHeight="1" x14ac:dyDescent="0.25">
      <c r="A506" s="54" t="s">
        <v>629</v>
      </c>
      <c r="B506" s="54" t="s">
        <v>630</v>
      </c>
      <c r="C506" s="31">
        <v>4301011784</v>
      </c>
      <c r="D506" s="390">
        <v>4607091389982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75</v>
      </c>
      <c r="L506" s="32"/>
      <c r="M506" s="33" t="s">
        <v>109</v>
      </c>
      <c r="N506" s="33"/>
      <c r="O506" s="32">
        <v>60</v>
      </c>
      <c r="P506" s="6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388"/>
      <c r="R506" s="388"/>
      <c r="S506" s="388"/>
      <c r="T506" s="389"/>
      <c r="U506" s="34"/>
      <c r="V506" s="34"/>
      <c r="W506" s="35" t="s">
        <v>69</v>
      </c>
      <c r="X506" s="383">
        <v>0</v>
      </c>
      <c r="Y506" s="384">
        <f t="shared" si="78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0"/>
        <v>0</v>
      </c>
      <c r="BN506" s="64">
        <f t="shared" si="81"/>
        <v>0</v>
      </c>
      <c r="BO506" s="64">
        <f t="shared" si="82"/>
        <v>0</v>
      </c>
      <c r="BP506" s="64">
        <f t="shared" si="83"/>
        <v>0</v>
      </c>
    </row>
    <row r="507" spans="1:68" x14ac:dyDescent="0.2">
      <c r="A507" s="395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397"/>
      <c r="P507" s="403" t="s">
        <v>70</v>
      </c>
      <c r="Q507" s="404"/>
      <c r="R507" s="404"/>
      <c r="S507" s="404"/>
      <c r="T507" s="404"/>
      <c r="U507" s="404"/>
      <c r="V507" s="405"/>
      <c r="W507" s="37" t="s">
        <v>71</v>
      </c>
      <c r="X507" s="385">
        <f>IFERROR(X499/H499,"0")+IFERROR(X500/H500,"0")+IFERROR(X501/H501,"0")+IFERROR(X502/H502,"0")+IFERROR(X503/H503,"0")+IFERROR(X504/H504,"0")+IFERROR(X505/H505,"0")+IFERROR(X506/H506,"0")</f>
        <v>31.25</v>
      </c>
      <c r="Y507" s="385">
        <f>IFERROR(Y499/H499,"0")+IFERROR(Y500/H500,"0")+IFERROR(Y501/H501,"0")+IFERROR(Y502/H502,"0")+IFERROR(Y503/H503,"0")+IFERROR(Y504/H504,"0")+IFERROR(Y505/H505,"0")+IFERROR(Y506/H506,"0")</f>
        <v>32</v>
      </c>
      <c r="Z507" s="385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0.38272</v>
      </c>
      <c r="AA507" s="386"/>
      <c r="AB507" s="386"/>
      <c r="AC507" s="386"/>
    </row>
    <row r="508" spans="1:68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7"/>
      <c r="P508" s="403" t="s">
        <v>70</v>
      </c>
      <c r="Q508" s="404"/>
      <c r="R508" s="404"/>
      <c r="S508" s="404"/>
      <c r="T508" s="404"/>
      <c r="U508" s="404"/>
      <c r="V508" s="405"/>
      <c r="W508" s="37" t="s">
        <v>69</v>
      </c>
      <c r="X508" s="385">
        <f>IFERROR(SUM(X499:X506),"0")</f>
        <v>165</v>
      </c>
      <c r="Y508" s="385">
        <f>IFERROR(SUM(Y499:Y506),"0")</f>
        <v>168.96</v>
      </c>
      <c r="Z508" s="37"/>
      <c r="AA508" s="386"/>
      <c r="AB508" s="386"/>
      <c r="AC508" s="386"/>
    </row>
    <row r="509" spans="1:68" ht="14.25" customHeight="1" x14ac:dyDescent="0.25">
      <c r="A509" s="406" t="s">
        <v>141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96"/>
      <c r="AA509" s="379"/>
      <c r="AB509" s="379"/>
      <c r="AC509" s="379"/>
    </row>
    <row r="510" spans="1:68" ht="16.5" customHeight="1" x14ac:dyDescent="0.25">
      <c r="A510" s="54" t="s">
        <v>631</v>
      </c>
      <c r="B510" s="54" t="s">
        <v>632</v>
      </c>
      <c r="C510" s="31">
        <v>4301020222</v>
      </c>
      <c r="D510" s="390">
        <v>4607091388930</v>
      </c>
      <c r="E510" s="391"/>
      <c r="F510" s="382">
        <v>0.88</v>
      </c>
      <c r="G510" s="32">
        <v>6</v>
      </c>
      <c r="H510" s="382">
        <v>5.28</v>
      </c>
      <c r="I510" s="382">
        <v>5.64</v>
      </c>
      <c r="J510" s="32">
        <v>104</v>
      </c>
      <c r="K510" s="32" t="s">
        <v>108</v>
      </c>
      <c r="L510" s="32"/>
      <c r="M510" s="33" t="s">
        <v>109</v>
      </c>
      <c r="N510" s="33"/>
      <c r="O510" s="32">
        <v>55</v>
      </c>
      <c r="P510" s="7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388"/>
      <c r="R510" s="388"/>
      <c r="S510" s="388"/>
      <c r="T510" s="389"/>
      <c r="U510" s="34"/>
      <c r="V510" s="34"/>
      <c r="W510" s="35" t="s">
        <v>69</v>
      </c>
      <c r="X510" s="383">
        <v>0</v>
      </c>
      <c r="Y510" s="384">
        <f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3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16.5" customHeight="1" x14ac:dyDescent="0.25">
      <c r="A511" s="54" t="s">
        <v>633</v>
      </c>
      <c r="B511" s="54" t="s">
        <v>634</v>
      </c>
      <c r="C511" s="31">
        <v>4301020206</v>
      </c>
      <c r="D511" s="390">
        <v>4680115880054</v>
      </c>
      <c r="E511" s="391"/>
      <c r="F511" s="382">
        <v>0.6</v>
      </c>
      <c r="G511" s="32">
        <v>6</v>
      </c>
      <c r="H511" s="382">
        <v>3.6</v>
      </c>
      <c r="I511" s="382">
        <v>3.84</v>
      </c>
      <c r="J511" s="32">
        <v>120</v>
      </c>
      <c r="K511" s="32" t="s">
        <v>75</v>
      </c>
      <c r="L511" s="32"/>
      <c r="M511" s="33" t="s">
        <v>109</v>
      </c>
      <c r="N511" s="33"/>
      <c r="O511" s="32">
        <v>55</v>
      </c>
      <c r="P511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388"/>
      <c r="R511" s="388"/>
      <c r="S511" s="388"/>
      <c r="T511" s="389"/>
      <c r="U511" s="34"/>
      <c r="V511" s="34"/>
      <c r="W511" s="35" t="s">
        <v>69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395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397"/>
      <c r="P512" s="403" t="s">
        <v>70</v>
      </c>
      <c r="Q512" s="404"/>
      <c r="R512" s="404"/>
      <c r="S512" s="404"/>
      <c r="T512" s="404"/>
      <c r="U512" s="404"/>
      <c r="V512" s="405"/>
      <c r="W512" s="37" t="s">
        <v>71</v>
      </c>
      <c r="X512" s="385">
        <f>IFERROR(X510/H510,"0")+IFERROR(X511/H511,"0")</f>
        <v>0</v>
      </c>
      <c r="Y512" s="385">
        <f>IFERROR(Y510/H510,"0")+IFERROR(Y511/H511,"0")</f>
        <v>0</v>
      </c>
      <c r="Z512" s="385">
        <f>IFERROR(IF(Z510="",0,Z510),"0")+IFERROR(IF(Z511="",0,Z511),"0")</f>
        <v>0</v>
      </c>
      <c r="AA512" s="386"/>
      <c r="AB512" s="386"/>
      <c r="AC512" s="386"/>
    </row>
    <row r="513" spans="1:68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7"/>
      <c r="P513" s="403" t="s">
        <v>70</v>
      </c>
      <c r="Q513" s="404"/>
      <c r="R513" s="404"/>
      <c r="S513" s="404"/>
      <c r="T513" s="404"/>
      <c r="U513" s="404"/>
      <c r="V513" s="405"/>
      <c r="W513" s="37" t="s">
        <v>69</v>
      </c>
      <c r="X513" s="385">
        <f>IFERROR(SUM(X510:X511),"0")</f>
        <v>0</v>
      </c>
      <c r="Y513" s="385">
        <f>IFERROR(SUM(Y510:Y511),"0")</f>
        <v>0</v>
      </c>
      <c r="Z513" s="37"/>
      <c r="AA513" s="386"/>
      <c r="AB513" s="386"/>
      <c r="AC513" s="386"/>
    </row>
    <row r="514" spans="1:68" ht="14.25" customHeight="1" x14ac:dyDescent="0.25">
      <c r="A514" s="406" t="s">
        <v>64</v>
      </c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6"/>
      <c r="P514" s="396"/>
      <c r="Q514" s="396"/>
      <c r="R514" s="396"/>
      <c r="S514" s="396"/>
      <c r="T514" s="396"/>
      <c r="U514" s="396"/>
      <c r="V514" s="396"/>
      <c r="W514" s="396"/>
      <c r="X514" s="396"/>
      <c r="Y514" s="396"/>
      <c r="Z514" s="396"/>
      <c r="AA514" s="379"/>
      <c r="AB514" s="379"/>
      <c r="AC514" s="379"/>
    </row>
    <row r="515" spans="1:68" ht="27" customHeight="1" x14ac:dyDescent="0.25">
      <c r="A515" s="54" t="s">
        <v>635</v>
      </c>
      <c r="B515" s="54" t="s">
        <v>636</v>
      </c>
      <c r="C515" s="31">
        <v>4301031252</v>
      </c>
      <c r="D515" s="390">
        <v>4680115883116</v>
      </c>
      <c r="E515" s="391"/>
      <c r="F515" s="382">
        <v>0.88</v>
      </c>
      <c r="G515" s="32">
        <v>6</v>
      </c>
      <c r="H515" s="382">
        <v>5.28</v>
      </c>
      <c r="I515" s="382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388"/>
      <c r="R515" s="388"/>
      <c r="S515" s="388"/>
      <c r="T515" s="389"/>
      <c r="U515" s="34"/>
      <c r="V515" s="34"/>
      <c r="W515" s="35" t="s">
        <v>69</v>
      </c>
      <c r="X515" s="383">
        <v>0</v>
      </c>
      <c r="Y515" s="384">
        <f t="shared" ref="Y515:Y520" si="84"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ref="BM515:BM520" si="85">IFERROR(X515*I515/H515,"0")</f>
        <v>0</v>
      </c>
      <c r="BN515" s="64">
        <f t="shared" ref="BN515:BN520" si="86">IFERROR(Y515*I515/H515,"0")</f>
        <v>0</v>
      </c>
      <c r="BO515" s="64">
        <f t="shared" ref="BO515:BO520" si="87">IFERROR(1/J515*(X515/H515),"0")</f>
        <v>0</v>
      </c>
      <c r="BP515" s="64">
        <f t="shared" ref="BP515:BP520" si="88">IFERROR(1/J515*(Y515/H515),"0")</f>
        <v>0</v>
      </c>
    </row>
    <row r="516" spans="1:68" ht="27" customHeight="1" x14ac:dyDescent="0.25">
      <c r="A516" s="54" t="s">
        <v>637</v>
      </c>
      <c r="B516" s="54" t="s">
        <v>638</v>
      </c>
      <c r="C516" s="31">
        <v>4301031248</v>
      </c>
      <c r="D516" s="390">
        <v>4680115883093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108</v>
      </c>
      <c r="L516" s="32"/>
      <c r="M516" s="33" t="s">
        <v>68</v>
      </c>
      <c r="N516" s="33"/>
      <c r="O516" s="32">
        <v>60</v>
      </c>
      <c r="P516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388"/>
      <c r="R516" s="388"/>
      <c r="S516" s="388"/>
      <c r="T516" s="389"/>
      <c r="U516" s="34"/>
      <c r="V516" s="34"/>
      <c r="W516" s="35" t="s">
        <v>69</v>
      </c>
      <c r="X516" s="383">
        <v>0</v>
      </c>
      <c r="Y516" s="384">
        <f t="shared" si="84"/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85"/>
        <v>0</v>
      </c>
      <c r="BN516" s="64">
        <f t="shared" si="86"/>
        <v>0</v>
      </c>
      <c r="BO516" s="64">
        <f t="shared" si="87"/>
        <v>0</v>
      </c>
      <c r="BP516" s="64">
        <f t="shared" si="88"/>
        <v>0</v>
      </c>
    </row>
    <row r="517" spans="1:68" ht="27" customHeight="1" x14ac:dyDescent="0.25">
      <c r="A517" s="54" t="s">
        <v>639</v>
      </c>
      <c r="B517" s="54" t="s">
        <v>640</v>
      </c>
      <c r="C517" s="31">
        <v>4301031250</v>
      </c>
      <c r="D517" s="390">
        <v>4680115883109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108</v>
      </c>
      <c r="L517" s="32"/>
      <c r="M517" s="33" t="s">
        <v>68</v>
      </c>
      <c r="N517" s="33"/>
      <c r="O517" s="32">
        <v>60</v>
      </c>
      <c r="P517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388"/>
      <c r="R517" s="388"/>
      <c r="S517" s="388"/>
      <c r="T517" s="389"/>
      <c r="U517" s="34"/>
      <c r="V517" s="34"/>
      <c r="W517" s="35" t="s">
        <v>69</v>
      </c>
      <c r="X517" s="383">
        <v>0</v>
      </c>
      <c r="Y517" s="384">
        <f t="shared" si="84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85"/>
        <v>0</v>
      </c>
      <c r="BN517" s="64">
        <f t="shared" si="86"/>
        <v>0</v>
      </c>
      <c r="BO517" s="64">
        <f t="shared" si="87"/>
        <v>0</v>
      </c>
      <c r="BP517" s="64">
        <f t="shared" si="88"/>
        <v>0</v>
      </c>
    </row>
    <row r="518" spans="1:68" ht="27" customHeight="1" x14ac:dyDescent="0.25">
      <c r="A518" s="54" t="s">
        <v>641</v>
      </c>
      <c r="B518" s="54" t="s">
        <v>642</v>
      </c>
      <c r="C518" s="31">
        <v>4301031249</v>
      </c>
      <c r="D518" s="390">
        <v>4680115882072</v>
      </c>
      <c r="E518" s="391"/>
      <c r="F518" s="382">
        <v>0.6</v>
      </c>
      <c r="G518" s="32">
        <v>6</v>
      </c>
      <c r="H518" s="382">
        <v>3.6</v>
      </c>
      <c r="I518" s="382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388"/>
      <c r="R518" s="388"/>
      <c r="S518" s="388"/>
      <c r="T518" s="389"/>
      <c r="U518" s="34"/>
      <c r="V518" s="34"/>
      <c r="W518" s="35" t="s">
        <v>69</v>
      </c>
      <c r="X518" s="383">
        <v>0</v>
      </c>
      <c r="Y518" s="384">
        <f t="shared" si="84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85"/>
        <v>0</v>
      </c>
      <c r="BN518" s="64">
        <f t="shared" si="86"/>
        <v>0</v>
      </c>
      <c r="BO518" s="64">
        <f t="shared" si="87"/>
        <v>0</v>
      </c>
      <c r="BP518" s="64">
        <f t="shared" si="88"/>
        <v>0</v>
      </c>
    </row>
    <row r="519" spans="1:68" ht="27" customHeight="1" x14ac:dyDescent="0.25">
      <c r="A519" s="54" t="s">
        <v>643</v>
      </c>
      <c r="B519" s="54" t="s">
        <v>644</v>
      </c>
      <c r="C519" s="31">
        <v>4301031251</v>
      </c>
      <c r="D519" s="390">
        <v>4680115882102</v>
      </c>
      <c r="E519" s="391"/>
      <c r="F519" s="382">
        <v>0.6</v>
      </c>
      <c r="G519" s="32">
        <v>6</v>
      </c>
      <c r="H519" s="382">
        <v>3.6</v>
      </c>
      <c r="I519" s="382">
        <v>3.81</v>
      </c>
      <c r="J519" s="32">
        <v>120</v>
      </c>
      <c r="K519" s="32" t="s">
        <v>75</v>
      </c>
      <c r="L519" s="32"/>
      <c r="M519" s="33" t="s">
        <v>68</v>
      </c>
      <c r="N519" s="33"/>
      <c r="O519" s="32">
        <v>60</v>
      </c>
      <c r="P519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69</v>
      </c>
      <c r="X519" s="383">
        <v>0</v>
      </c>
      <c r="Y519" s="384">
        <f t="shared" si="84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85"/>
        <v>0</v>
      </c>
      <c r="BN519" s="64">
        <f t="shared" si="86"/>
        <v>0</v>
      </c>
      <c r="BO519" s="64">
        <f t="shared" si="87"/>
        <v>0</v>
      </c>
      <c r="BP519" s="64">
        <f t="shared" si="88"/>
        <v>0</v>
      </c>
    </row>
    <row r="520" spans="1:68" ht="27" customHeight="1" x14ac:dyDescent="0.25">
      <c r="A520" s="54" t="s">
        <v>645</v>
      </c>
      <c r="B520" s="54" t="s">
        <v>646</v>
      </c>
      <c r="C520" s="31">
        <v>4301031253</v>
      </c>
      <c r="D520" s="390">
        <v>4680115882096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75</v>
      </c>
      <c r="L520" s="32"/>
      <c r="M520" s="33" t="s">
        <v>68</v>
      </c>
      <c r="N520" s="33"/>
      <c r="O520" s="32">
        <v>60</v>
      </c>
      <c r="P520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69</v>
      </c>
      <c r="X520" s="383">
        <v>0</v>
      </c>
      <c r="Y520" s="384">
        <f t="shared" si="84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85"/>
        <v>0</v>
      </c>
      <c r="BN520" s="64">
        <f t="shared" si="86"/>
        <v>0</v>
      </c>
      <c r="BO520" s="64">
        <f t="shared" si="87"/>
        <v>0</v>
      </c>
      <c r="BP520" s="64">
        <f t="shared" si="88"/>
        <v>0</v>
      </c>
    </row>
    <row r="521" spans="1:68" x14ac:dyDescent="0.2">
      <c r="A521" s="395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7"/>
      <c r="P521" s="403" t="s">
        <v>70</v>
      </c>
      <c r="Q521" s="404"/>
      <c r="R521" s="404"/>
      <c r="S521" s="404"/>
      <c r="T521" s="404"/>
      <c r="U521" s="404"/>
      <c r="V521" s="405"/>
      <c r="W521" s="37" t="s">
        <v>71</v>
      </c>
      <c r="X521" s="385">
        <f>IFERROR(X515/H515,"0")+IFERROR(X516/H516,"0")+IFERROR(X517/H517,"0")+IFERROR(X518/H518,"0")+IFERROR(X519/H519,"0")+IFERROR(X520/H520,"0")</f>
        <v>0</v>
      </c>
      <c r="Y521" s="385">
        <f>IFERROR(Y515/H515,"0")+IFERROR(Y516/H516,"0")+IFERROR(Y517/H517,"0")+IFERROR(Y518/H518,"0")+IFERROR(Y519/H519,"0")+IFERROR(Y520/H520,"0")</f>
        <v>0</v>
      </c>
      <c r="Z521" s="385">
        <f>IFERROR(IF(Z515="",0,Z515),"0")+IFERROR(IF(Z516="",0,Z516),"0")+IFERROR(IF(Z517="",0,Z517),"0")+IFERROR(IF(Z518="",0,Z518),"0")+IFERROR(IF(Z519="",0,Z519),"0")+IFERROR(IF(Z520="",0,Z520),"0")</f>
        <v>0</v>
      </c>
      <c r="AA521" s="386"/>
      <c r="AB521" s="386"/>
      <c r="AC521" s="386"/>
    </row>
    <row r="522" spans="1:68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7"/>
      <c r="P522" s="403" t="s">
        <v>70</v>
      </c>
      <c r="Q522" s="404"/>
      <c r="R522" s="404"/>
      <c r="S522" s="404"/>
      <c r="T522" s="404"/>
      <c r="U522" s="404"/>
      <c r="V522" s="405"/>
      <c r="W522" s="37" t="s">
        <v>69</v>
      </c>
      <c r="X522" s="385">
        <f>IFERROR(SUM(X515:X520),"0")</f>
        <v>0</v>
      </c>
      <c r="Y522" s="385">
        <f>IFERROR(SUM(Y515:Y520),"0")</f>
        <v>0</v>
      </c>
      <c r="Z522" s="37"/>
      <c r="AA522" s="386"/>
      <c r="AB522" s="386"/>
      <c r="AC522" s="386"/>
    </row>
    <row r="523" spans="1:68" ht="14.25" customHeight="1" x14ac:dyDescent="0.25">
      <c r="A523" s="406" t="s">
        <v>72</v>
      </c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6"/>
      <c r="P523" s="396"/>
      <c r="Q523" s="396"/>
      <c r="R523" s="396"/>
      <c r="S523" s="396"/>
      <c r="T523" s="396"/>
      <c r="U523" s="396"/>
      <c r="V523" s="396"/>
      <c r="W523" s="396"/>
      <c r="X523" s="396"/>
      <c r="Y523" s="396"/>
      <c r="Z523" s="396"/>
      <c r="AA523" s="379"/>
      <c r="AB523" s="379"/>
      <c r="AC523" s="379"/>
    </row>
    <row r="524" spans="1:68" ht="16.5" customHeight="1" x14ac:dyDescent="0.25">
      <c r="A524" s="54" t="s">
        <v>647</v>
      </c>
      <c r="B524" s="54" t="s">
        <v>648</v>
      </c>
      <c r="C524" s="31">
        <v>4301051230</v>
      </c>
      <c r="D524" s="390">
        <v>4607091383409</v>
      </c>
      <c r="E524" s="391"/>
      <c r="F524" s="382">
        <v>1.3</v>
      </c>
      <c r="G524" s="32">
        <v>6</v>
      </c>
      <c r="H524" s="382">
        <v>7.8</v>
      </c>
      <c r="I524" s="382">
        <v>8.3460000000000001</v>
      </c>
      <c r="J524" s="32">
        <v>56</v>
      </c>
      <c r="K524" s="32" t="s">
        <v>108</v>
      </c>
      <c r="L524" s="32"/>
      <c r="M524" s="33" t="s">
        <v>68</v>
      </c>
      <c r="N524" s="33"/>
      <c r="O524" s="32">
        <v>45</v>
      </c>
      <c r="P524" s="5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388"/>
      <c r="R524" s="388"/>
      <c r="S524" s="388"/>
      <c r="T524" s="389"/>
      <c r="U524" s="34"/>
      <c r="V524" s="34"/>
      <c r="W524" s="35" t="s">
        <v>69</v>
      </c>
      <c r="X524" s="383">
        <v>0</v>
      </c>
      <c r="Y524" s="384">
        <f>IFERROR(IF(X524="",0,CEILING((X524/$H524),1)*$H524),"")</f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649</v>
      </c>
      <c r="B525" s="54" t="s">
        <v>650</v>
      </c>
      <c r="C525" s="31">
        <v>4301051231</v>
      </c>
      <c r="D525" s="390">
        <v>4607091383416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108</v>
      </c>
      <c r="L525" s="32"/>
      <c r="M525" s="33" t="s">
        <v>68</v>
      </c>
      <c r="N525" s="33"/>
      <c r="O525" s="32">
        <v>45</v>
      </c>
      <c r="P525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69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651</v>
      </c>
      <c r="B526" s="54" t="s">
        <v>652</v>
      </c>
      <c r="C526" s="31">
        <v>4301051058</v>
      </c>
      <c r="D526" s="390">
        <v>4680115883536</v>
      </c>
      <c r="E526" s="391"/>
      <c r="F526" s="382">
        <v>0.3</v>
      </c>
      <c r="G526" s="32">
        <v>6</v>
      </c>
      <c r="H526" s="382">
        <v>1.8</v>
      </c>
      <c r="I526" s="382">
        <v>2.0659999999999998</v>
      </c>
      <c r="J526" s="32">
        <v>156</v>
      </c>
      <c r="K526" s="32" t="s">
        <v>75</v>
      </c>
      <c r="L526" s="32"/>
      <c r="M526" s="33" t="s">
        <v>68</v>
      </c>
      <c r="N526" s="33"/>
      <c r="O526" s="32">
        <v>45</v>
      </c>
      <c r="P52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388"/>
      <c r="R526" s="388"/>
      <c r="S526" s="388"/>
      <c r="T526" s="389"/>
      <c r="U526" s="34"/>
      <c r="V526" s="34"/>
      <c r="W526" s="35" t="s">
        <v>69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IFERROR(IF(Y526=0,"",ROUNDUP(Y526/H526,0)*0.00753),"")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397"/>
      <c r="P527" s="403" t="s">
        <v>70</v>
      </c>
      <c r="Q527" s="404"/>
      <c r="R527" s="404"/>
      <c r="S527" s="404"/>
      <c r="T527" s="404"/>
      <c r="U527" s="404"/>
      <c r="V527" s="405"/>
      <c r="W527" s="37" t="s">
        <v>71</v>
      </c>
      <c r="X527" s="385">
        <f>IFERROR(X524/H524,"0")+IFERROR(X525/H525,"0")+IFERROR(X526/H526,"0")</f>
        <v>0</v>
      </c>
      <c r="Y527" s="385">
        <f>IFERROR(Y524/H524,"0")+IFERROR(Y525/H525,"0")+IFERROR(Y526/H526,"0")</f>
        <v>0</v>
      </c>
      <c r="Z527" s="385">
        <f>IFERROR(IF(Z524="",0,Z524),"0")+IFERROR(IF(Z525="",0,Z525),"0")+IFERROR(IF(Z526="",0,Z526),"0")</f>
        <v>0</v>
      </c>
      <c r="AA527" s="386"/>
      <c r="AB527" s="386"/>
      <c r="AC527" s="386"/>
    </row>
    <row r="528" spans="1:68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7"/>
      <c r="P528" s="403" t="s">
        <v>70</v>
      </c>
      <c r="Q528" s="404"/>
      <c r="R528" s="404"/>
      <c r="S528" s="404"/>
      <c r="T528" s="404"/>
      <c r="U528" s="404"/>
      <c r="V528" s="405"/>
      <c r="W528" s="37" t="s">
        <v>69</v>
      </c>
      <c r="X528" s="385">
        <f>IFERROR(SUM(X524:X526),"0")</f>
        <v>0</v>
      </c>
      <c r="Y528" s="385">
        <f>IFERROR(SUM(Y524:Y526),"0")</f>
        <v>0</v>
      </c>
      <c r="Z528" s="37"/>
      <c r="AA528" s="386"/>
      <c r="AB528" s="386"/>
      <c r="AC528" s="386"/>
    </row>
    <row r="529" spans="1:68" ht="14.25" customHeight="1" x14ac:dyDescent="0.25">
      <c r="A529" s="406" t="s">
        <v>174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96"/>
      <c r="AA529" s="379"/>
      <c r="AB529" s="379"/>
      <c r="AC529" s="379"/>
    </row>
    <row r="530" spans="1:68" ht="16.5" customHeight="1" x14ac:dyDescent="0.25">
      <c r="A530" s="54" t="s">
        <v>653</v>
      </c>
      <c r="B530" s="54" t="s">
        <v>654</v>
      </c>
      <c r="C530" s="31">
        <v>4301060363</v>
      </c>
      <c r="D530" s="390">
        <v>4680115885035</v>
      </c>
      <c r="E530" s="391"/>
      <c r="F530" s="382">
        <v>1</v>
      </c>
      <c r="G530" s="32">
        <v>4</v>
      </c>
      <c r="H530" s="382">
        <v>4</v>
      </c>
      <c r="I530" s="382">
        <v>4.4160000000000004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35</v>
      </c>
      <c r="P530" s="6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388"/>
      <c r="R530" s="388"/>
      <c r="S530" s="388"/>
      <c r="T530" s="389"/>
      <c r="U530" s="34"/>
      <c r="V530" s="34"/>
      <c r="W530" s="35" t="s">
        <v>69</v>
      </c>
      <c r="X530" s="383">
        <v>0</v>
      </c>
      <c r="Y530" s="38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41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655</v>
      </c>
      <c r="B531" s="54" t="s">
        <v>656</v>
      </c>
      <c r="C531" s="31">
        <v>4301060436</v>
      </c>
      <c r="D531" s="390">
        <v>4680115885936</v>
      </c>
      <c r="E531" s="391"/>
      <c r="F531" s="382">
        <v>1.3</v>
      </c>
      <c r="G531" s="32">
        <v>6</v>
      </c>
      <c r="H531" s="382">
        <v>7.8</v>
      </c>
      <c r="I531" s="382">
        <v>8.2799999999999994</v>
      </c>
      <c r="J531" s="32">
        <v>56</v>
      </c>
      <c r="K531" s="32" t="s">
        <v>108</v>
      </c>
      <c r="L531" s="32"/>
      <c r="M531" s="33" t="s">
        <v>68</v>
      </c>
      <c r="N531" s="33"/>
      <c r="O531" s="32">
        <v>35</v>
      </c>
      <c r="P531" s="429" t="s">
        <v>657</v>
      </c>
      <c r="Q531" s="388"/>
      <c r="R531" s="388"/>
      <c r="S531" s="388"/>
      <c r="T531" s="389"/>
      <c r="U531" s="34"/>
      <c r="V531" s="34"/>
      <c r="W531" s="35" t="s">
        <v>69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5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7"/>
      <c r="P532" s="403" t="s">
        <v>70</v>
      </c>
      <c r="Q532" s="404"/>
      <c r="R532" s="404"/>
      <c r="S532" s="404"/>
      <c r="T532" s="404"/>
      <c r="U532" s="404"/>
      <c r="V532" s="405"/>
      <c r="W532" s="37" t="s">
        <v>71</v>
      </c>
      <c r="X532" s="385">
        <f>IFERROR(X530/H530,"0")+IFERROR(X531/H531,"0")</f>
        <v>0</v>
      </c>
      <c r="Y532" s="385">
        <f>IFERROR(Y530/H530,"0")+IFERROR(Y531/H531,"0")</f>
        <v>0</v>
      </c>
      <c r="Z532" s="385">
        <f>IFERROR(IF(Z530="",0,Z530),"0")+IFERROR(IF(Z531="",0,Z531),"0")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7"/>
      <c r="P533" s="403" t="s">
        <v>70</v>
      </c>
      <c r="Q533" s="404"/>
      <c r="R533" s="404"/>
      <c r="S533" s="404"/>
      <c r="T533" s="404"/>
      <c r="U533" s="404"/>
      <c r="V533" s="405"/>
      <c r="W533" s="37" t="s">
        <v>69</v>
      </c>
      <c r="X533" s="385">
        <f>IFERROR(SUM(X530:X531),"0")</f>
        <v>0</v>
      </c>
      <c r="Y533" s="385">
        <f>IFERROR(SUM(Y530:Y531),"0")</f>
        <v>0</v>
      </c>
      <c r="Z533" s="37"/>
      <c r="AA533" s="386"/>
      <c r="AB533" s="386"/>
      <c r="AC533" s="386"/>
    </row>
    <row r="534" spans="1:68" ht="27.75" customHeight="1" x14ac:dyDescent="0.2">
      <c r="A534" s="470" t="s">
        <v>658</v>
      </c>
      <c r="B534" s="471"/>
      <c r="C534" s="471"/>
      <c r="D534" s="471"/>
      <c r="E534" s="471"/>
      <c r="F534" s="471"/>
      <c r="G534" s="471"/>
      <c r="H534" s="471"/>
      <c r="I534" s="471"/>
      <c r="J534" s="471"/>
      <c r="K534" s="471"/>
      <c r="L534" s="471"/>
      <c r="M534" s="471"/>
      <c r="N534" s="471"/>
      <c r="O534" s="471"/>
      <c r="P534" s="471"/>
      <c r="Q534" s="471"/>
      <c r="R534" s="471"/>
      <c r="S534" s="471"/>
      <c r="T534" s="471"/>
      <c r="U534" s="471"/>
      <c r="V534" s="471"/>
      <c r="W534" s="471"/>
      <c r="X534" s="471"/>
      <c r="Y534" s="471"/>
      <c r="Z534" s="471"/>
      <c r="AA534" s="48"/>
      <c r="AB534" s="48"/>
      <c r="AC534" s="48"/>
    </row>
    <row r="535" spans="1:68" ht="16.5" customHeight="1" x14ac:dyDescent="0.25">
      <c r="A535" s="402" t="s">
        <v>658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406" t="s">
        <v>105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659</v>
      </c>
      <c r="B537" s="54" t="s">
        <v>660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108</v>
      </c>
      <c r="L537" s="32"/>
      <c r="M537" s="33" t="s">
        <v>111</v>
      </c>
      <c r="N537" s="33"/>
      <c r="O537" s="32">
        <v>55</v>
      </c>
      <c r="P537" s="485" t="s">
        <v>661</v>
      </c>
      <c r="Q537" s="388"/>
      <c r="R537" s="388"/>
      <c r="S537" s="388"/>
      <c r="T537" s="389"/>
      <c r="U537" s="34"/>
      <c r="V537" s="34"/>
      <c r="W537" s="35" t="s">
        <v>69</v>
      </c>
      <c r="X537" s="383">
        <v>0</v>
      </c>
      <c r="Y537" s="384">
        <f t="shared" ref="Y537:Y543" si="89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0">IFERROR(X537*I537/H537,"0")</f>
        <v>0</v>
      </c>
      <c r="BN537" s="64">
        <f t="shared" ref="BN537:BN543" si="91">IFERROR(Y537*I537/H537,"0")</f>
        <v>0</v>
      </c>
      <c r="BO537" s="64">
        <f t="shared" ref="BO537:BO543" si="92">IFERROR(1/J537*(X537/H537),"0")</f>
        <v>0</v>
      </c>
      <c r="BP537" s="64">
        <f t="shared" ref="BP537:BP543" si="93">IFERROR(1/J537*(Y537/H537),"0")</f>
        <v>0</v>
      </c>
    </row>
    <row r="538" spans="1:68" ht="27" customHeight="1" x14ac:dyDescent="0.25">
      <c r="A538" s="54" t="s">
        <v>662</v>
      </c>
      <c r="B538" s="54" t="s">
        <v>663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108</v>
      </c>
      <c r="L538" s="32"/>
      <c r="M538" s="33" t="s">
        <v>109</v>
      </c>
      <c r="N538" s="33"/>
      <c r="O538" s="32">
        <v>50</v>
      </c>
      <c r="P538" s="611" t="s">
        <v>664</v>
      </c>
      <c r="Q538" s="388"/>
      <c r="R538" s="388"/>
      <c r="S538" s="388"/>
      <c r="T538" s="389"/>
      <c r="U538" s="34"/>
      <c r="V538" s="34"/>
      <c r="W538" s="35" t="s">
        <v>69</v>
      </c>
      <c r="X538" s="383">
        <v>0</v>
      </c>
      <c r="Y538" s="384">
        <f t="shared" si="89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0"/>
        <v>0</v>
      </c>
      <c r="BN538" s="64">
        <f t="shared" si="91"/>
        <v>0</v>
      </c>
      <c r="BO538" s="64">
        <f t="shared" si="92"/>
        <v>0</v>
      </c>
      <c r="BP538" s="64">
        <f t="shared" si="93"/>
        <v>0</v>
      </c>
    </row>
    <row r="539" spans="1:68" ht="27" customHeight="1" x14ac:dyDescent="0.25">
      <c r="A539" s="54" t="s">
        <v>665</v>
      </c>
      <c r="B539" s="54" t="s">
        <v>666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108</v>
      </c>
      <c r="L539" s="32"/>
      <c r="M539" s="33" t="s">
        <v>109</v>
      </c>
      <c r="N539" s="33"/>
      <c r="O539" s="32">
        <v>50</v>
      </c>
      <c r="P539" s="467" t="s">
        <v>667</v>
      </c>
      <c r="Q539" s="388"/>
      <c r="R539" s="388"/>
      <c r="S539" s="388"/>
      <c r="T539" s="389"/>
      <c r="U539" s="34"/>
      <c r="V539" s="34"/>
      <c r="W539" s="35" t="s">
        <v>69</v>
      </c>
      <c r="X539" s="383">
        <v>0</v>
      </c>
      <c r="Y539" s="384">
        <f t="shared" si="89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0"/>
        <v>0</v>
      </c>
      <c r="BN539" s="64">
        <f t="shared" si="91"/>
        <v>0</v>
      </c>
      <c r="BO539" s="64">
        <f t="shared" si="92"/>
        <v>0</v>
      </c>
      <c r="BP539" s="64">
        <f t="shared" si="93"/>
        <v>0</v>
      </c>
    </row>
    <row r="540" spans="1:68" ht="27" customHeight="1" x14ac:dyDescent="0.25">
      <c r="A540" s="54" t="s">
        <v>668</v>
      </c>
      <c r="B540" s="54" t="s">
        <v>669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108</v>
      </c>
      <c r="L540" s="32"/>
      <c r="M540" s="33" t="s">
        <v>109</v>
      </c>
      <c r="N540" s="33"/>
      <c r="O540" s="32">
        <v>55</v>
      </c>
      <c r="P540" s="616" t="s">
        <v>670</v>
      </c>
      <c r="Q540" s="388"/>
      <c r="R540" s="388"/>
      <c r="S540" s="388"/>
      <c r="T540" s="389"/>
      <c r="U540" s="34"/>
      <c r="V540" s="34"/>
      <c r="W540" s="35" t="s">
        <v>69</v>
      </c>
      <c r="X540" s="383">
        <v>0</v>
      </c>
      <c r="Y540" s="384">
        <f t="shared" si="89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0"/>
        <v>0</v>
      </c>
      <c r="BN540" s="64">
        <f t="shared" si="91"/>
        <v>0</v>
      </c>
      <c r="BO540" s="64">
        <f t="shared" si="92"/>
        <v>0</v>
      </c>
      <c r="BP540" s="64">
        <f t="shared" si="93"/>
        <v>0</v>
      </c>
    </row>
    <row r="541" spans="1:68" ht="27" customHeight="1" x14ac:dyDescent="0.25">
      <c r="A541" s="54" t="s">
        <v>671</v>
      </c>
      <c r="B541" s="54" t="s">
        <v>672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4.21</v>
      </c>
      <c r="J541" s="32">
        <v>132</v>
      </c>
      <c r="K541" s="32" t="s">
        <v>75</v>
      </c>
      <c r="L541" s="32"/>
      <c r="M541" s="33" t="s">
        <v>111</v>
      </c>
      <c r="N541" s="33"/>
      <c r="O541" s="32">
        <v>55</v>
      </c>
      <c r="P541" s="661" t="s">
        <v>673</v>
      </c>
      <c r="Q541" s="388"/>
      <c r="R541" s="388"/>
      <c r="S541" s="388"/>
      <c r="T541" s="389"/>
      <c r="U541" s="34"/>
      <c r="V541" s="34"/>
      <c r="W541" s="35" t="s">
        <v>69</v>
      </c>
      <c r="X541" s="383">
        <v>0</v>
      </c>
      <c r="Y541" s="384">
        <f t="shared" si="89"/>
        <v>0</v>
      </c>
      <c r="Z541" s="36" t="str">
        <f>IFERROR(IF(Y541=0,"",ROUNDUP(Y541/H541,0)*0.00902),"")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0"/>
        <v>0</v>
      </c>
      <c r="BN541" s="64">
        <f t="shared" si="91"/>
        <v>0</v>
      </c>
      <c r="BO541" s="64">
        <f t="shared" si="92"/>
        <v>0</v>
      </c>
      <c r="BP541" s="64">
        <f t="shared" si="93"/>
        <v>0</v>
      </c>
    </row>
    <row r="542" spans="1:68" ht="27" customHeight="1" x14ac:dyDescent="0.25">
      <c r="A542" s="54" t="s">
        <v>674</v>
      </c>
      <c r="B542" s="54" t="s">
        <v>675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75</v>
      </c>
      <c r="L542" s="32"/>
      <c r="M542" s="33" t="s">
        <v>109</v>
      </c>
      <c r="N542" s="33"/>
      <c r="O542" s="32">
        <v>50</v>
      </c>
      <c r="P542" s="481" t="s">
        <v>676</v>
      </c>
      <c r="Q542" s="388"/>
      <c r="R542" s="388"/>
      <c r="S542" s="388"/>
      <c r="T542" s="389"/>
      <c r="U542" s="34"/>
      <c r="V542" s="34"/>
      <c r="W542" s="35" t="s">
        <v>69</v>
      </c>
      <c r="X542" s="383">
        <v>0</v>
      </c>
      <c r="Y542" s="384">
        <f t="shared" si="89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0"/>
        <v>0</v>
      </c>
      <c r="BN542" s="64">
        <f t="shared" si="91"/>
        <v>0</v>
      </c>
      <c r="BO542" s="64">
        <f t="shared" si="92"/>
        <v>0</v>
      </c>
      <c r="BP542" s="64">
        <f t="shared" si="93"/>
        <v>0</v>
      </c>
    </row>
    <row r="543" spans="1:68" ht="27" customHeight="1" x14ac:dyDescent="0.25">
      <c r="A543" s="54" t="s">
        <v>677</v>
      </c>
      <c r="B543" s="54" t="s">
        <v>678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75</v>
      </c>
      <c r="L543" s="32"/>
      <c r="M543" s="33" t="s">
        <v>109</v>
      </c>
      <c r="N543" s="33"/>
      <c r="O543" s="32">
        <v>55</v>
      </c>
      <c r="P543" s="595" t="s">
        <v>679</v>
      </c>
      <c r="Q543" s="388"/>
      <c r="R543" s="388"/>
      <c r="S543" s="388"/>
      <c r="T543" s="389"/>
      <c r="U543" s="34"/>
      <c r="V543" s="34"/>
      <c r="W543" s="35" t="s">
        <v>69</v>
      </c>
      <c r="X543" s="383">
        <v>0</v>
      </c>
      <c r="Y543" s="384">
        <f t="shared" si="89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0"/>
        <v>0</v>
      </c>
      <c r="BN543" s="64">
        <f t="shared" si="91"/>
        <v>0</v>
      </c>
      <c r="BO543" s="64">
        <f t="shared" si="92"/>
        <v>0</v>
      </c>
      <c r="BP543" s="64">
        <f t="shared" si="93"/>
        <v>0</v>
      </c>
    </row>
    <row r="544" spans="1:68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7"/>
      <c r="P544" s="403" t="s">
        <v>70</v>
      </c>
      <c r="Q544" s="404"/>
      <c r="R544" s="404"/>
      <c r="S544" s="404"/>
      <c r="T544" s="404"/>
      <c r="U544" s="404"/>
      <c r="V544" s="405"/>
      <c r="W544" s="37" t="s">
        <v>71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7"/>
      <c r="P545" s="403" t="s">
        <v>70</v>
      </c>
      <c r="Q545" s="404"/>
      <c r="R545" s="404"/>
      <c r="S545" s="404"/>
      <c r="T545" s="404"/>
      <c r="U545" s="404"/>
      <c r="V545" s="405"/>
      <c r="W545" s="37" t="s">
        <v>69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406" t="s">
        <v>141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680</v>
      </c>
      <c r="B547" s="54" t="s">
        <v>681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108</v>
      </c>
      <c r="L547" s="32"/>
      <c r="M547" s="33" t="s">
        <v>111</v>
      </c>
      <c r="N547" s="33"/>
      <c r="O547" s="32">
        <v>50</v>
      </c>
      <c r="P547" s="708" t="s">
        <v>682</v>
      </c>
      <c r="Q547" s="388"/>
      <c r="R547" s="388"/>
      <c r="S547" s="388"/>
      <c r="T547" s="389"/>
      <c r="U547" s="34"/>
      <c r="V547" s="34"/>
      <c r="W547" s="35" t="s">
        <v>69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683</v>
      </c>
      <c r="B548" s="54" t="s">
        <v>684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108</v>
      </c>
      <c r="L548" s="32"/>
      <c r="M548" s="33" t="s">
        <v>109</v>
      </c>
      <c r="N548" s="33"/>
      <c r="O548" s="32">
        <v>50</v>
      </c>
      <c r="P548" s="521" t="s">
        <v>685</v>
      </c>
      <c r="Q548" s="388"/>
      <c r="R548" s="388"/>
      <c r="S548" s="388"/>
      <c r="T548" s="389"/>
      <c r="U548" s="34"/>
      <c r="V548" s="34"/>
      <c r="W548" s="35" t="s">
        <v>69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686</v>
      </c>
      <c r="B549" s="54" t="s">
        <v>687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108</v>
      </c>
      <c r="L549" s="32"/>
      <c r="M549" s="33" t="s">
        <v>109</v>
      </c>
      <c r="N549" s="33"/>
      <c r="O549" s="32">
        <v>50</v>
      </c>
      <c r="P549" s="425" t="s">
        <v>688</v>
      </c>
      <c r="Q549" s="388"/>
      <c r="R549" s="388"/>
      <c r="S549" s="388"/>
      <c r="T549" s="389"/>
      <c r="U549" s="34"/>
      <c r="V549" s="34"/>
      <c r="W549" s="35" t="s">
        <v>69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689</v>
      </c>
      <c r="B550" s="54" t="s">
        <v>690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75</v>
      </c>
      <c r="L550" s="32"/>
      <c r="M550" s="33" t="s">
        <v>109</v>
      </c>
      <c r="N550" s="33"/>
      <c r="O550" s="32">
        <v>50</v>
      </c>
      <c r="P550" s="458" t="s">
        <v>691</v>
      </c>
      <c r="Q550" s="388"/>
      <c r="R550" s="388"/>
      <c r="S550" s="388"/>
      <c r="T550" s="389"/>
      <c r="U550" s="34"/>
      <c r="V550" s="34"/>
      <c r="W550" s="35" t="s">
        <v>69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7"/>
      <c r="P551" s="403" t="s">
        <v>70</v>
      </c>
      <c r="Q551" s="404"/>
      <c r="R551" s="404"/>
      <c r="S551" s="404"/>
      <c r="T551" s="404"/>
      <c r="U551" s="404"/>
      <c r="V551" s="405"/>
      <c r="W551" s="37" t="s">
        <v>71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7"/>
      <c r="P552" s="403" t="s">
        <v>70</v>
      </c>
      <c r="Q552" s="404"/>
      <c r="R552" s="404"/>
      <c r="S552" s="404"/>
      <c r="T552" s="404"/>
      <c r="U552" s="404"/>
      <c r="V552" s="405"/>
      <c r="W552" s="37" t="s">
        <v>69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406" t="s">
        <v>64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692</v>
      </c>
      <c r="B554" s="54" t="s">
        <v>693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40</v>
      </c>
      <c r="P554" s="658" t="s">
        <v>694</v>
      </c>
      <c r="Q554" s="388"/>
      <c r="R554" s="388"/>
      <c r="S554" s="388"/>
      <c r="T554" s="389"/>
      <c r="U554" s="34"/>
      <c r="V554" s="34"/>
      <c r="W554" s="35" t="s">
        <v>69</v>
      </c>
      <c r="X554" s="383">
        <v>0</v>
      </c>
      <c r="Y554" s="384">
        <f t="shared" ref="Y554:Y560" si="94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95">IFERROR(X554*I554/H554,"0")</f>
        <v>0</v>
      </c>
      <c r="BN554" s="64">
        <f t="shared" ref="BN554:BN560" si="96">IFERROR(Y554*I554/H554,"0")</f>
        <v>0</v>
      </c>
      <c r="BO554" s="64">
        <f t="shared" ref="BO554:BO560" si="97">IFERROR(1/J554*(X554/H554),"0")</f>
        <v>0</v>
      </c>
      <c r="BP554" s="64">
        <f t="shared" ref="BP554:BP560" si="98">IFERROR(1/J554*(Y554/H554),"0")</f>
        <v>0</v>
      </c>
    </row>
    <row r="555" spans="1:68" ht="27" customHeight="1" x14ac:dyDescent="0.25">
      <c r="A555" s="54" t="s">
        <v>695</v>
      </c>
      <c r="B555" s="54" t="s">
        <v>696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40</v>
      </c>
      <c r="P555" s="691" t="s">
        <v>697</v>
      </c>
      <c r="Q555" s="388"/>
      <c r="R555" s="388"/>
      <c r="S555" s="388"/>
      <c r="T555" s="389"/>
      <c r="U555" s="34"/>
      <c r="V555" s="34"/>
      <c r="W555" s="35" t="s">
        <v>69</v>
      </c>
      <c r="X555" s="383">
        <v>0</v>
      </c>
      <c r="Y555" s="384">
        <f t="shared" si="94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95"/>
        <v>0</v>
      </c>
      <c r="BN555" s="64">
        <f t="shared" si="96"/>
        <v>0</v>
      </c>
      <c r="BO555" s="64">
        <f t="shared" si="97"/>
        <v>0</v>
      </c>
      <c r="BP555" s="64">
        <f t="shared" si="98"/>
        <v>0</v>
      </c>
    </row>
    <row r="556" spans="1:68" ht="27" customHeight="1" x14ac:dyDescent="0.25">
      <c r="A556" s="54" t="s">
        <v>698</v>
      </c>
      <c r="B556" s="54" t="s">
        <v>699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75</v>
      </c>
      <c r="L556" s="32"/>
      <c r="M556" s="33" t="s">
        <v>68</v>
      </c>
      <c r="N556" s="33"/>
      <c r="O556" s="32">
        <v>45</v>
      </c>
      <c r="P556" s="514" t="s">
        <v>700</v>
      </c>
      <c r="Q556" s="388"/>
      <c r="R556" s="388"/>
      <c r="S556" s="388"/>
      <c r="T556" s="389"/>
      <c r="U556" s="34"/>
      <c r="V556" s="34"/>
      <c r="W556" s="35" t="s">
        <v>69</v>
      </c>
      <c r="X556" s="383">
        <v>0</v>
      </c>
      <c r="Y556" s="384">
        <f t="shared" si="94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95"/>
        <v>0</v>
      </c>
      <c r="BN556" s="64">
        <f t="shared" si="96"/>
        <v>0</v>
      </c>
      <c r="BO556" s="64">
        <f t="shared" si="97"/>
        <v>0</v>
      </c>
      <c r="BP556" s="64">
        <f t="shared" si="98"/>
        <v>0</v>
      </c>
    </row>
    <row r="557" spans="1:68" ht="27" customHeight="1" x14ac:dyDescent="0.25">
      <c r="A557" s="54" t="s">
        <v>701</v>
      </c>
      <c r="B557" s="54" t="s">
        <v>702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45</v>
      </c>
      <c r="P557" s="697" t="s">
        <v>703</v>
      </c>
      <c r="Q557" s="388"/>
      <c r="R557" s="388"/>
      <c r="S557" s="388"/>
      <c r="T557" s="389"/>
      <c r="U557" s="34"/>
      <c r="V557" s="34"/>
      <c r="W557" s="35" t="s">
        <v>69</v>
      </c>
      <c r="X557" s="383">
        <v>0</v>
      </c>
      <c r="Y557" s="384">
        <f t="shared" si="94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704</v>
      </c>
      <c r="B558" s="54" t="s">
        <v>705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45</v>
      </c>
      <c r="P558" s="598" t="s">
        <v>706</v>
      </c>
      <c r="Q558" s="388"/>
      <c r="R558" s="388"/>
      <c r="S558" s="388"/>
      <c r="T558" s="389"/>
      <c r="U558" s="34"/>
      <c r="V558" s="34"/>
      <c r="W558" s="35" t="s">
        <v>69</v>
      </c>
      <c r="X558" s="383">
        <v>0</v>
      </c>
      <c r="Y558" s="384">
        <f t="shared" si="94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707</v>
      </c>
      <c r="B559" s="54" t="s">
        <v>708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67</v>
      </c>
      <c r="L559" s="32"/>
      <c r="M559" s="33" t="s">
        <v>68</v>
      </c>
      <c r="N559" s="33"/>
      <c r="O559" s="32">
        <v>40</v>
      </c>
      <c r="P559" s="633" t="s">
        <v>709</v>
      </c>
      <c r="Q559" s="388"/>
      <c r="R559" s="388"/>
      <c r="S559" s="388"/>
      <c r="T559" s="389"/>
      <c r="U559" s="34"/>
      <c r="V559" s="34"/>
      <c r="W559" s="35" t="s">
        <v>69</v>
      </c>
      <c r="X559" s="383">
        <v>0</v>
      </c>
      <c r="Y559" s="384">
        <f t="shared" si="94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710</v>
      </c>
      <c r="B560" s="54" t="s">
        <v>711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67</v>
      </c>
      <c r="L560" s="32"/>
      <c r="M560" s="33" t="s">
        <v>68</v>
      </c>
      <c r="N560" s="33"/>
      <c r="O560" s="32">
        <v>40</v>
      </c>
      <c r="P560" s="702" t="s">
        <v>712</v>
      </c>
      <c r="Q560" s="388"/>
      <c r="R560" s="388"/>
      <c r="S560" s="388"/>
      <c r="T560" s="389"/>
      <c r="U560" s="34"/>
      <c r="V560" s="34"/>
      <c r="W560" s="35" t="s">
        <v>69</v>
      </c>
      <c r="X560" s="383">
        <v>0</v>
      </c>
      <c r="Y560" s="384">
        <f t="shared" si="94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x14ac:dyDescent="0.2">
      <c r="A561" s="395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7"/>
      <c r="P561" s="403" t="s">
        <v>70</v>
      </c>
      <c r="Q561" s="404"/>
      <c r="R561" s="404"/>
      <c r="S561" s="404"/>
      <c r="T561" s="404"/>
      <c r="U561" s="404"/>
      <c r="V561" s="405"/>
      <c r="W561" s="37" t="s">
        <v>71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7"/>
      <c r="P562" s="403" t="s">
        <v>70</v>
      </c>
      <c r="Q562" s="404"/>
      <c r="R562" s="404"/>
      <c r="S562" s="404"/>
      <c r="T562" s="404"/>
      <c r="U562" s="404"/>
      <c r="V562" s="405"/>
      <c r="W562" s="37" t="s">
        <v>69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406" t="s">
        <v>72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713</v>
      </c>
      <c r="B564" s="54" t="s">
        <v>714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108</v>
      </c>
      <c r="L564" s="32"/>
      <c r="M564" s="33" t="s">
        <v>111</v>
      </c>
      <c r="N564" s="33"/>
      <c r="O564" s="32">
        <v>40</v>
      </c>
      <c r="P564" s="622" t="s">
        <v>715</v>
      </c>
      <c r="Q564" s="388"/>
      <c r="R564" s="388"/>
      <c r="S564" s="388"/>
      <c r="T564" s="389"/>
      <c r="U564" s="34"/>
      <c r="V564" s="34"/>
      <c r="W564" s="35" t="s">
        <v>69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716</v>
      </c>
      <c r="B565" s="54" t="s">
        <v>717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108</v>
      </c>
      <c r="L565" s="32"/>
      <c r="M565" s="33" t="s">
        <v>68</v>
      </c>
      <c r="N565" s="33"/>
      <c r="O565" s="32">
        <v>30</v>
      </c>
      <c r="P565" s="462" t="s">
        <v>718</v>
      </c>
      <c r="Q565" s="388"/>
      <c r="R565" s="388"/>
      <c r="S565" s="388"/>
      <c r="T565" s="389"/>
      <c r="U565" s="34"/>
      <c r="V565" s="34"/>
      <c r="W565" s="35" t="s">
        <v>69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719</v>
      </c>
      <c r="B566" s="54" t="s">
        <v>720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67</v>
      </c>
      <c r="L566" s="32"/>
      <c r="M566" s="33" t="s">
        <v>68</v>
      </c>
      <c r="N566" s="33"/>
      <c r="O566" s="32">
        <v>40</v>
      </c>
      <c r="P566" s="626" t="s">
        <v>721</v>
      </c>
      <c r="Q566" s="388"/>
      <c r="R566" s="388"/>
      <c r="S566" s="388"/>
      <c r="T566" s="389"/>
      <c r="U566" s="34"/>
      <c r="V566" s="34"/>
      <c r="W566" s="35" t="s">
        <v>69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722</v>
      </c>
      <c r="B567" s="54" t="s">
        <v>723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30</v>
      </c>
      <c r="P567" s="671" t="s">
        <v>724</v>
      </c>
      <c r="Q567" s="388"/>
      <c r="R567" s="388"/>
      <c r="S567" s="388"/>
      <c r="T567" s="389"/>
      <c r="U567" s="34"/>
      <c r="V567" s="34"/>
      <c r="W567" s="35" t="s">
        <v>69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5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7"/>
      <c r="P568" s="403" t="s">
        <v>70</v>
      </c>
      <c r="Q568" s="404"/>
      <c r="R568" s="404"/>
      <c r="S568" s="404"/>
      <c r="T568" s="404"/>
      <c r="U568" s="404"/>
      <c r="V568" s="405"/>
      <c r="W568" s="37" t="s">
        <v>71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7"/>
      <c r="P569" s="403" t="s">
        <v>70</v>
      </c>
      <c r="Q569" s="404"/>
      <c r="R569" s="404"/>
      <c r="S569" s="404"/>
      <c r="T569" s="404"/>
      <c r="U569" s="404"/>
      <c r="V569" s="405"/>
      <c r="W569" s="37" t="s">
        <v>69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406" t="s">
        <v>174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725</v>
      </c>
      <c r="B571" s="54" t="s">
        <v>726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108</v>
      </c>
      <c r="L571" s="32"/>
      <c r="M571" s="33" t="s">
        <v>68</v>
      </c>
      <c r="N571" s="33"/>
      <c r="O571" s="32">
        <v>40</v>
      </c>
      <c r="P571" s="483" t="s">
        <v>727</v>
      </c>
      <c r="Q571" s="388"/>
      <c r="R571" s="388"/>
      <c r="S571" s="388"/>
      <c r="T571" s="389"/>
      <c r="U571" s="34"/>
      <c r="V571" s="34"/>
      <c r="W571" s="35" t="s">
        <v>69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725</v>
      </c>
      <c r="B572" s="54" t="s">
        <v>728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108</v>
      </c>
      <c r="L572" s="32"/>
      <c r="M572" s="33" t="s">
        <v>68</v>
      </c>
      <c r="N572" s="33"/>
      <c r="O572" s="32">
        <v>40</v>
      </c>
      <c r="P572" s="493" t="s">
        <v>729</v>
      </c>
      <c r="Q572" s="388"/>
      <c r="R572" s="388"/>
      <c r="S572" s="388"/>
      <c r="T572" s="389"/>
      <c r="U572" s="34"/>
      <c r="V572" s="34"/>
      <c r="W572" s="35" t="s">
        <v>69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730</v>
      </c>
      <c r="B573" s="54" t="s">
        <v>731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108</v>
      </c>
      <c r="L573" s="32"/>
      <c r="M573" s="33" t="s">
        <v>68</v>
      </c>
      <c r="N573" s="33"/>
      <c r="O573" s="32">
        <v>40</v>
      </c>
      <c r="P573" s="488" t="s">
        <v>732</v>
      </c>
      <c r="Q573" s="388"/>
      <c r="R573" s="388"/>
      <c r="S573" s="388"/>
      <c r="T573" s="389"/>
      <c r="U573" s="34"/>
      <c r="V573" s="34"/>
      <c r="W573" s="35" t="s">
        <v>69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730</v>
      </c>
      <c r="B574" s="54" t="s">
        <v>733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108</v>
      </c>
      <c r="L574" s="32"/>
      <c r="M574" s="33" t="s">
        <v>68</v>
      </c>
      <c r="N574" s="33"/>
      <c r="O574" s="32">
        <v>40</v>
      </c>
      <c r="P574" s="537" t="s">
        <v>734</v>
      </c>
      <c r="Q574" s="388"/>
      <c r="R574" s="388"/>
      <c r="S574" s="388"/>
      <c r="T574" s="389"/>
      <c r="U574" s="34"/>
      <c r="V574" s="34"/>
      <c r="W574" s="35" t="s">
        <v>69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5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7"/>
      <c r="P575" s="403" t="s">
        <v>70</v>
      </c>
      <c r="Q575" s="404"/>
      <c r="R575" s="404"/>
      <c r="S575" s="404"/>
      <c r="T575" s="404"/>
      <c r="U575" s="404"/>
      <c r="V575" s="405"/>
      <c r="W575" s="37" t="s">
        <v>71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7"/>
      <c r="P576" s="403" t="s">
        <v>70</v>
      </c>
      <c r="Q576" s="404"/>
      <c r="R576" s="404"/>
      <c r="S576" s="404"/>
      <c r="T576" s="404"/>
      <c r="U576" s="404"/>
      <c r="V576" s="405"/>
      <c r="W576" s="37" t="s">
        <v>69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02" t="s">
        <v>735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406" t="s">
        <v>105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736</v>
      </c>
      <c r="B579" s="54" t="s">
        <v>737</v>
      </c>
      <c r="C579" s="31">
        <v>4301011951</v>
      </c>
      <c r="D579" s="390">
        <v>4640242180045</v>
      </c>
      <c r="E579" s="391"/>
      <c r="F579" s="382">
        <v>1.5</v>
      </c>
      <c r="G579" s="32">
        <v>8</v>
      </c>
      <c r="H579" s="382">
        <v>12</v>
      </c>
      <c r="I579" s="382">
        <v>12.48</v>
      </c>
      <c r="J579" s="32">
        <v>56</v>
      </c>
      <c r="K579" s="32" t="s">
        <v>108</v>
      </c>
      <c r="L579" s="32"/>
      <c r="M579" s="33" t="s">
        <v>109</v>
      </c>
      <c r="N579" s="33"/>
      <c r="O579" s="32">
        <v>55</v>
      </c>
      <c r="P579" s="747" t="s">
        <v>738</v>
      </c>
      <c r="Q579" s="388"/>
      <c r="R579" s="388"/>
      <c r="S579" s="388"/>
      <c r="T579" s="389"/>
      <c r="U579" s="34"/>
      <c r="V579" s="34"/>
      <c r="W579" s="35" t="s">
        <v>69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739</v>
      </c>
      <c r="B580" s="54" t="s">
        <v>740</v>
      </c>
      <c r="C580" s="31">
        <v>4301011950</v>
      </c>
      <c r="D580" s="390">
        <v>4640242180601</v>
      </c>
      <c r="E580" s="391"/>
      <c r="F580" s="382">
        <v>1.5</v>
      </c>
      <c r="G580" s="32">
        <v>8</v>
      </c>
      <c r="H580" s="382">
        <v>12</v>
      </c>
      <c r="I580" s="382">
        <v>12.48</v>
      </c>
      <c r="J580" s="32">
        <v>56</v>
      </c>
      <c r="K580" s="32" t="s">
        <v>108</v>
      </c>
      <c r="L580" s="32"/>
      <c r="M580" s="33" t="s">
        <v>109</v>
      </c>
      <c r="N580" s="33"/>
      <c r="O580" s="32">
        <v>55</v>
      </c>
      <c r="P580" s="688" t="s">
        <v>741</v>
      </c>
      <c r="Q580" s="388"/>
      <c r="R580" s="388"/>
      <c r="S580" s="388"/>
      <c r="T580" s="389"/>
      <c r="U580" s="34"/>
      <c r="V580" s="34"/>
      <c r="W580" s="35" t="s">
        <v>69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5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7"/>
      <c r="P581" s="403" t="s">
        <v>70</v>
      </c>
      <c r="Q581" s="404"/>
      <c r="R581" s="404"/>
      <c r="S581" s="404"/>
      <c r="T581" s="404"/>
      <c r="U581" s="404"/>
      <c r="V581" s="405"/>
      <c r="W581" s="37" t="s">
        <v>71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7"/>
      <c r="P582" s="403" t="s">
        <v>70</v>
      </c>
      <c r="Q582" s="404"/>
      <c r="R582" s="404"/>
      <c r="S582" s="404"/>
      <c r="T582" s="404"/>
      <c r="U582" s="404"/>
      <c r="V582" s="405"/>
      <c r="W582" s="37" t="s">
        <v>69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406" t="s">
        <v>141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742</v>
      </c>
      <c r="B584" s="54" t="s">
        <v>743</v>
      </c>
      <c r="C584" s="31">
        <v>4301020314</v>
      </c>
      <c r="D584" s="390">
        <v>4640242180090</v>
      </c>
      <c r="E584" s="391"/>
      <c r="F584" s="382">
        <v>1.5</v>
      </c>
      <c r="G584" s="32">
        <v>8</v>
      </c>
      <c r="H584" s="382">
        <v>12</v>
      </c>
      <c r="I584" s="382">
        <v>12.48</v>
      </c>
      <c r="J584" s="32">
        <v>56</v>
      </c>
      <c r="K584" s="32" t="s">
        <v>108</v>
      </c>
      <c r="L584" s="32"/>
      <c r="M584" s="33" t="s">
        <v>109</v>
      </c>
      <c r="N584" s="33"/>
      <c r="O584" s="32">
        <v>50</v>
      </c>
      <c r="P584" s="513" t="s">
        <v>744</v>
      </c>
      <c r="Q584" s="388"/>
      <c r="R584" s="388"/>
      <c r="S584" s="388"/>
      <c r="T584" s="389"/>
      <c r="U584" s="34"/>
      <c r="V584" s="34"/>
      <c r="W584" s="35" t="s">
        <v>69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5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7"/>
      <c r="P585" s="403" t="s">
        <v>70</v>
      </c>
      <c r="Q585" s="404"/>
      <c r="R585" s="404"/>
      <c r="S585" s="404"/>
      <c r="T585" s="404"/>
      <c r="U585" s="404"/>
      <c r="V585" s="405"/>
      <c r="W585" s="37" t="s">
        <v>71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7"/>
      <c r="P586" s="403" t="s">
        <v>70</v>
      </c>
      <c r="Q586" s="404"/>
      <c r="R586" s="404"/>
      <c r="S586" s="404"/>
      <c r="T586" s="404"/>
      <c r="U586" s="404"/>
      <c r="V586" s="405"/>
      <c r="W586" s="37" t="s">
        <v>69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406" t="s">
        <v>64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745</v>
      </c>
      <c r="B588" s="54" t="s">
        <v>746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75</v>
      </c>
      <c r="L588" s="32"/>
      <c r="M588" s="33" t="s">
        <v>68</v>
      </c>
      <c r="N588" s="33"/>
      <c r="O588" s="32">
        <v>40</v>
      </c>
      <c r="P588" s="714" t="s">
        <v>747</v>
      </c>
      <c r="Q588" s="388"/>
      <c r="R588" s="388"/>
      <c r="S588" s="388"/>
      <c r="T588" s="389"/>
      <c r="U588" s="34"/>
      <c r="V588" s="34"/>
      <c r="W588" s="35" t="s">
        <v>69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5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7"/>
      <c r="P589" s="403" t="s">
        <v>70</v>
      </c>
      <c r="Q589" s="404"/>
      <c r="R589" s="404"/>
      <c r="S589" s="404"/>
      <c r="T589" s="404"/>
      <c r="U589" s="404"/>
      <c r="V589" s="405"/>
      <c r="W589" s="37" t="s">
        <v>71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7"/>
      <c r="P590" s="403" t="s">
        <v>70</v>
      </c>
      <c r="Q590" s="404"/>
      <c r="R590" s="404"/>
      <c r="S590" s="404"/>
      <c r="T590" s="404"/>
      <c r="U590" s="404"/>
      <c r="V590" s="405"/>
      <c r="W590" s="37" t="s">
        <v>69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406" t="s">
        <v>72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748</v>
      </c>
      <c r="B592" s="54" t="s">
        <v>749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108</v>
      </c>
      <c r="L592" s="32"/>
      <c r="M592" s="33" t="s">
        <v>68</v>
      </c>
      <c r="N592" s="33"/>
      <c r="O592" s="32">
        <v>45</v>
      </c>
      <c r="P592" s="546" t="s">
        <v>750</v>
      </c>
      <c r="Q592" s="388"/>
      <c r="R592" s="388"/>
      <c r="S592" s="388"/>
      <c r="T592" s="389"/>
      <c r="U592" s="34"/>
      <c r="V592" s="34"/>
      <c r="W592" s="35" t="s">
        <v>69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5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7"/>
      <c r="P593" s="403" t="s">
        <v>70</v>
      </c>
      <c r="Q593" s="404"/>
      <c r="R593" s="404"/>
      <c r="S593" s="404"/>
      <c r="T593" s="404"/>
      <c r="U593" s="404"/>
      <c r="V593" s="405"/>
      <c r="W593" s="37" t="s">
        <v>71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7"/>
      <c r="P594" s="403" t="s">
        <v>70</v>
      </c>
      <c r="Q594" s="404"/>
      <c r="R594" s="404"/>
      <c r="S594" s="404"/>
      <c r="T594" s="404"/>
      <c r="U594" s="404"/>
      <c r="V594" s="405"/>
      <c r="W594" s="37" t="s">
        <v>69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3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4"/>
      <c r="P595" s="566" t="s">
        <v>751</v>
      </c>
      <c r="Q595" s="532"/>
      <c r="R595" s="532"/>
      <c r="S595" s="532"/>
      <c r="T595" s="532"/>
      <c r="U595" s="532"/>
      <c r="V595" s="533"/>
      <c r="W595" s="37" t="s">
        <v>69</v>
      </c>
      <c r="X595" s="385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4154.7</v>
      </c>
      <c r="Y595" s="385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4209.66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4"/>
      <c r="P596" s="566" t="s">
        <v>752</v>
      </c>
      <c r="Q596" s="532"/>
      <c r="R596" s="532"/>
      <c r="S596" s="532"/>
      <c r="T596" s="532"/>
      <c r="U596" s="532"/>
      <c r="V596" s="533"/>
      <c r="W596" s="37" t="s">
        <v>69</v>
      </c>
      <c r="X596" s="385">
        <f>IFERROR(SUM(BM22:BM592),"0")</f>
        <v>4298.8241335242028</v>
      </c>
      <c r="Y596" s="385">
        <f>IFERROR(SUM(BN22:BN592),"0")</f>
        <v>4356.5019999999995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4"/>
      <c r="P597" s="566" t="s">
        <v>753</v>
      </c>
      <c r="Q597" s="532"/>
      <c r="R597" s="532"/>
      <c r="S597" s="532"/>
      <c r="T597" s="532"/>
      <c r="U597" s="532"/>
      <c r="V597" s="533"/>
      <c r="W597" s="37" t="s">
        <v>754</v>
      </c>
      <c r="X597" s="38">
        <f>ROUNDUP(SUM(BO22:BO592),0)</f>
        <v>6</v>
      </c>
      <c r="Y597" s="38">
        <f>ROUNDUP(SUM(BP22:BP592),0)</f>
        <v>7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4"/>
      <c r="P598" s="566" t="s">
        <v>755</v>
      </c>
      <c r="Q598" s="532"/>
      <c r="R598" s="532"/>
      <c r="S598" s="532"/>
      <c r="T598" s="532"/>
      <c r="U598" s="532"/>
      <c r="V598" s="533"/>
      <c r="W598" s="37" t="s">
        <v>69</v>
      </c>
      <c r="X598" s="385">
        <f>GrossWeightTotal+PalletQtyTotal*25</f>
        <v>4448.8241335242028</v>
      </c>
      <c r="Y598" s="385">
        <f>GrossWeightTotalR+PalletQtyTotalR*25</f>
        <v>4531.5019999999995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4"/>
      <c r="P599" s="566" t="s">
        <v>756</v>
      </c>
      <c r="Q599" s="532"/>
      <c r="R599" s="532"/>
      <c r="S599" s="532"/>
      <c r="T599" s="532"/>
      <c r="U599" s="532"/>
      <c r="V599" s="533"/>
      <c r="W599" s="37" t="s">
        <v>754</v>
      </c>
      <c r="X599" s="385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326.17834921570557</v>
      </c>
      <c r="Y599" s="385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333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4"/>
      <c r="P600" s="566" t="s">
        <v>757</v>
      </c>
      <c r="Q600" s="532"/>
      <c r="R600" s="532"/>
      <c r="S600" s="532"/>
      <c r="T600" s="532"/>
      <c r="U600" s="532"/>
      <c r="V600" s="533"/>
      <c r="W600" s="39" t="s">
        <v>758</v>
      </c>
      <c r="X600" s="37"/>
      <c r="Y600" s="37"/>
      <c r="Z600" s="37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6.4332700000000003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759</v>
      </c>
      <c r="B602" s="380" t="s">
        <v>63</v>
      </c>
      <c r="C602" s="398" t="s">
        <v>103</v>
      </c>
      <c r="D602" s="399"/>
      <c r="E602" s="399"/>
      <c r="F602" s="399"/>
      <c r="G602" s="399"/>
      <c r="H602" s="400"/>
      <c r="I602" s="398" t="s">
        <v>266</v>
      </c>
      <c r="J602" s="399"/>
      <c r="K602" s="399"/>
      <c r="L602" s="399"/>
      <c r="M602" s="399"/>
      <c r="N602" s="399"/>
      <c r="O602" s="399"/>
      <c r="P602" s="399"/>
      <c r="Q602" s="399"/>
      <c r="R602" s="399"/>
      <c r="S602" s="399"/>
      <c r="T602" s="399"/>
      <c r="U602" s="399"/>
      <c r="V602" s="400"/>
      <c r="W602" s="398" t="s">
        <v>490</v>
      </c>
      <c r="X602" s="400"/>
      <c r="Y602" s="398" t="s">
        <v>544</v>
      </c>
      <c r="Z602" s="399"/>
      <c r="AA602" s="399"/>
      <c r="AB602" s="400"/>
      <c r="AC602" s="380" t="s">
        <v>614</v>
      </c>
      <c r="AD602" s="398" t="s">
        <v>658</v>
      </c>
      <c r="AE602" s="400"/>
      <c r="AF602" s="381"/>
    </row>
    <row r="603" spans="1:32" ht="14.25" customHeight="1" thickTop="1" x14ac:dyDescent="0.2">
      <c r="A603" s="496" t="s">
        <v>760</v>
      </c>
      <c r="B603" s="398" t="s">
        <v>63</v>
      </c>
      <c r="C603" s="398" t="s">
        <v>104</v>
      </c>
      <c r="D603" s="398" t="s">
        <v>124</v>
      </c>
      <c r="E603" s="398" t="s">
        <v>180</v>
      </c>
      <c r="F603" s="398" t="s">
        <v>196</v>
      </c>
      <c r="G603" s="398" t="s">
        <v>234</v>
      </c>
      <c r="H603" s="398" t="s">
        <v>103</v>
      </c>
      <c r="I603" s="398" t="s">
        <v>267</v>
      </c>
      <c r="J603" s="398" t="s">
        <v>288</v>
      </c>
      <c r="K603" s="398" t="s">
        <v>344</v>
      </c>
      <c r="L603" s="381"/>
      <c r="M603" s="398" t="s">
        <v>359</v>
      </c>
      <c r="N603" s="381"/>
      <c r="O603" s="398" t="s">
        <v>375</v>
      </c>
      <c r="P603" s="398" t="s">
        <v>388</v>
      </c>
      <c r="Q603" s="398" t="s">
        <v>391</v>
      </c>
      <c r="R603" s="398" t="s">
        <v>398</v>
      </c>
      <c r="S603" s="398" t="s">
        <v>409</v>
      </c>
      <c r="T603" s="398" t="s">
        <v>412</v>
      </c>
      <c r="U603" s="398" t="s">
        <v>419</v>
      </c>
      <c r="V603" s="398" t="s">
        <v>481</v>
      </c>
      <c r="W603" s="398" t="s">
        <v>491</v>
      </c>
      <c r="X603" s="398" t="s">
        <v>519</v>
      </c>
      <c r="Y603" s="398" t="s">
        <v>545</v>
      </c>
      <c r="Z603" s="398" t="s">
        <v>589</v>
      </c>
      <c r="AA603" s="398" t="s">
        <v>604</v>
      </c>
      <c r="AB603" s="398" t="s">
        <v>611</v>
      </c>
      <c r="AC603" s="398" t="s">
        <v>614</v>
      </c>
      <c r="AD603" s="398" t="s">
        <v>658</v>
      </c>
      <c r="AE603" s="398" t="s">
        <v>735</v>
      </c>
      <c r="AF603" s="381"/>
    </row>
    <row r="604" spans="1:32" ht="13.5" customHeight="1" thickBot="1" x14ac:dyDescent="0.25">
      <c r="A604" s="497"/>
      <c r="B604" s="428"/>
      <c r="C604" s="428"/>
      <c r="D604" s="428"/>
      <c r="E604" s="428"/>
      <c r="F604" s="428"/>
      <c r="G604" s="428"/>
      <c r="H604" s="428"/>
      <c r="I604" s="428"/>
      <c r="J604" s="428"/>
      <c r="K604" s="428"/>
      <c r="L604" s="381"/>
      <c r="M604" s="428"/>
      <c r="N604" s="381"/>
      <c r="O604" s="428"/>
      <c r="P604" s="428"/>
      <c r="Q604" s="428"/>
      <c r="R604" s="428"/>
      <c r="S604" s="428"/>
      <c r="T604" s="428"/>
      <c r="U604" s="428"/>
      <c r="V604" s="428"/>
      <c r="W604" s="428"/>
      <c r="X604" s="428"/>
      <c r="Y604" s="428"/>
      <c r="Z604" s="428"/>
      <c r="AA604" s="428"/>
      <c r="AB604" s="428"/>
      <c r="AC604" s="428"/>
      <c r="AD604" s="428"/>
      <c r="AE604" s="428"/>
      <c r="AF604" s="381"/>
    </row>
    <row r="605" spans="1:32" ht="18" customHeight="1" thickTop="1" thickBot="1" x14ac:dyDescent="0.25">
      <c r="A605" s="40" t="s">
        <v>761</v>
      </c>
      <c r="B60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46">
        <f>IFERROR(Y48*1,"0")+IFERROR(Y49*1,"0")+IFERROR(Y50*1,"0")+IFERROR(Y51*1,"0")+IFERROR(Y52*1,"0")+IFERROR(Y53*1,"0")+IFERROR(Y57*1,"0")+IFERROR(Y58*1,"0")</f>
        <v>0</v>
      </c>
      <c r="D605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4.5</v>
      </c>
      <c r="E605" s="46">
        <f>IFERROR(Y103*1,"0")+IFERROR(Y104*1,"0")+IFERROR(Y105*1,"0")+IFERROR(Y109*1,"0")+IFERROR(Y110*1,"0")+IFERROR(Y111*1,"0")+IFERROR(Y112*1,"0")+IFERROR(Y113*1,"0")</f>
        <v>19.200000000000003</v>
      </c>
      <c r="F605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8.4</v>
      </c>
      <c r="G605" s="46">
        <f>IFERROR(Y150*1,"0")+IFERROR(Y151*1,"0")+IFERROR(Y155*1,"0")+IFERROR(Y156*1,"0")+IFERROR(Y160*1,"0")+IFERROR(Y161*1,"0")</f>
        <v>0</v>
      </c>
      <c r="H605" s="46">
        <f>IFERROR(Y166*1,"0")+IFERROR(Y167*1,"0")+IFERROR(Y168*1,"0")+IFERROR(Y172*1,"0")+IFERROR(Y173*1,"0")+IFERROR(Y174*1,"0")+IFERROR(Y175*1,"0")+IFERROR(Y176*1,"0")+IFERROR(Y180*1,"0")+IFERROR(Y181*1,"0")+IFERROR(Y182*1,"0")</f>
        <v>8.4</v>
      </c>
      <c r="I605" s="46">
        <f>IFERROR(Y188*1,"0")+IFERROR(Y192*1,"0")+IFERROR(Y193*1,"0")+IFERROR(Y194*1,"0")+IFERROR(Y195*1,"0")+IFERROR(Y196*1,"0")+IFERROR(Y197*1,"0")+IFERROR(Y198*1,"0")+IFERROR(Y199*1,"0")</f>
        <v>25.200000000000003</v>
      </c>
      <c r="J605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181.20000000000002</v>
      </c>
      <c r="K605" s="46">
        <f>IFERROR(Y248*1,"0")+IFERROR(Y249*1,"0")+IFERROR(Y250*1,"0")+IFERROR(Y251*1,"0")+IFERROR(Y252*1,"0")+IFERROR(Y253*1,"0")+IFERROR(Y254*1,"0")+IFERROR(Y255*1,"0")</f>
        <v>0</v>
      </c>
      <c r="L605" s="381"/>
      <c r="M605" s="46">
        <f>IFERROR(Y260*1,"0")+IFERROR(Y261*1,"0")+IFERROR(Y262*1,"0")+IFERROR(Y263*1,"0")+IFERROR(Y264*1,"0")+IFERROR(Y265*1,"0")+IFERROR(Y266*1,"0")+IFERROR(Y267*1,"0")</f>
        <v>0</v>
      </c>
      <c r="N605" s="381"/>
      <c r="O605" s="46">
        <f>IFERROR(Y272*1,"0")+IFERROR(Y273*1,"0")+IFERROR(Y274*1,"0")+IFERROR(Y275*1,"0")+IFERROR(Y276*1,"0")+IFERROR(Y277*1,"0")</f>
        <v>0</v>
      </c>
      <c r="P605" s="46">
        <f>IFERROR(Y282*1,"0")</f>
        <v>0</v>
      </c>
      <c r="Q605" s="46">
        <f>IFERROR(Y287*1,"0")+IFERROR(Y288*1,"0")+IFERROR(Y289*1,"0")</f>
        <v>0</v>
      </c>
      <c r="R605" s="46">
        <f>IFERROR(Y294*1,"0")+IFERROR(Y295*1,"0")+IFERROR(Y296*1,"0")+IFERROR(Y297*1,"0")+IFERROR(Y298*1,"0")</f>
        <v>7.1999999999999993</v>
      </c>
      <c r="S605" s="46">
        <f>IFERROR(Y303*1,"0")</f>
        <v>0</v>
      </c>
      <c r="T605" s="46">
        <f>IFERROR(Y308*1,"0")+IFERROR(Y312*1,"0")+IFERROR(Y313*1,"0")</f>
        <v>0</v>
      </c>
      <c r="U605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15.6</v>
      </c>
      <c r="V605" s="46">
        <f>IFERROR(Y365*1,"0")+IFERROR(Y369*1,"0")+IFERROR(Y370*1,"0")+IFERROR(Y371*1,"0")</f>
        <v>0</v>
      </c>
      <c r="W605" s="46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3750</v>
      </c>
      <c r="X605" s="46">
        <f>IFERROR(Y406*1,"0")+IFERROR(Y407*1,"0")+IFERROR(Y408*1,"0")+IFERROR(Y409*1,"0")+IFERROR(Y413*1,"0")+IFERROR(Y414*1,"0")+IFERROR(Y418*1,"0")+IFERROR(Y419*1,"0")+IFERROR(Y420*1,"0")+IFERROR(Y421*1,"0")+IFERROR(Y422*1,"0")+IFERROR(Y426*1,"0")</f>
        <v>0</v>
      </c>
      <c r="Y605" s="46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21</v>
      </c>
      <c r="Z605" s="46">
        <f>IFERROR(Y469*1,"0")+IFERROR(Y473*1,"0")+IFERROR(Y474*1,"0")+IFERROR(Y475*1,"0")+IFERROR(Y476*1,"0")+IFERROR(Y477*1,"0")+IFERROR(Y481*1,"0")</f>
        <v>0</v>
      </c>
      <c r="AA605" s="46">
        <f>IFERROR(Y486*1,"0")+IFERROR(Y487*1,"0")+IFERROR(Y488*1,"0")</f>
        <v>0</v>
      </c>
      <c r="AB605" s="46">
        <f>IFERROR(Y493*1,"0")</f>
        <v>0</v>
      </c>
      <c r="AC605" s="46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168.96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F9:G9"/>
    <mergeCell ref="D542:E542"/>
    <mergeCell ref="P313:T313"/>
    <mergeCell ref="X17:X18"/>
    <mergeCell ref="P444:T444"/>
    <mergeCell ref="D250:E250"/>
    <mergeCell ref="D50:E50"/>
    <mergeCell ref="P58:T58"/>
    <mergeCell ref="D110:E110"/>
    <mergeCell ref="F603:F604"/>
    <mergeCell ref="D408:E408"/>
    <mergeCell ref="P387:V387"/>
    <mergeCell ref="A8:C8"/>
    <mergeCell ref="P360:T360"/>
    <mergeCell ref="D32:E32"/>
    <mergeCell ref="P595:V595"/>
    <mergeCell ref="D97:E97"/>
    <mergeCell ref="P151:T151"/>
    <mergeCell ref="P76:V76"/>
    <mergeCell ref="D566:E566"/>
    <mergeCell ref="P449:T449"/>
    <mergeCell ref="D395:E395"/>
    <mergeCell ref="A268:O269"/>
    <mergeCell ref="A10:C10"/>
    <mergeCell ref="A497:Z497"/>
    <mergeCell ref="A364:Z364"/>
    <mergeCell ref="P361:V361"/>
    <mergeCell ref="P126:T126"/>
    <mergeCell ref="A484:Z484"/>
    <mergeCell ref="P218:T218"/>
    <mergeCell ref="A21:Z21"/>
    <mergeCell ref="P505:T505"/>
    <mergeCell ref="A355:O356"/>
    <mergeCell ref="P590:V590"/>
    <mergeCell ref="D121:E121"/>
    <mergeCell ref="D192:E192"/>
    <mergeCell ref="A99:O100"/>
    <mergeCell ref="A366:O367"/>
    <mergeCell ref="P527:V527"/>
    <mergeCell ref="P356:V356"/>
    <mergeCell ref="P338:T338"/>
    <mergeCell ref="D515:E515"/>
    <mergeCell ref="D173:E173"/>
    <mergeCell ref="D42:E42"/>
    <mergeCell ref="V12:W12"/>
    <mergeCell ref="P319:T319"/>
    <mergeCell ref="A200:O201"/>
    <mergeCell ref="D262:E262"/>
    <mergeCell ref="P43:V43"/>
    <mergeCell ref="V603:V604"/>
    <mergeCell ref="P383:T383"/>
    <mergeCell ref="D571:E571"/>
    <mergeCell ref="X603:X604"/>
    <mergeCell ref="P397:V397"/>
    <mergeCell ref="D239:E239"/>
    <mergeCell ref="D266:E266"/>
    <mergeCell ref="D537:E537"/>
    <mergeCell ref="P174:T174"/>
    <mergeCell ref="P447:T447"/>
    <mergeCell ref="P372:V372"/>
    <mergeCell ref="P385:T385"/>
    <mergeCell ref="D331:E331"/>
    <mergeCell ref="P310:V310"/>
    <mergeCell ref="D57:E57"/>
    <mergeCell ref="U17:V17"/>
    <mergeCell ref="P163:V163"/>
    <mergeCell ref="P598:V598"/>
    <mergeCell ref="D17:E18"/>
    <mergeCell ref="G603:G604"/>
    <mergeCell ref="D547:E547"/>
    <mergeCell ref="D276:E276"/>
    <mergeCell ref="A191:Z191"/>
    <mergeCell ref="D105:E105"/>
    <mergeCell ref="D341:E341"/>
    <mergeCell ref="A536:Z536"/>
    <mergeCell ref="P132:V132"/>
    <mergeCell ref="N17:N18"/>
    <mergeCell ref="D49:E49"/>
    <mergeCell ref="Q5:R5"/>
    <mergeCell ref="P370:T370"/>
    <mergeCell ref="D242:E242"/>
    <mergeCell ref="P290:V290"/>
    <mergeCell ref="P199:T199"/>
    <mergeCell ref="P297:T297"/>
    <mergeCell ref="D120:E120"/>
    <mergeCell ref="F17:F18"/>
    <mergeCell ref="D549:E549"/>
    <mergeCell ref="A589:O590"/>
    <mergeCell ref="P288:T288"/>
    <mergeCell ref="D234:E234"/>
    <mergeCell ref="P65:T65"/>
    <mergeCell ref="P136:T136"/>
    <mergeCell ref="P305:V305"/>
    <mergeCell ref="P263:T263"/>
    <mergeCell ref="P228:T228"/>
    <mergeCell ref="P499:T499"/>
    <mergeCell ref="D336:E336"/>
    <mergeCell ref="D407:E407"/>
    <mergeCell ref="Q6:R6"/>
    <mergeCell ref="P513:V513"/>
    <mergeCell ref="H603:H604"/>
    <mergeCell ref="A326:O327"/>
    <mergeCell ref="P57:T57"/>
    <mergeCell ref="D475:E475"/>
    <mergeCell ref="P486:T486"/>
    <mergeCell ref="P75:T75"/>
    <mergeCell ref="D323:E323"/>
    <mergeCell ref="D394:E394"/>
    <mergeCell ref="D450:E450"/>
    <mergeCell ref="P121:T121"/>
    <mergeCell ref="P181:T181"/>
    <mergeCell ref="D29:E29"/>
    <mergeCell ref="P515:T515"/>
    <mergeCell ref="D265:E265"/>
    <mergeCell ref="D216:E216"/>
    <mergeCell ref="P300:V300"/>
    <mergeCell ref="A125:Z125"/>
    <mergeCell ref="D452:E452"/>
    <mergeCell ref="D252:E252"/>
    <mergeCell ref="D550:E550"/>
    <mergeCell ref="P421:T421"/>
    <mergeCell ref="P110:T110"/>
    <mergeCell ref="P579:T579"/>
    <mergeCell ref="P408:T408"/>
    <mergeCell ref="D218:E218"/>
    <mergeCell ref="P495:V495"/>
    <mergeCell ref="A494:O495"/>
    <mergeCell ref="P593:V593"/>
    <mergeCell ref="A534:Z534"/>
    <mergeCell ref="A412:Z412"/>
    <mergeCell ref="P439:T439"/>
    <mergeCell ref="E603:E604"/>
    <mergeCell ref="P599:V599"/>
    <mergeCell ref="AD17:AF18"/>
    <mergeCell ref="A39:O40"/>
    <mergeCell ref="P142:V142"/>
    <mergeCell ref="P403:V403"/>
    <mergeCell ref="A399:Z399"/>
    <mergeCell ref="P166:T166"/>
    <mergeCell ref="A430:Z430"/>
    <mergeCell ref="F5:G5"/>
    <mergeCell ref="P55:V55"/>
    <mergeCell ref="P169:V169"/>
    <mergeCell ref="P411:V411"/>
    <mergeCell ref="A25:Z25"/>
    <mergeCell ref="A463:Z463"/>
    <mergeCell ref="D455:E455"/>
    <mergeCell ref="P67:T67"/>
    <mergeCell ref="D175:E175"/>
    <mergeCell ref="P253:T253"/>
    <mergeCell ref="D221:E221"/>
    <mergeCell ref="P82:T82"/>
    <mergeCell ref="V11:W11"/>
    <mergeCell ref="A20:Z20"/>
    <mergeCell ref="D249:E249"/>
    <mergeCell ref="P262:T262"/>
    <mergeCell ref="P134:T134"/>
    <mergeCell ref="P243:T243"/>
    <mergeCell ref="P436:T436"/>
    <mergeCell ref="A425:Z425"/>
    <mergeCell ref="A189:O190"/>
    <mergeCell ref="D196:E196"/>
    <mergeCell ref="P294:T294"/>
    <mergeCell ref="P23:V23"/>
    <mergeCell ref="P2:W3"/>
    <mergeCell ref="D560:E560"/>
    <mergeCell ref="P127:T127"/>
    <mergeCell ref="P298:T298"/>
    <mergeCell ref="P198:T198"/>
    <mergeCell ref="D437:E437"/>
    <mergeCell ref="P369:T369"/>
    <mergeCell ref="D241:E241"/>
    <mergeCell ref="P347:T347"/>
    <mergeCell ref="D539:E539"/>
    <mergeCell ref="A415:O416"/>
    <mergeCell ref="P418:T418"/>
    <mergeCell ref="A244:O245"/>
    <mergeCell ref="A342:O343"/>
    <mergeCell ref="D228:E228"/>
    <mergeCell ref="D526:E526"/>
    <mergeCell ref="A23:O24"/>
    <mergeCell ref="P64:T64"/>
    <mergeCell ref="D10:E10"/>
    <mergeCell ref="P135:T135"/>
    <mergeCell ref="F10:G10"/>
    <mergeCell ref="D34:E34"/>
    <mergeCell ref="D243:E243"/>
    <mergeCell ref="P420:T420"/>
    <mergeCell ref="A544:O545"/>
    <mergeCell ref="P128:T128"/>
    <mergeCell ref="D503:E503"/>
    <mergeCell ref="P510:T510"/>
    <mergeCell ref="A529:Z529"/>
    <mergeCell ref="A62:Z62"/>
    <mergeCell ref="P544:V544"/>
    <mergeCell ref="P427:V427"/>
    <mergeCell ref="M17:M18"/>
    <mergeCell ref="O17:O18"/>
    <mergeCell ref="P336:T336"/>
    <mergeCell ref="P131:V131"/>
    <mergeCell ref="P423:V423"/>
    <mergeCell ref="P223:V223"/>
    <mergeCell ref="P494:V494"/>
    <mergeCell ref="P410:V410"/>
    <mergeCell ref="P588:T588"/>
    <mergeCell ref="D531:E531"/>
    <mergeCell ref="A247:Z247"/>
    <mergeCell ref="P189:V189"/>
    <mergeCell ref="P456:V456"/>
    <mergeCell ref="P196:T196"/>
    <mergeCell ref="A185:Z185"/>
    <mergeCell ref="D33:E33"/>
    <mergeCell ref="P585:V585"/>
    <mergeCell ref="P354:T354"/>
    <mergeCell ref="D226:E226"/>
    <mergeCell ref="A404:Z404"/>
    <mergeCell ref="P365:T365"/>
    <mergeCell ref="D579:E579"/>
    <mergeCell ref="P283:V283"/>
    <mergeCell ref="P581:V581"/>
    <mergeCell ref="P83:T83"/>
    <mergeCell ref="Y17:Y18"/>
    <mergeCell ref="D22:E22"/>
    <mergeCell ref="D447:E447"/>
    <mergeCell ref="D385:E385"/>
    <mergeCell ref="P295:T295"/>
    <mergeCell ref="P34:T34"/>
    <mergeCell ref="P276:T276"/>
    <mergeCell ref="P547:T547"/>
    <mergeCell ref="P214:T214"/>
    <mergeCell ref="P105:T105"/>
    <mergeCell ref="A593:O594"/>
    <mergeCell ref="D384:E384"/>
    <mergeCell ref="P341:T341"/>
    <mergeCell ref="D151:E151"/>
    <mergeCell ref="D449:E449"/>
    <mergeCell ref="P428:V428"/>
    <mergeCell ref="P49:T49"/>
    <mergeCell ref="P284:V284"/>
    <mergeCell ref="D321:E321"/>
    <mergeCell ref="D150:E150"/>
    <mergeCell ref="A402:O403"/>
    <mergeCell ref="D557:E557"/>
    <mergeCell ref="D215:E215"/>
    <mergeCell ref="A246:Z246"/>
    <mergeCell ref="A317:Z317"/>
    <mergeCell ref="P479:V479"/>
    <mergeCell ref="A9:C9"/>
    <mergeCell ref="P557:T557"/>
    <mergeCell ref="D58:E58"/>
    <mergeCell ref="D500:E500"/>
    <mergeCell ref="A302:Z302"/>
    <mergeCell ref="A236:O237"/>
    <mergeCell ref="A179:Z179"/>
    <mergeCell ref="A478:O479"/>
    <mergeCell ref="D294:E294"/>
    <mergeCell ref="P112:T112"/>
    <mergeCell ref="D592:E592"/>
    <mergeCell ref="A465:O466"/>
    <mergeCell ref="P568:V568"/>
    <mergeCell ref="P323:T323"/>
    <mergeCell ref="A116:Z116"/>
    <mergeCell ref="D231:E231"/>
    <mergeCell ref="P39:V39"/>
    <mergeCell ref="D358:E358"/>
    <mergeCell ref="P70:V70"/>
    <mergeCell ref="P508:V508"/>
    <mergeCell ref="Q13:R13"/>
    <mergeCell ref="A293:Z293"/>
    <mergeCell ref="P268:V268"/>
    <mergeCell ref="D318:E318"/>
    <mergeCell ref="D389:E389"/>
    <mergeCell ref="P139:T139"/>
    <mergeCell ref="P560:T560"/>
    <mergeCell ref="P176:T176"/>
    <mergeCell ref="P241:T241"/>
    <mergeCell ref="D84:E84"/>
    <mergeCell ref="A328:Z328"/>
    <mergeCell ref="D155:E155"/>
    <mergeCell ref="G17:G18"/>
    <mergeCell ref="P526:T526"/>
    <mergeCell ref="P184:V184"/>
    <mergeCell ref="A152:O153"/>
    <mergeCell ref="A143:Z143"/>
    <mergeCell ref="D80:E80"/>
    <mergeCell ref="P188:T188"/>
    <mergeCell ref="P471:V471"/>
    <mergeCell ref="A467:Z467"/>
    <mergeCell ref="D459:E459"/>
    <mergeCell ref="D288:E288"/>
    <mergeCell ref="P123:V123"/>
    <mergeCell ref="P130:T130"/>
    <mergeCell ref="A271:Z271"/>
    <mergeCell ref="D136:E136"/>
    <mergeCell ref="P488:T488"/>
    <mergeCell ref="Y603:Y604"/>
    <mergeCell ref="P482:V482"/>
    <mergeCell ref="A114:O115"/>
    <mergeCell ref="Q603:Q604"/>
    <mergeCell ref="P282:T282"/>
    <mergeCell ref="D225:E225"/>
    <mergeCell ref="S603:S604"/>
    <mergeCell ref="P580:T580"/>
    <mergeCell ref="P409:T409"/>
    <mergeCell ref="P111:T111"/>
    <mergeCell ref="P555:T555"/>
    <mergeCell ref="P359:T359"/>
    <mergeCell ref="D436:E436"/>
    <mergeCell ref="P48:T48"/>
    <mergeCell ref="P346:T346"/>
    <mergeCell ref="D227:E227"/>
    <mergeCell ref="H5:M5"/>
    <mergeCell ref="P158:V158"/>
    <mergeCell ref="A154:Z154"/>
    <mergeCell ref="P522:V522"/>
    <mergeCell ref="P98:T98"/>
    <mergeCell ref="D439:E439"/>
    <mergeCell ref="P567:T567"/>
    <mergeCell ref="D510:E510"/>
    <mergeCell ref="P396:T396"/>
    <mergeCell ref="A583:Z583"/>
    <mergeCell ref="A285:Z285"/>
    <mergeCell ref="A306:Z306"/>
    <mergeCell ref="A577:Z577"/>
    <mergeCell ref="P225:T225"/>
    <mergeCell ref="P175:T175"/>
    <mergeCell ref="D6:M6"/>
    <mergeCell ref="D540:E540"/>
    <mergeCell ref="D83:E83"/>
    <mergeCell ref="P460:T460"/>
    <mergeCell ref="D441:E441"/>
    <mergeCell ref="D319:E319"/>
    <mergeCell ref="P227:T227"/>
    <mergeCell ref="P525:T525"/>
    <mergeCell ref="D506:E506"/>
    <mergeCell ref="P33:T33"/>
    <mergeCell ref="P475:T475"/>
    <mergeCell ref="D481:E481"/>
    <mergeCell ref="P226:T226"/>
    <mergeCell ref="D383:E383"/>
    <mergeCell ref="A386:O387"/>
    <mergeCell ref="D541:E541"/>
    <mergeCell ref="D370:E370"/>
    <mergeCell ref="V6:W9"/>
    <mergeCell ref="D199:E199"/>
    <mergeCell ref="P38:T38"/>
    <mergeCell ref="P554:T554"/>
    <mergeCell ref="A106:O107"/>
    <mergeCell ref="P109:T109"/>
    <mergeCell ref="A348:O349"/>
    <mergeCell ref="A299:O300"/>
    <mergeCell ref="P274:T274"/>
    <mergeCell ref="P541:T541"/>
    <mergeCell ref="D413:E413"/>
    <mergeCell ref="P345:T345"/>
    <mergeCell ref="D217:E217"/>
    <mergeCell ref="A391:O392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521:V521"/>
    <mergeCell ref="P54:V54"/>
    <mergeCell ref="P80:T80"/>
    <mergeCell ref="D194:E194"/>
    <mergeCell ref="Z17:Z18"/>
    <mergeCell ref="P100:V100"/>
    <mergeCell ref="P94:V94"/>
    <mergeCell ref="A41:Z41"/>
    <mergeCell ref="A388:Z388"/>
    <mergeCell ref="AB603:AB604"/>
    <mergeCell ref="P366:V366"/>
    <mergeCell ref="P170:V170"/>
    <mergeCell ref="T603:T604"/>
    <mergeCell ref="P99:V99"/>
    <mergeCell ref="AA17:AA18"/>
    <mergeCell ref="P552:V552"/>
    <mergeCell ref="H10:M10"/>
    <mergeCell ref="P107:V107"/>
    <mergeCell ref="AC17:AC18"/>
    <mergeCell ref="A591:Z591"/>
    <mergeCell ref="D418:E418"/>
    <mergeCell ref="A491:Z491"/>
    <mergeCell ref="A224:Z224"/>
    <mergeCell ref="D89:E89"/>
    <mergeCell ref="A72:Z72"/>
    <mergeCell ref="P254:T254"/>
    <mergeCell ref="P147:V147"/>
    <mergeCell ref="P251:T251"/>
    <mergeCell ref="A435:Z435"/>
    <mergeCell ref="P487:T487"/>
    <mergeCell ref="D420:E420"/>
    <mergeCell ref="P530:T530"/>
    <mergeCell ref="P318:T318"/>
    <mergeCell ref="D128:E128"/>
    <mergeCell ref="AB17:AB18"/>
    <mergeCell ref="D446:E446"/>
    <mergeCell ref="P230:T230"/>
    <mergeCell ref="P44:V44"/>
    <mergeCell ref="A375:Z375"/>
    <mergeCell ref="P237:V237"/>
    <mergeCell ref="I602:V602"/>
    <mergeCell ref="D1:F1"/>
    <mergeCell ref="BD17:BD18"/>
    <mergeCell ref="P152:V152"/>
    <mergeCell ref="P330:T330"/>
    <mergeCell ref="D140:E140"/>
    <mergeCell ref="P566:T566"/>
    <mergeCell ref="P517:T517"/>
    <mergeCell ref="D438:E438"/>
    <mergeCell ref="P395:T395"/>
    <mergeCell ref="D267:E267"/>
    <mergeCell ref="D359:E359"/>
    <mergeCell ref="P96:T96"/>
    <mergeCell ref="H17:H18"/>
    <mergeCell ref="P261:T261"/>
    <mergeCell ref="P90:T90"/>
    <mergeCell ref="P503:T503"/>
    <mergeCell ref="P559:T559"/>
    <mergeCell ref="P332:T332"/>
    <mergeCell ref="P459:T459"/>
    <mergeCell ref="P217:T217"/>
    <mergeCell ref="D440:E440"/>
    <mergeCell ref="D204:E204"/>
    <mergeCell ref="D296:E296"/>
    <mergeCell ref="D198:E198"/>
    <mergeCell ref="P161:T161"/>
    <mergeCell ref="A157:O158"/>
    <mergeCell ref="P27:T27"/>
    <mergeCell ref="P325:T325"/>
    <mergeCell ref="A222:O223"/>
    <mergeCell ref="D75:E75"/>
    <mergeCell ref="P390:T390"/>
    <mergeCell ref="D504:E504"/>
    <mergeCell ref="J9:M9"/>
    <mergeCell ref="P538:T538"/>
    <mergeCell ref="A532:O533"/>
    <mergeCell ref="D519:E519"/>
    <mergeCell ref="A283:O284"/>
    <mergeCell ref="A581:O582"/>
    <mergeCell ref="D193:E193"/>
    <mergeCell ref="P377:T377"/>
    <mergeCell ref="D127:E127"/>
    <mergeCell ref="P448:T448"/>
    <mergeCell ref="P504:T504"/>
    <mergeCell ref="D347:E347"/>
    <mergeCell ref="I603:I604"/>
    <mergeCell ref="P233:T233"/>
    <mergeCell ref="D176:E176"/>
    <mergeCell ref="P540:T540"/>
    <mergeCell ref="P562:V562"/>
    <mergeCell ref="P391:V391"/>
    <mergeCell ref="A514:Z514"/>
    <mergeCell ref="P248:T248"/>
    <mergeCell ref="D64:E64"/>
    <mergeCell ref="P441:T441"/>
    <mergeCell ref="D51:E51"/>
    <mergeCell ref="P235:T235"/>
    <mergeCell ref="P506:T506"/>
    <mergeCell ref="P477:T477"/>
    <mergeCell ref="P86:V86"/>
    <mergeCell ref="P157:V157"/>
    <mergeCell ref="D476:E476"/>
    <mergeCell ref="A280:Z280"/>
    <mergeCell ref="A131:O132"/>
    <mergeCell ref="P392:V392"/>
    <mergeCell ref="A13:M13"/>
    <mergeCell ref="A496:Z496"/>
    <mergeCell ref="A59:O60"/>
    <mergeCell ref="A417:Z417"/>
    <mergeCell ref="P244:V244"/>
    <mergeCell ref="P315:V315"/>
    <mergeCell ref="D254:E254"/>
    <mergeCell ref="A15:M15"/>
    <mergeCell ref="A498:Z498"/>
    <mergeCell ref="D48:E48"/>
    <mergeCell ref="P600:V600"/>
    <mergeCell ref="D346:E346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554:E554"/>
    <mergeCell ref="P326:V326"/>
    <mergeCell ref="D138:E138"/>
    <mergeCell ref="P386:V386"/>
    <mergeCell ref="P564:T564"/>
    <mergeCell ref="P457:V457"/>
    <mergeCell ref="A509:Z509"/>
    <mergeCell ref="A186:Z186"/>
    <mergeCell ref="P232:T232"/>
    <mergeCell ref="P483:V483"/>
    <mergeCell ref="A507:O508"/>
    <mergeCell ref="AA603:AA604"/>
    <mergeCell ref="P558:T558"/>
    <mergeCell ref="P89:T89"/>
    <mergeCell ref="A206:O207"/>
    <mergeCell ref="D295:E295"/>
    <mergeCell ref="D172:E172"/>
    <mergeCell ref="P88:T88"/>
    <mergeCell ref="P51:T51"/>
    <mergeCell ref="P461:V461"/>
    <mergeCell ref="P26:T26"/>
    <mergeCell ref="P324:T324"/>
    <mergeCell ref="P511:T511"/>
    <mergeCell ref="A568:O569"/>
    <mergeCell ref="J603:J604"/>
    <mergeCell ref="D555:E555"/>
    <mergeCell ref="P507:V507"/>
    <mergeCell ref="A546:Z546"/>
    <mergeCell ref="A350:Z350"/>
    <mergeCell ref="P71:V71"/>
    <mergeCell ref="P373:V373"/>
    <mergeCell ref="P380:T380"/>
    <mergeCell ref="D298:E298"/>
    <mergeCell ref="D181:E181"/>
    <mergeCell ref="P91:T91"/>
    <mergeCell ref="P575:V575"/>
    <mergeCell ref="C602:H602"/>
    <mergeCell ref="D273:E273"/>
    <mergeCell ref="P156:T156"/>
    <mergeCell ref="A587:Z587"/>
    <mergeCell ref="P500:T500"/>
    <mergeCell ref="Z603:Z604"/>
    <mergeCell ref="A551:O552"/>
    <mergeCell ref="T5:U5"/>
    <mergeCell ref="D119:E119"/>
    <mergeCell ref="V5:W5"/>
    <mergeCell ref="D488:E488"/>
    <mergeCell ref="D282:E282"/>
    <mergeCell ref="D338:E338"/>
    <mergeCell ref="D233:E233"/>
    <mergeCell ref="D580:E580"/>
    <mergeCell ref="D409:E409"/>
    <mergeCell ref="D469:E469"/>
    <mergeCell ref="P212:V212"/>
    <mergeCell ref="D111:E111"/>
    <mergeCell ref="P69:T69"/>
    <mergeCell ref="P140:T140"/>
    <mergeCell ref="Q8:R8"/>
    <mergeCell ref="P438:T438"/>
    <mergeCell ref="D444:E444"/>
    <mergeCell ref="D419:E419"/>
    <mergeCell ref="P267:T267"/>
    <mergeCell ref="D275:E275"/>
    <mergeCell ref="D248:E248"/>
    <mergeCell ref="D219:E219"/>
    <mergeCell ref="D104:E104"/>
    <mergeCell ref="D340:E340"/>
    <mergeCell ref="T6:U9"/>
    <mergeCell ref="P512:V512"/>
    <mergeCell ref="Q10:R10"/>
    <mergeCell ref="A429:Z429"/>
    <mergeCell ref="P296:T296"/>
    <mergeCell ref="D277:E277"/>
    <mergeCell ref="P256:V256"/>
    <mergeCell ref="P85:V85"/>
    <mergeCell ref="A12:M12"/>
    <mergeCell ref="P355:V355"/>
    <mergeCell ref="P597:V597"/>
    <mergeCell ref="D487:E487"/>
    <mergeCell ref="P200:V200"/>
    <mergeCell ref="P74:T74"/>
    <mergeCell ref="A19:Z19"/>
    <mergeCell ref="R603:R604"/>
    <mergeCell ref="D182:E182"/>
    <mergeCell ref="A117:Z117"/>
    <mergeCell ref="P59:V59"/>
    <mergeCell ref="A489:O490"/>
    <mergeCell ref="D109:E109"/>
    <mergeCell ref="P528:V528"/>
    <mergeCell ref="A14:M14"/>
    <mergeCell ref="A480:Z480"/>
    <mergeCell ref="D345:E345"/>
    <mergeCell ref="D538:E538"/>
    <mergeCell ref="P138:T138"/>
    <mergeCell ref="A208:Z208"/>
    <mergeCell ref="A37:Z37"/>
    <mergeCell ref="D371:E371"/>
    <mergeCell ref="P60:V60"/>
    <mergeCell ref="D564:E564"/>
    <mergeCell ref="P314:V314"/>
    <mergeCell ref="P216:T216"/>
    <mergeCell ref="D137:E137"/>
    <mergeCell ref="P124:V124"/>
    <mergeCell ref="D422:E422"/>
    <mergeCell ref="D74:E74"/>
    <mergeCell ref="D130:E130"/>
    <mergeCell ref="P451:T451"/>
    <mergeCell ref="P15:T16"/>
    <mergeCell ref="D414:E414"/>
    <mergeCell ref="A561:O562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156:E156"/>
    <mergeCell ref="D454:E454"/>
    <mergeCell ref="P433:V433"/>
    <mergeCell ref="P308:T308"/>
    <mergeCell ref="A146:O147"/>
    <mergeCell ref="D264:E264"/>
    <mergeCell ref="P277:T277"/>
    <mergeCell ref="P519:T519"/>
    <mergeCell ref="D220:E220"/>
    <mergeCell ref="P122:T122"/>
    <mergeCell ref="A553:Z553"/>
    <mergeCell ref="P291:V291"/>
    <mergeCell ref="P434:V434"/>
    <mergeCell ref="A259:Z259"/>
    <mergeCell ref="A433:O434"/>
    <mergeCell ref="P501:T501"/>
    <mergeCell ref="D251:E251"/>
    <mergeCell ref="A203:Z203"/>
    <mergeCell ref="D68:E68"/>
    <mergeCell ref="P516:T51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422:T422"/>
    <mergeCell ref="P289:T289"/>
    <mergeCell ref="D232:E232"/>
    <mergeCell ref="D161:E161"/>
    <mergeCell ref="D530:E530"/>
    <mergeCell ref="P264:T264"/>
    <mergeCell ref="P239:T239"/>
    <mergeCell ref="P68:T68"/>
    <mergeCell ref="D38:E38"/>
    <mergeCell ref="P524:T524"/>
    <mergeCell ref="P353:T353"/>
    <mergeCell ref="P303:T303"/>
    <mergeCell ref="P367:V367"/>
    <mergeCell ref="A357:Z357"/>
    <mergeCell ref="P342:V342"/>
    <mergeCell ref="A314:O315"/>
    <mergeCell ref="P146:V146"/>
    <mergeCell ref="D63:E63"/>
    <mergeCell ref="D330:E330"/>
    <mergeCell ref="P304:V304"/>
    <mergeCell ref="D96:E96"/>
    <mergeCell ref="A372:O373"/>
    <mergeCell ref="A5:C5"/>
    <mergeCell ref="D548:E548"/>
    <mergeCell ref="A492:Z492"/>
    <mergeCell ref="A535:Z535"/>
    <mergeCell ref="P406:T406"/>
    <mergeCell ref="P340:T340"/>
    <mergeCell ref="P362:V362"/>
    <mergeCell ref="A187:Z187"/>
    <mergeCell ref="A485:Z485"/>
    <mergeCell ref="B603:B604"/>
    <mergeCell ref="P349:V349"/>
    <mergeCell ref="A108:Z108"/>
    <mergeCell ref="A472:Z472"/>
    <mergeCell ref="D337:E337"/>
    <mergeCell ref="D166:E166"/>
    <mergeCell ref="P592:T592"/>
    <mergeCell ref="D464:E464"/>
    <mergeCell ref="D573:E573"/>
    <mergeCell ref="P195:T195"/>
    <mergeCell ref="A17:A18"/>
    <mergeCell ref="K17:K18"/>
    <mergeCell ref="P493:T493"/>
    <mergeCell ref="P371:T371"/>
    <mergeCell ref="C17:C18"/>
    <mergeCell ref="A238:Z238"/>
    <mergeCell ref="D103:E103"/>
    <mergeCell ref="D401:E401"/>
    <mergeCell ref="P358:T358"/>
    <mergeCell ref="D339:E339"/>
    <mergeCell ref="D230:E230"/>
    <mergeCell ref="D168:E168"/>
    <mergeCell ref="P66:T66"/>
    <mergeCell ref="Q9:R9"/>
    <mergeCell ref="A393:Z393"/>
    <mergeCell ref="P312:T312"/>
    <mergeCell ref="D451:E451"/>
    <mergeCell ref="D255:E255"/>
    <mergeCell ref="P36:V36"/>
    <mergeCell ref="P478:V478"/>
    <mergeCell ref="P278:V278"/>
    <mergeCell ref="A159:Z159"/>
    <mergeCell ref="P576:V576"/>
    <mergeCell ref="P465:V465"/>
    <mergeCell ref="D322:E322"/>
    <mergeCell ref="D260:E260"/>
    <mergeCell ref="P205:T205"/>
    <mergeCell ref="D453:E453"/>
    <mergeCell ref="Q11:R11"/>
    <mergeCell ref="A6:C6"/>
    <mergeCell ref="D113:E113"/>
    <mergeCell ref="P415:V415"/>
    <mergeCell ref="P180:T180"/>
    <mergeCell ref="P118:T118"/>
    <mergeCell ref="P167:T167"/>
    <mergeCell ref="D88:E88"/>
    <mergeCell ref="D26:E26"/>
    <mergeCell ref="P574:T574"/>
    <mergeCell ref="P378:T378"/>
    <mergeCell ref="D517:E517"/>
    <mergeCell ref="D324:E324"/>
    <mergeCell ref="P182:T182"/>
    <mergeCell ref="Q12:R12"/>
    <mergeCell ref="A470:O471"/>
    <mergeCell ref="D261:E261"/>
    <mergeCell ref="AG17:AG18"/>
    <mergeCell ref="P201:V201"/>
    <mergeCell ref="D160:E160"/>
    <mergeCell ref="P481:T481"/>
    <mergeCell ref="I17:I18"/>
    <mergeCell ref="D135:E135"/>
    <mergeCell ref="D377:E377"/>
    <mergeCell ref="P114:V114"/>
    <mergeCell ref="P424:V424"/>
    <mergeCell ref="P287:T287"/>
    <mergeCell ref="P414:T414"/>
    <mergeCell ref="P548:T548"/>
    <mergeCell ref="P352:T352"/>
    <mergeCell ref="P470:V470"/>
    <mergeCell ref="A595:O600"/>
    <mergeCell ref="P178:V178"/>
    <mergeCell ref="A177:O178"/>
    <mergeCell ref="A301:Z301"/>
    <mergeCell ref="D235:E235"/>
    <mergeCell ref="D421:E421"/>
    <mergeCell ref="A95:Z95"/>
    <mergeCell ref="D90:E90"/>
    <mergeCell ref="P442:T442"/>
    <mergeCell ref="P489:V489"/>
    <mergeCell ref="D448:E448"/>
    <mergeCell ref="P119:T119"/>
    <mergeCell ref="P183:V183"/>
    <mergeCell ref="A43:O44"/>
    <mergeCell ref="P469:T469"/>
    <mergeCell ref="D390:E390"/>
    <mergeCell ref="A563:Z563"/>
    <mergeCell ref="P596:V596"/>
    <mergeCell ref="AD602:AE602"/>
    <mergeCell ref="P192:T192"/>
    <mergeCell ref="A309:O310"/>
    <mergeCell ref="A102:Z102"/>
    <mergeCell ref="P348:V348"/>
    <mergeCell ref="A344:Z344"/>
    <mergeCell ref="P113:T113"/>
    <mergeCell ref="P17:T18"/>
    <mergeCell ref="P129:T129"/>
    <mergeCell ref="A148:Z148"/>
    <mergeCell ref="P63:T63"/>
    <mergeCell ref="P194:T194"/>
    <mergeCell ref="P250:T250"/>
    <mergeCell ref="P50:T50"/>
    <mergeCell ref="AD603:AD604"/>
    <mergeCell ref="A482:O483"/>
    <mergeCell ref="D31:E31"/>
    <mergeCell ref="D329:E329"/>
    <mergeCell ref="D400:E400"/>
    <mergeCell ref="P584:T584"/>
    <mergeCell ref="D229:E229"/>
    <mergeCell ref="D565:E565"/>
    <mergeCell ref="D369:E369"/>
    <mergeCell ref="P556:T556"/>
    <mergeCell ref="A304:O305"/>
    <mergeCell ref="P52:T52"/>
    <mergeCell ref="W602:X602"/>
    <mergeCell ref="D603:D604"/>
    <mergeCell ref="D52:E52"/>
    <mergeCell ref="D27:E27"/>
    <mergeCell ref="D325:E325"/>
    <mergeCell ref="D567:E567"/>
    <mergeCell ref="A603:A604"/>
    <mergeCell ref="K603:K604"/>
    <mergeCell ref="D382:E382"/>
    <mergeCell ref="C603:C604"/>
    <mergeCell ref="A456:O457"/>
    <mergeCell ref="A512:O513"/>
    <mergeCell ref="P339:T339"/>
    <mergeCell ref="P190:V190"/>
    <mergeCell ref="A307:Z307"/>
    <mergeCell ref="A405:Z405"/>
    <mergeCell ref="J17:J18"/>
    <mergeCell ref="D82:E82"/>
    <mergeCell ref="L17:L18"/>
    <mergeCell ref="A85:O86"/>
    <mergeCell ref="D240:E240"/>
    <mergeCell ref="D511:E511"/>
    <mergeCell ref="P490:V490"/>
    <mergeCell ref="P426:T426"/>
    <mergeCell ref="P255:T255"/>
    <mergeCell ref="A171:Z171"/>
    <mergeCell ref="A165:Z165"/>
    <mergeCell ref="P582:V582"/>
    <mergeCell ref="P450:T450"/>
    <mergeCell ref="D396:E396"/>
    <mergeCell ref="A575:O576"/>
    <mergeCell ref="P589:V589"/>
    <mergeCell ref="D188:E188"/>
    <mergeCell ref="P543:T543"/>
    <mergeCell ref="P322:T322"/>
    <mergeCell ref="P260:T260"/>
    <mergeCell ref="A141:O142"/>
    <mergeCell ref="A56:Z56"/>
    <mergeCell ref="P573:T573"/>
    <mergeCell ref="D445:E445"/>
    <mergeCell ref="D516:E516"/>
    <mergeCell ref="D274:E274"/>
    <mergeCell ref="A423:O424"/>
    <mergeCell ref="P551:V551"/>
    <mergeCell ref="A376:Z376"/>
    <mergeCell ref="A162:O163"/>
    <mergeCell ref="D122:E122"/>
    <mergeCell ref="P474:T474"/>
    <mergeCell ref="P103:T103"/>
    <mergeCell ref="P32:T32"/>
    <mergeCell ref="P97:T97"/>
    <mergeCell ref="P572:T572"/>
    <mergeCell ref="P168:T168"/>
    <mergeCell ref="A468:Z468"/>
    <mergeCell ref="P401:T401"/>
    <mergeCell ref="A397:O398"/>
    <mergeCell ref="D525:E525"/>
    <mergeCell ref="P321:T321"/>
    <mergeCell ref="A35:O36"/>
    <mergeCell ref="A333:O334"/>
    <mergeCell ref="D320:E320"/>
    <mergeCell ref="D5:E5"/>
    <mergeCell ref="P382:T382"/>
    <mergeCell ref="D303:E303"/>
    <mergeCell ref="P453:T453"/>
    <mergeCell ref="P42:T42"/>
    <mergeCell ref="D588:E588"/>
    <mergeCell ref="A278:O279"/>
    <mergeCell ref="D69:E69"/>
    <mergeCell ref="P240:T240"/>
    <mergeCell ref="D354:E354"/>
    <mergeCell ref="P162:V162"/>
    <mergeCell ref="P569:V569"/>
    <mergeCell ref="P398:V398"/>
    <mergeCell ref="P106:V106"/>
    <mergeCell ref="P177:V177"/>
    <mergeCell ref="P93:V93"/>
    <mergeCell ref="P542:T542"/>
    <mergeCell ref="P269:V269"/>
    <mergeCell ref="P462:V462"/>
    <mergeCell ref="A458:Z458"/>
    <mergeCell ref="A45:Z45"/>
    <mergeCell ref="A281:Z281"/>
    <mergeCell ref="A523:Z523"/>
    <mergeCell ref="P35:V35"/>
    <mergeCell ref="A87:Z87"/>
    <mergeCell ref="P333:V333"/>
    <mergeCell ref="P273:T273"/>
    <mergeCell ref="D145:E145"/>
    <mergeCell ref="P571:T571"/>
    <mergeCell ref="D443:E443"/>
    <mergeCell ref="P400:T400"/>
    <mergeCell ref="D381:E381"/>
    <mergeCell ref="AC603:AC604"/>
    <mergeCell ref="H1:Q1"/>
    <mergeCell ref="AE603:AE604"/>
    <mergeCell ref="A292:Z292"/>
    <mergeCell ref="D214:E214"/>
    <mergeCell ref="A286:Z286"/>
    <mergeCell ref="P222:V222"/>
    <mergeCell ref="P539:T539"/>
    <mergeCell ref="D520:E520"/>
    <mergeCell ref="P120:T120"/>
    <mergeCell ref="P40:V40"/>
    <mergeCell ref="D501:E501"/>
    <mergeCell ref="D28:E28"/>
    <mergeCell ref="A101:Z101"/>
    <mergeCell ref="P476:T476"/>
    <mergeCell ref="P603:P604"/>
    <mergeCell ref="P257:V257"/>
    <mergeCell ref="D313:E313"/>
    <mergeCell ref="D584:E584"/>
    <mergeCell ref="A374:Z374"/>
    <mergeCell ref="D432:E432"/>
    <mergeCell ref="D559:E559"/>
    <mergeCell ref="A410:O411"/>
    <mergeCell ref="P413:T413"/>
    <mergeCell ref="P242:T242"/>
    <mergeCell ref="D524:E524"/>
    <mergeCell ref="P407:T407"/>
    <mergeCell ref="D353:E353"/>
    <mergeCell ref="D92:E92"/>
    <mergeCell ref="D67:E67"/>
    <mergeCell ref="D30:E30"/>
    <mergeCell ref="A311:Z311"/>
    <mergeCell ref="D7:M7"/>
    <mergeCell ref="D365:E365"/>
    <mergeCell ref="D79:E79"/>
    <mergeCell ref="P327:V327"/>
    <mergeCell ref="P92:T92"/>
    <mergeCell ref="P394:T394"/>
    <mergeCell ref="D144:E144"/>
    <mergeCell ref="D442:E442"/>
    <mergeCell ref="D502:E502"/>
    <mergeCell ref="P173:T173"/>
    <mergeCell ref="P29:T29"/>
    <mergeCell ref="A290:O291"/>
    <mergeCell ref="D81:E81"/>
    <mergeCell ref="P265:T265"/>
    <mergeCell ref="D379:E379"/>
    <mergeCell ref="D8:M8"/>
    <mergeCell ref="A211:O212"/>
    <mergeCell ref="P279:V279"/>
    <mergeCell ref="P31:T31"/>
    <mergeCell ref="P473:T473"/>
    <mergeCell ref="P329:T329"/>
    <mergeCell ref="D139:E139"/>
    <mergeCell ref="D406:E406"/>
    <mergeCell ref="P416:V416"/>
    <mergeCell ref="P343:V343"/>
    <mergeCell ref="P266:T266"/>
    <mergeCell ref="A461:O462"/>
    <mergeCell ref="P502:T502"/>
    <mergeCell ref="P331:T331"/>
    <mergeCell ref="A316:Z316"/>
    <mergeCell ref="D272:E272"/>
    <mergeCell ref="D308:E308"/>
    <mergeCell ref="D126:E126"/>
    <mergeCell ref="P443:T443"/>
    <mergeCell ref="D197:E197"/>
    <mergeCell ref="P381:T381"/>
    <mergeCell ref="D253:E253"/>
    <mergeCell ref="D53:E53"/>
    <mergeCell ref="D351:E351"/>
    <mergeCell ref="D289:E289"/>
    <mergeCell ref="P160:T160"/>
    <mergeCell ref="A149:Z149"/>
    <mergeCell ref="P209:T209"/>
    <mergeCell ref="A578:Z578"/>
    <mergeCell ref="P445:T445"/>
    <mergeCell ref="W17:W18"/>
    <mergeCell ref="P532:V532"/>
    <mergeCell ref="A213:Z213"/>
    <mergeCell ref="P234:T234"/>
    <mergeCell ref="P561:V561"/>
    <mergeCell ref="D378:E378"/>
    <mergeCell ref="D129:E129"/>
    <mergeCell ref="P550:T550"/>
    <mergeCell ref="P565:T565"/>
    <mergeCell ref="D210:E210"/>
    <mergeCell ref="A123:O124"/>
    <mergeCell ref="A169:O170"/>
    <mergeCell ref="A46:Z46"/>
    <mergeCell ref="P537:T537"/>
    <mergeCell ref="D380:E380"/>
    <mergeCell ref="A527:O528"/>
    <mergeCell ref="P337:T337"/>
    <mergeCell ref="P464:T464"/>
    <mergeCell ref="D209:E209"/>
    <mergeCell ref="U603:U604"/>
    <mergeCell ref="W603:W604"/>
    <mergeCell ref="M603:M604"/>
    <mergeCell ref="O603:O604"/>
    <mergeCell ref="P402:V402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A431:Z431"/>
    <mergeCell ref="D556:E556"/>
    <mergeCell ref="P533:V533"/>
    <mergeCell ref="D543:E543"/>
    <mergeCell ref="D518:E518"/>
    <mergeCell ref="P207:V207"/>
    <mergeCell ref="A521:O522"/>
    <mergeCell ref="P252:T252"/>
    <mergeCell ref="D195:E195"/>
    <mergeCell ref="P379:T379"/>
    <mergeCell ref="P81:T81"/>
    <mergeCell ref="D493:E493"/>
    <mergeCell ref="D360:E360"/>
    <mergeCell ref="P299:V299"/>
    <mergeCell ref="D287:E287"/>
    <mergeCell ref="D558:E558"/>
    <mergeCell ref="D474:E474"/>
    <mergeCell ref="P220:T220"/>
    <mergeCell ref="A70:O71"/>
    <mergeCell ref="D426:E426"/>
    <mergeCell ref="D486:E486"/>
    <mergeCell ref="P384:T384"/>
    <mergeCell ref="A585:O586"/>
    <mergeCell ref="D572:E572"/>
    <mergeCell ref="P455:T455"/>
    <mergeCell ref="D205:E205"/>
    <mergeCell ref="D134:E134"/>
    <mergeCell ref="P249:T249"/>
    <mergeCell ref="P520:T520"/>
    <mergeCell ref="P172:T172"/>
    <mergeCell ref="R1:T1"/>
    <mergeCell ref="P150:T150"/>
    <mergeCell ref="P28:T28"/>
    <mergeCell ref="P586:V586"/>
    <mergeCell ref="P221:T221"/>
    <mergeCell ref="D332:E332"/>
    <mergeCell ref="P215:T215"/>
    <mergeCell ref="D574:E574"/>
    <mergeCell ref="P115:V115"/>
    <mergeCell ref="P549:T549"/>
    <mergeCell ref="P432:T432"/>
    <mergeCell ref="D98:E98"/>
    <mergeCell ref="D73:E73"/>
    <mergeCell ref="P77:V77"/>
    <mergeCell ref="P30:T30"/>
    <mergeCell ref="A76:O77"/>
    <mergeCell ref="V10:W10"/>
    <mergeCell ref="P145:T145"/>
    <mergeCell ref="D66:E66"/>
    <mergeCell ref="P79:T79"/>
    <mergeCell ref="D473:E473"/>
    <mergeCell ref="P73:T73"/>
    <mergeCell ref="P437:T437"/>
    <mergeCell ref="P144:T144"/>
    <mergeCell ref="A361:O362"/>
    <mergeCell ref="Y602:AB602"/>
    <mergeCell ref="P231:T231"/>
    <mergeCell ref="D174:E174"/>
    <mergeCell ref="A270:Z270"/>
    <mergeCell ref="P245:V245"/>
    <mergeCell ref="A368:Z368"/>
    <mergeCell ref="H9:I9"/>
    <mergeCell ref="P24:V24"/>
    <mergeCell ref="P211:V211"/>
    <mergeCell ref="P389:T389"/>
    <mergeCell ref="P309:V309"/>
    <mergeCell ref="P454:T454"/>
    <mergeCell ref="D297:E297"/>
    <mergeCell ref="A570:Z570"/>
    <mergeCell ref="P545:V545"/>
    <mergeCell ref="A427:O428"/>
    <mergeCell ref="A256:O257"/>
    <mergeCell ref="P155:T155"/>
    <mergeCell ref="P153:V153"/>
    <mergeCell ref="A78:Z78"/>
    <mergeCell ref="D312:E312"/>
    <mergeCell ref="D263:E263"/>
    <mergeCell ref="D505:E505"/>
    <mergeCell ref="P518:T518"/>
    <mergeCell ref="A363:Z363"/>
    <mergeCell ref="D499:E4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8" spans="2:8" x14ac:dyDescent="0.2">
      <c r="B8" s="47" t="s">
        <v>19</v>
      </c>
      <c r="C8" s="47" t="s">
        <v>764</v>
      </c>
      <c r="D8" s="47"/>
      <c r="E8" s="47"/>
    </row>
    <row r="10" spans="2:8" x14ac:dyDescent="0.2">
      <c r="B10" s="47" t="s">
        <v>766</v>
      </c>
      <c r="C10" s="47"/>
      <c r="D10" s="47"/>
      <c r="E10" s="47"/>
    </row>
    <row r="11" spans="2:8" x14ac:dyDescent="0.2">
      <c r="B11" s="47" t="s">
        <v>767</v>
      </c>
      <c r="C11" s="47"/>
      <c r="D11" s="47"/>
      <c r="E11" s="47"/>
    </row>
    <row r="12" spans="2:8" x14ac:dyDescent="0.2">
      <c r="B12" s="47" t="s">
        <v>768</v>
      </c>
      <c r="C12" s="47"/>
      <c r="D12" s="47"/>
      <c r="E12" s="47"/>
    </row>
    <row r="13" spans="2:8" x14ac:dyDescent="0.2">
      <c r="B13" s="47" t="s">
        <v>769</v>
      </c>
      <c r="C13" s="47"/>
      <c r="D13" s="47"/>
      <c r="E13" s="47"/>
    </row>
    <row r="14" spans="2:8" x14ac:dyDescent="0.2">
      <c r="B14" s="47" t="s">
        <v>770</v>
      </c>
      <c r="C14" s="47"/>
      <c r="D14" s="47"/>
      <c r="E14" s="47"/>
    </row>
    <row r="15" spans="2:8" x14ac:dyDescent="0.2">
      <c r="B15" s="47" t="s">
        <v>771</v>
      </c>
      <c r="C15" s="47"/>
      <c r="D15" s="47"/>
      <c r="E15" s="47"/>
    </row>
    <row r="16" spans="2:8" x14ac:dyDescent="0.2">
      <c r="B16" s="47" t="s">
        <v>772</v>
      </c>
      <c r="C16" s="47"/>
      <c r="D16" s="47"/>
      <c r="E16" s="47"/>
    </row>
    <row r="17" spans="2:5" x14ac:dyDescent="0.2">
      <c r="B17" s="47" t="s">
        <v>773</v>
      </c>
      <c r="C17" s="47"/>
      <c r="D17" s="47"/>
      <c r="E17" s="47"/>
    </row>
    <row r="18" spans="2:5" x14ac:dyDescent="0.2">
      <c r="B18" s="47" t="s">
        <v>774</v>
      </c>
      <c r="C18" s="47"/>
      <c r="D18" s="47"/>
      <c r="E18" s="47"/>
    </row>
    <row r="19" spans="2:5" x14ac:dyDescent="0.2">
      <c r="B19" s="47" t="s">
        <v>775</v>
      </c>
      <c r="C19" s="47"/>
      <c r="D19" s="47"/>
      <c r="E19" s="47"/>
    </row>
    <row r="20" spans="2:5" x14ac:dyDescent="0.2">
      <c r="B20" s="47" t="s">
        <v>776</v>
      </c>
      <c r="C20" s="47"/>
      <c r="D20" s="47"/>
      <c r="E20" s="47"/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2024-10-08T10:03:21Z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