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0,24 Гурджий\"/>
    </mc:Choice>
  </mc:AlternateContent>
  <xr:revisionPtr revIDLastSave="0" documentId="13_ncr:1_{9E182558-5E43-489F-B2A5-B9596FE83E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Y581" i="2"/>
  <c r="X581" i="2"/>
  <c r="BP580" i="2"/>
  <c r="BO580" i="2"/>
  <c r="BN580" i="2"/>
  <c r="BM580" i="2"/>
  <c r="Z580" i="2"/>
  <c r="Y580" i="2"/>
  <c r="BP579" i="2"/>
  <c r="BO579" i="2"/>
  <c r="BN579" i="2"/>
  <c r="BM579" i="2"/>
  <c r="Z579" i="2"/>
  <c r="Z581" i="2" s="1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Y569" i="2"/>
  <c r="X569" i="2"/>
  <c r="Y568" i="2"/>
  <c r="X568" i="2"/>
  <c r="BP567" i="2"/>
  <c r="BO567" i="2"/>
  <c r="BN567" i="2"/>
  <c r="BM567" i="2"/>
  <c r="Z567" i="2"/>
  <c r="Y567" i="2"/>
  <c r="BP566" i="2"/>
  <c r="BO566" i="2"/>
  <c r="BN566" i="2"/>
  <c r="BM566" i="2"/>
  <c r="Z566" i="2"/>
  <c r="Y566" i="2"/>
  <c r="BP565" i="2"/>
  <c r="BO565" i="2"/>
  <c r="BN565" i="2"/>
  <c r="BM565" i="2"/>
  <c r="Z565" i="2"/>
  <c r="Y565" i="2"/>
  <c r="BP564" i="2"/>
  <c r="BO564" i="2"/>
  <c r="BN564" i="2"/>
  <c r="BM564" i="2"/>
  <c r="Z564" i="2"/>
  <c r="Z568" i="2" s="1"/>
  <c r="Y564" i="2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Y551" i="2"/>
  <c r="X551" i="2"/>
  <c r="BP550" i="2"/>
  <c r="BO550" i="2"/>
  <c r="BN550" i="2"/>
  <c r="BM550" i="2"/>
  <c r="Z550" i="2"/>
  <c r="Y550" i="2"/>
  <c r="BP549" i="2"/>
  <c r="BO549" i="2"/>
  <c r="BN549" i="2"/>
  <c r="BM549" i="2"/>
  <c r="Z549" i="2"/>
  <c r="Y549" i="2"/>
  <c r="BP548" i="2"/>
  <c r="BO548" i="2"/>
  <c r="BN548" i="2"/>
  <c r="BM548" i="2"/>
  <c r="Z548" i="2"/>
  <c r="Y548" i="2"/>
  <c r="BP547" i="2"/>
  <c r="BO547" i="2"/>
  <c r="BN547" i="2"/>
  <c r="BM547" i="2"/>
  <c r="Z547" i="2"/>
  <c r="Z551" i="2" s="1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P531" i="2"/>
  <c r="BO531" i="2"/>
  <c r="BN531" i="2"/>
  <c r="BM531" i="2"/>
  <c r="Z531" i="2"/>
  <c r="Y531" i="2"/>
  <c r="BP530" i="2"/>
  <c r="BO530" i="2"/>
  <c r="BN530" i="2"/>
  <c r="BM530" i="2"/>
  <c r="Z530" i="2"/>
  <c r="Z532" i="2" s="1"/>
  <c r="Y530" i="2"/>
  <c r="Y533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P510" i="2" s="1"/>
  <c r="P510" i="2"/>
  <c r="X508" i="2"/>
  <c r="X507" i="2"/>
  <c r="BO506" i="2"/>
  <c r="BM506" i="2"/>
  <c r="Y506" i="2"/>
  <c r="BP506" i="2" s="1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P473" i="2" s="1"/>
  <c r="P473" i="2"/>
  <c r="X471" i="2"/>
  <c r="X470" i="2"/>
  <c r="BO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Y398" i="2" s="1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P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P369" i="2"/>
  <c r="X367" i="2"/>
  <c r="X366" i="2"/>
  <c r="BO365" i="2"/>
  <c r="BM365" i="2"/>
  <c r="Y365" i="2"/>
  <c r="Y367" i="2" s="1"/>
  <c r="P365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P346" i="2"/>
  <c r="BO346" i="2"/>
  <c r="BN346" i="2"/>
  <c r="BM346" i="2"/>
  <c r="Z346" i="2"/>
  <c r="Y346" i="2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P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P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P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Z74" i="2" s="1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BP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Z51" i="2" l="1"/>
  <c r="Z119" i="2"/>
  <c r="Z407" i="2"/>
  <c r="BN407" i="2"/>
  <c r="Z82" i="2"/>
  <c r="Y93" i="2"/>
  <c r="BP90" i="2"/>
  <c r="Z173" i="2"/>
  <c r="BN173" i="2"/>
  <c r="Z210" i="2"/>
  <c r="Z241" i="2"/>
  <c r="BN241" i="2"/>
  <c r="Z319" i="2"/>
  <c r="BN319" i="2"/>
  <c r="Z320" i="2"/>
  <c r="BN320" i="2"/>
  <c r="Z371" i="2"/>
  <c r="BN371" i="2"/>
  <c r="Z445" i="2"/>
  <c r="BN445" i="2"/>
  <c r="Z450" i="2"/>
  <c r="BN450" i="2"/>
  <c r="Z506" i="2"/>
  <c r="BN506" i="2"/>
  <c r="Z27" i="2"/>
  <c r="BN27" i="2"/>
  <c r="Z64" i="2"/>
  <c r="BN64" i="2"/>
  <c r="Z104" i="2"/>
  <c r="BP168" i="2"/>
  <c r="BP180" i="2"/>
  <c r="BP188" i="2"/>
  <c r="Y189" i="2"/>
  <c r="Z218" i="2"/>
  <c r="BN218" i="2"/>
  <c r="BP233" i="2"/>
  <c r="Z261" i="2"/>
  <c r="BN261" i="2"/>
  <c r="Z282" i="2"/>
  <c r="Z283" i="2" s="1"/>
  <c r="BN282" i="2"/>
  <c r="BP282" i="2"/>
  <c r="Y283" i="2"/>
  <c r="Z287" i="2"/>
  <c r="BN287" i="2"/>
  <c r="Z332" i="2"/>
  <c r="BN332" i="2"/>
  <c r="Z360" i="2"/>
  <c r="BN360" i="2"/>
  <c r="Z383" i="2"/>
  <c r="BN383" i="2"/>
  <c r="Z437" i="2"/>
  <c r="BN437" i="2"/>
  <c r="Z464" i="2"/>
  <c r="Z465" i="2" s="1"/>
  <c r="BN464" i="2"/>
  <c r="BP464" i="2"/>
  <c r="Y465" i="2"/>
  <c r="Z469" i="2"/>
  <c r="Z470" i="2" s="1"/>
  <c r="BN469" i="2"/>
  <c r="BP469" i="2"/>
  <c r="Y470" i="2"/>
  <c r="Z473" i="2"/>
  <c r="BN473" i="2"/>
  <c r="Z487" i="2"/>
  <c r="BN487" i="2"/>
  <c r="Z518" i="2"/>
  <c r="BN518" i="2"/>
  <c r="Z34" i="2"/>
  <c r="BN34" i="2"/>
  <c r="Y60" i="2"/>
  <c r="Z92" i="2"/>
  <c r="BN92" i="2"/>
  <c r="Z111" i="2"/>
  <c r="Z121" i="2"/>
  <c r="Z127" i="2"/>
  <c r="Z128" i="2"/>
  <c r="BN128" i="2"/>
  <c r="Y141" i="2"/>
  <c r="Z136" i="2"/>
  <c r="Z172" i="2"/>
  <c r="Z176" i="2"/>
  <c r="Z194" i="2"/>
  <c r="BN194" i="2"/>
  <c r="Z214" i="2"/>
  <c r="Z220" i="2"/>
  <c r="Z239" i="2"/>
  <c r="BN239" i="2"/>
  <c r="Z252" i="2"/>
  <c r="BN252" i="2"/>
  <c r="Z267" i="2"/>
  <c r="BN267" i="2"/>
  <c r="Z275" i="2"/>
  <c r="BN275" i="2"/>
  <c r="Z296" i="2"/>
  <c r="BN296" i="2"/>
  <c r="Z324" i="2"/>
  <c r="BN324" i="2"/>
  <c r="Z338" i="2"/>
  <c r="BN338" i="2"/>
  <c r="Y349" i="2"/>
  <c r="Z354" i="2"/>
  <c r="BN354" i="2"/>
  <c r="Z365" i="2"/>
  <c r="Z366" i="2" s="1"/>
  <c r="BN365" i="2"/>
  <c r="BP365" i="2"/>
  <c r="Y366" i="2"/>
  <c r="Z379" i="2"/>
  <c r="BN379" i="2"/>
  <c r="Z389" i="2"/>
  <c r="BN389" i="2"/>
  <c r="Z419" i="2"/>
  <c r="BN419" i="2"/>
  <c r="Z441" i="2"/>
  <c r="BN441" i="2"/>
  <c r="Z454" i="2"/>
  <c r="BN454" i="2"/>
  <c r="Z502" i="2"/>
  <c r="BN502" i="2"/>
  <c r="Z510" i="2"/>
  <c r="BN510" i="2"/>
  <c r="Z524" i="2"/>
  <c r="BN524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BN127" i="2"/>
  <c r="Y131" i="2"/>
  <c r="BP138" i="2"/>
  <c r="BP144" i="2"/>
  <c r="Y147" i="2"/>
  <c r="BN151" i="2"/>
  <c r="BN155" i="2"/>
  <c r="Z161" i="2"/>
  <c r="Z166" i="2"/>
  <c r="Y178" i="2"/>
  <c r="Y184" i="2"/>
  <c r="Z197" i="2"/>
  <c r="Y206" i="2"/>
  <c r="Y223" i="2"/>
  <c r="BN217" i="2"/>
  <c r="Z227" i="2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Z348" i="2" s="1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Z512" i="2" s="1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211" i="2" l="1"/>
  <c r="Z527" i="2"/>
  <c r="Z461" i="2"/>
  <c r="Z177" i="2"/>
  <c r="Z415" i="2"/>
  <c r="Z361" i="2"/>
  <c r="Z314" i="2"/>
  <c r="Z290" i="2"/>
  <c r="Z372" i="2"/>
  <c r="Z200" i="2"/>
  <c r="Z386" i="2"/>
  <c r="Z236" i="2"/>
  <c r="Z162" i="2"/>
  <c r="Z123" i="2"/>
  <c r="Z70" i="2"/>
  <c r="Z355" i="2"/>
  <c r="Z206" i="2"/>
  <c r="Z278" i="2"/>
  <c r="Z391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<sst xmlns="http://schemas.openxmlformats.org/spreadsheetml/2006/main" count="3747" uniqueCount="781">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</sst>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51" t="s">
        <v>29</v>
      </c>
      <c r="E1" s="751"/>
      <c r="F1" s="751"/>
      <c r="G1" s="14" t="s">
        <v>69</v>
      </c>
      <c r="H1" s="751" t="s">
        <v>49</v>
      </c>
      <c r="I1" s="751"/>
      <c r="J1" s="751"/>
      <c r="K1" s="751"/>
      <c r="L1" s="751"/>
      <c r="M1" s="751"/>
      <c r="N1" s="751"/>
      <c r="O1" s="751"/>
      <c r="P1" s="751"/>
      <c r="Q1" s="751"/>
      <c r="R1" s="752" t="s">
        <v>70</v>
      </c>
      <c r="S1" s="753"/>
      <c r="T1" s="75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4"/>
      <c r="Q3" s="754"/>
      <c r="R3" s="754"/>
      <c r="S3" s="754"/>
      <c r="T3" s="754"/>
      <c r="U3" s="754"/>
      <c r="V3" s="754"/>
      <c r="W3" s="75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5" t="s">
        <v>8</v>
      </c>
      <c r="B5" s="755"/>
      <c r="C5" s="755"/>
      <c r="D5" s="756"/>
      <c r="E5" s="756"/>
      <c r="F5" s="757" t="s">
        <v>14</v>
      </c>
      <c r="G5" s="757"/>
      <c r="H5" s="756"/>
      <c r="I5" s="756"/>
      <c r="J5" s="756"/>
      <c r="K5" s="756"/>
      <c r="L5" s="756"/>
      <c r="M5" s="756"/>
      <c r="N5" s="73"/>
      <c r="P5" s="27" t="s">
        <v>4</v>
      </c>
      <c r="Q5" s="758">
        <v>45575</v>
      </c>
      <c r="R5" s="759"/>
      <c r="T5" s="760" t="s">
        <v>3</v>
      </c>
      <c r="U5" s="761"/>
      <c r="V5" s="762" t="s">
        <v>767</v>
      </c>
      <c r="W5" s="763"/>
      <c r="AB5" s="60"/>
      <c r="AC5" s="60"/>
      <c r="AD5" s="60"/>
      <c r="AE5" s="60"/>
    </row>
    <row r="6" spans="1:32" s="17" customFormat="1" ht="24" customHeight="1" x14ac:dyDescent="0.2">
      <c r="A6" s="755" t="s">
        <v>1</v>
      </c>
      <c r="B6" s="755"/>
      <c r="C6" s="755"/>
      <c r="D6" s="764" t="s">
        <v>78</v>
      </c>
      <c r="E6" s="764"/>
      <c r="F6" s="764"/>
      <c r="G6" s="764"/>
      <c r="H6" s="764"/>
      <c r="I6" s="764"/>
      <c r="J6" s="764"/>
      <c r="K6" s="764"/>
      <c r="L6" s="764"/>
      <c r="M6" s="764"/>
      <c r="N6" s="74"/>
      <c r="P6" s="27" t="s">
        <v>30</v>
      </c>
      <c r="Q6" s="765" t="str">
        <f>IF(Q5=0," ",CHOOSE(WEEKDAY(Q5,2),"Понедельник","Вторник","Среда","Четверг","Пятница","Суббота","Воскресенье"))</f>
        <v>Четверг</v>
      </c>
      <c r="R6" s="765"/>
      <c r="T6" s="766" t="s">
        <v>5</v>
      </c>
      <c r="U6" s="767"/>
      <c r="V6" s="768" t="s">
        <v>72</v>
      </c>
      <c r="W6" s="769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75"/>
      <c r="P7" s="29"/>
      <c r="Q7" s="49"/>
      <c r="R7" s="49"/>
      <c r="T7" s="766"/>
      <c r="U7" s="767"/>
      <c r="V7" s="770"/>
      <c r="W7" s="771"/>
      <c r="AB7" s="60"/>
      <c r="AC7" s="60"/>
      <c r="AD7" s="60"/>
      <c r="AE7" s="60"/>
    </row>
    <row r="8" spans="1:32" s="17" customFormat="1" ht="25.5" customHeight="1" x14ac:dyDescent="0.2">
      <c r="A8" s="777" t="s">
        <v>60</v>
      </c>
      <c r="B8" s="777"/>
      <c r="C8" s="777"/>
      <c r="D8" s="778" t="s">
        <v>79</v>
      </c>
      <c r="E8" s="778"/>
      <c r="F8" s="778"/>
      <c r="G8" s="778"/>
      <c r="H8" s="778"/>
      <c r="I8" s="778"/>
      <c r="J8" s="778"/>
      <c r="K8" s="778"/>
      <c r="L8" s="778"/>
      <c r="M8" s="778"/>
      <c r="N8" s="76"/>
      <c r="P8" s="27" t="s">
        <v>11</v>
      </c>
      <c r="Q8" s="742">
        <v>0.41666666666666669</v>
      </c>
      <c r="R8" s="742"/>
      <c r="T8" s="766"/>
      <c r="U8" s="767"/>
      <c r="V8" s="770"/>
      <c r="W8" s="771"/>
      <c r="AB8" s="60"/>
      <c r="AC8" s="60"/>
      <c r="AD8" s="60"/>
      <c r="AE8" s="60"/>
    </row>
    <row r="9" spans="1:32" s="17" customFormat="1" ht="39.950000000000003" customHeight="1" x14ac:dyDescent="0.2">
      <c r="A9" s="7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2"/>
      <c r="C9" s="732"/>
      <c r="D9" s="733" t="s">
        <v>48</v>
      </c>
      <c r="E9" s="734"/>
      <c r="F9" s="7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2"/>
      <c r="H9" s="779" t="str">
        <f>IF(AND($A$9="Тип доверенности/получателя при получении в адресе перегруза:",$D$9="Разовая доверенность"),"Введите ФИО","")</f>
        <v/>
      </c>
      <c r="I9" s="779"/>
      <c r="J9" s="7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9"/>
      <c r="L9" s="779"/>
      <c r="M9" s="779"/>
      <c r="N9" s="71"/>
      <c r="P9" s="31" t="s">
        <v>15</v>
      </c>
      <c r="Q9" s="780"/>
      <c r="R9" s="780"/>
      <c r="T9" s="766"/>
      <c r="U9" s="767"/>
      <c r="V9" s="772"/>
      <c r="W9" s="773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2"/>
      <c r="C10" s="732"/>
      <c r="D10" s="733"/>
      <c r="E10" s="734"/>
      <c r="F10" s="7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2"/>
      <c r="H10" s="735" t="str">
        <f>IFERROR(VLOOKUP($D$10,Proxy,2,FALSE),"")</f>
        <v/>
      </c>
      <c r="I10" s="735"/>
      <c r="J10" s="735"/>
      <c r="K10" s="735"/>
      <c r="L10" s="735"/>
      <c r="M10" s="735"/>
      <c r="N10" s="72"/>
      <c r="P10" s="31" t="s">
        <v>35</v>
      </c>
      <c r="Q10" s="736"/>
      <c r="R10" s="736"/>
      <c r="U10" s="29" t="s">
        <v>12</v>
      </c>
      <c r="V10" s="737" t="s">
        <v>73</v>
      </c>
      <c r="W10" s="73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9"/>
      <c r="R11" s="739"/>
      <c r="U11" s="29" t="s">
        <v>31</v>
      </c>
      <c r="V11" s="740" t="s">
        <v>57</v>
      </c>
      <c r="W11" s="74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41" t="s">
        <v>74</v>
      </c>
      <c r="B12" s="741"/>
      <c r="C12" s="741"/>
      <c r="D12" s="741"/>
      <c r="E12" s="741"/>
      <c r="F12" s="741"/>
      <c r="G12" s="741"/>
      <c r="H12" s="741"/>
      <c r="I12" s="741"/>
      <c r="J12" s="741"/>
      <c r="K12" s="741"/>
      <c r="L12" s="741"/>
      <c r="M12" s="741"/>
      <c r="N12" s="77"/>
      <c r="P12" s="27" t="s">
        <v>33</v>
      </c>
      <c r="Q12" s="742"/>
      <c r="R12" s="742"/>
      <c r="S12" s="28"/>
      <c r="T12"/>
      <c r="U12" s="29" t="s">
        <v>48</v>
      </c>
      <c r="V12" s="743"/>
      <c r="W12" s="743"/>
      <c r="X12"/>
      <c r="AB12" s="60"/>
      <c r="AC12" s="60"/>
      <c r="AD12" s="60"/>
      <c r="AE12" s="60"/>
    </row>
    <row r="13" spans="1:32" s="17" customFormat="1" ht="23.25" customHeight="1" x14ac:dyDescent="0.2">
      <c r="A13" s="741" t="s">
        <v>75</v>
      </c>
      <c r="B13" s="741"/>
      <c r="C13" s="741"/>
      <c r="D13" s="741"/>
      <c r="E13" s="741"/>
      <c r="F13" s="741"/>
      <c r="G13" s="741"/>
      <c r="H13" s="741"/>
      <c r="I13" s="741"/>
      <c r="J13" s="741"/>
      <c r="K13" s="741"/>
      <c r="L13" s="741"/>
      <c r="M13" s="741"/>
      <c r="N13" s="77"/>
      <c r="O13" s="31"/>
      <c r="P13" s="31" t="s">
        <v>34</v>
      </c>
      <c r="Q13" s="740"/>
      <c r="R13" s="74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41" t="s">
        <v>76</v>
      </c>
      <c r="B14" s="741"/>
      <c r="C14" s="741"/>
      <c r="D14" s="741"/>
      <c r="E14" s="741"/>
      <c r="F14" s="741"/>
      <c r="G14" s="741"/>
      <c r="H14" s="741"/>
      <c r="I14" s="741"/>
      <c r="J14" s="741"/>
      <c r="K14" s="741"/>
      <c r="L14" s="741"/>
      <c r="M14" s="741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4" t="s">
        <v>77</v>
      </c>
      <c r="B15" s="744"/>
      <c r="C15" s="744"/>
      <c r="D15" s="744"/>
      <c r="E15" s="744"/>
      <c r="F15" s="744"/>
      <c r="G15" s="744"/>
      <c r="H15" s="744"/>
      <c r="I15" s="744"/>
      <c r="J15" s="744"/>
      <c r="K15" s="744"/>
      <c r="L15" s="744"/>
      <c r="M15" s="744"/>
      <c r="N15" s="78"/>
      <c r="O15"/>
      <c r="P15" s="745" t="s">
        <v>63</v>
      </c>
      <c r="Q15" s="745"/>
      <c r="R15" s="745"/>
      <c r="S15" s="745"/>
      <c r="T15" s="745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6"/>
      <c r="Q16" s="746"/>
      <c r="R16" s="746"/>
      <c r="S16" s="746"/>
      <c r="T16" s="7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7" t="s">
        <v>61</v>
      </c>
      <c r="B17" s="717" t="s">
        <v>51</v>
      </c>
      <c r="C17" s="748" t="s">
        <v>50</v>
      </c>
      <c r="D17" s="717" t="s">
        <v>52</v>
      </c>
      <c r="E17" s="717"/>
      <c r="F17" s="717" t="s">
        <v>24</v>
      </c>
      <c r="G17" s="717" t="s">
        <v>27</v>
      </c>
      <c r="H17" s="717" t="s">
        <v>25</v>
      </c>
      <c r="I17" s="717" t="s">
        <v>26</v>
      </c>
      <c r="J17" s="749" t="s">
        <v>16</v>
      </c>
      <c r="K17" s="749" t="s">
        <v>65</v>
      </c>
      <c r="L17" s="749" t="s">
        <v>67</v>
      </c>
      <c r="M17" s="749" t="s">
        <v>2</v>
      </c>
      <c r="N17" s="749" t="s">
        <v>66</v>
      </c>
      <c r="O17" s="717" t="s">
        <v>28</v>
      </c>
      <c r="P17" s="717" t="s">
        <v>17</v>
      </c>
      <c r="Q17" s="717"/>
      <c r="R17" s="717"/>
      <c r="S17" s="717"/>
      <c r="T17" s="717"/>
      <c r="U17" s="747" t="s">
        <v>58</v>
      </c>
      <c r="V17" s="717"/>
      <c r="W17" s="717" t="s">
        <v>6</v>
      </c>
      <c r="X17" s="717" t="s">
        <v>44</v>
      </c>
      <c r="Y17" s="718" t="s">
        <v>56</v>
      </c>
      <c r="Z17" s="717" t="s">
        <v>18</v>
      </c>
      <c r="AA17" s="720" t="s">
        <v>62</v>
      </c>
      <c r="AB17" s="720" t="s">
        <v>19</v>
      </c>
      <c r="AC17" s="721" t="s">
        <v>68</v>
      </c>
      <c r="AD17" s="723" t="s">
        <v>59</v>
      </c>
      <c r="AE17" s="724"/>
      <c r="AF17" s="725"/>
      <c r="AG17" s="729"/>
      <c r="BD17" s="730" t="s">
        <v>64</v>
      </c>
    </row>
    <row r="18" spans="1:68" ht="14.25" customHeight="1" x14ac:dyDescent="0.2">
      <c r="A18" s="717"/>
      <c r="B18" s="717"/>
      <c r="C18" s="748"/>
      <c r="D18" s="717"/>
      <c r="E18" s="717"/>
      <c r="F18" s="717" t="s">
        <v>20</v>
      </c>
      <c r="G18" s="717" t="s">
        <v>21</v>
      </c>
      <c r="H18" s="717" t="s">
        <v>22</v>
      </c>
      <c r="I18" s="717" t="s">
        <v>22</v>
      </c>
      <c r="J18" s="750"/>
      <c r="K18" s="750"/>
      <c r="L18" s="750"/>
      <c r="M18" s="750"/>
      <c r="N18" s="750"/>
      <c r="O18" s="717"/>
      <c r="P18" s="717"/>
      <c r="Q18" s="717"/>
      <c r="R18" s="717"/>
      <c r="S18" s="717"/>
      <c r="T18" s="717"/>
      <c r="U18" s="36" t="s">
        <v>47</v>
      </c>
      <c r="V18" s="36" t="s">
        <v>46</v>
      </c>
      <c r="W18" s="717"/>
      <c r="X18" s="717"/>
      <c r="Y18" s="719"/>
      <c r="Z18" s="717"/>
      <c r="AA18" s="720"/>
      <c r="AB18" s="720"/>
      <c r="AC18" s="722"/>
      <c r="AD18" s="726"/>
      <c r="AE18" s="727"/>
      <c r="AF18" s="728"/>
      <c r="AG18" s="729"/>
      <c r="BD18" s="730"/>
    </row>
    <row r="19" spans="1:68" ht="27.75" customHeight="1" x14ac:dyDescent="0.2">
      <c r="A19" s="440" t="s">
        <v>80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55"/>
      <c r="AB19" s="55"/>
      <c r="AC19" s="55"/>
    </row>
    <row r="20" spans="1:68" ht="16.5" customHeight="1" x14ac:dyDescent="0.25">
      <c r="A20" s="416" t="s">
        <v>80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405" t="s">
        <v>81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7"/>
      <c r="AB21" s="67"/>
      <c r="AC21" s="81"/>
    </row>
    <row r="22" spans="1:68" ht="27" customHeight="1" x14ac:dyDescent="0.25">
      <c r="A22" s="64" t="s">
        <v>82</v>
      </c>
      <c r="B22" s="64" t="s">
        <v>83</v>
      </c>
      <c r="C22" s="37">
        <v>4301051550</v>
      </c>
      <c r="D22" s="406">
        <v>4680115885004</v>
      </c>
      <c r="E22" s="40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85</v>
      </c>
      <c r="L22" s="38"/>
      <c r="M22" s="39" t="s">
        <v>84</v>
      </c>
      <c r="N22" s="39"/>
      <c r="O22" s="38">
        <v>40</v>
      </c>
      <c r="P22" s="73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8"/>
      <c r="R22" s="408"/>
      <c r="S22" s="408"/>
      <c r="T22" s="40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7"/>
      <c r="P23" s="393" t="s">
        <v>43</v>
      </c>
      <c r="Q23" s="394"/>
      <c r="R23" s="394"/>
      <c r="S23" s="394"/>
      <c r="T23" s="394"/>
      <c r="U23" s="394"/>
      <c r="V23" s="395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7"/>
      <c r="P24" s="393" t="s">
        <v>43</v>
      </c>
      <c r="Q24" s="394"/>
      <c r="R24" s="394"/>
      <c r="S24" s="394"/>
      <c r="T24" s="394"/>
      <c r="U24" s="394"/>
      <c r="V24" s="395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05" t="s">
        <v>86</v>
      </c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405"/>
      <c r="R25" s="405"/>
      <c r="S25" s="405"/>
      <c r="T25" s="405"/>
      <c r="U25" s="405"/>
      <c r="V25" s="405"/>
      <c r="W25" s="405"/>
      <c r="X25" s="405"/>
      <c r="Y25" s="405"/>
      <c r="Z25" s="405"/>
      <c r="AA25" s="67"/>
      <c r="AB25" s="67"/>
      <c r="AC25" s="81"/>
    </row>
    <row r="26" spans="1:68" ht="27" customHeight="1" x14ac:dyDescent="0.25">
      <c r="A26" s="64" t="s">
        <v>87</v>
      </c>
      <c r="B26" s="64" t="s">
        <v>88</v>
      </c>
      <c r="C26" s="37">
        <v>4301051865</v>
      </c>
      <c r="D26" s="406">
        <v>4680115885912</v>
      </c>
      <c r="E26" s="40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90</v>
      </c>
      <c r="L26" s="38"/>
      <c r="M26" s="39" t="s">
        <v>84</v>
      </c>
      <c r="N26" s="39"/>
      <c r="O26" s="38">
        <v>40</v>
      </c>
      <c r="P26" s="709" t="s">
        <v>89</v>
      </c>
      <c r="Q26" s="408"/>
      <c r="R26" s="408"/>
      <c r="S26" s="408"/>
      <c r="T26" s="40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4" si="0">IFERROR(IF(X26="",0,CEILING((X26/$H26),1)*$H26),"")</f>
        <v>0</v>
      </c>
      <c r="Z26" s="42" t="str">
        <f t="shared" ref="Z26:Z34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4" si="2">IFERROR(X26*I26/H26,"0")</f>
        <v>0</v>
      </c>
      <c r="BN26" s="79">
        <f t="shared" ref="BN26:BN34" si="3">IFERROR(Y26*I26/H26,"0")</f>
        <v>0</v>
      </c>
      <c r="BO26" s="79">
        <f t="shared" ref="BO26:BO34" si="4">IFERROR(1/J26*(X26/H26),"0")</f>
        <v>0</v>
      </c>
      <c r="BP26" s="79">
        <f t="shared" ref="BP26:BP34" si="5">IFERROR(1/J26*(Y26/H26),"0")</f>
        <v>0</v>
      </c>
    </row>
    <row r="27" spans="1:68" ht="27" customHeight="1" x14ac:dyDescent="0.25">
      <c r="A27" s="64" t="s">
        <v>91</v>
      </c>
      <c r="B27" s="64" t="s">
        <v>92</v>
      </c>
      <c r="C27" s="37">
        <v>4301051551</v>
      </c>
      <c r="D27" s="406">
        <v>4607091383881</v>
      </c>
      <c r="E27" s="40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90</v>
      </c>
      <c r="L27" s="38"/>
      <c r="M27" s="39" t="s">
        <v>84</v>
      </c>
      <c r="N27" s="39"/>
      <c r="O27" s="38">
        <v>40</v>
      </c>
      <c r="P27" s="7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8"/>
      <c r="R27" s="408"/>
      <c r="S27" s="408"/>
      <c r="T27" s="40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93</v>
      </c>
      <c r="B28" s="64" t="s">
        <v>94</v>
      </c>
      <c r="C28" s="37">
        <v>4301051552</v>
      </c>
      <c r="D28" s="406">
        <v>4607091388237</v>
      </c>
      <c r="E28" s="40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90</v>
      </c>
      <c r="L28" s="38"/>
      <c r="M28" s="39" t="s">
        <v>84</v>
      </c>
      <c r="N28" s="39"/>
      <c r="O28" s="38">
        <v>40</v>
      </c>
      <c r="P28" s="7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8"/>
      <c r="R28" s="408"/>
      <c r="S28" s="408"/>
      <c r="T28" s="40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95</v>
      </c>
      <c r="B29" s="64" t="s">
        <v>96</v>
      </c>
      <c r="C29" s="37">
        <v>4301051692</v>
      </c>
      <c r="D29" s="406">
        <v>4607091383935</v>
      </c>
      <c r="E29" s="40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90</v>
      </c>
      <c r="L29" s="38"/>
      <c r="M29" s="39" t="s">
        <v>84</v>
      </c>
      <c r="N29" s="39"/>
      <c r="O29" s="38">
        <v>35</v>
      </c>
      <c r="P29" s="7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8"/>
      <c r="R29" s="408"/>
      <c r="S29" s="408"/>
      <c r="T29" s="40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97</v>
      </c>
      <c r="B30" s="64" t="s">
        <v>98</v>
      </c>
      <c r="C30" s="37">
        <v>4301051783</v>
      </c>
      <c r="D30" s="406">
        <v>4680115881990</v>
      </c>
      <c r="E30" s="406"/>
      <c r="F30" s="63">
        <v>0.42</v>
      </c>
      <c r="G30" s="38">
        <v>6</v>
      </c>
      <c r="H30" s="63">
        <v>2.52</v>
      </c>
      <c r="I30" s="63">
        <v>2.786</v>
      </c>
      <c r="J30" s="38">
        <v>156</v>
      </c>
      <c r="K30" s="38" t="s">
        <v>90</v>
      </c>
      <c r="L30" s="38"/>
      <c r="M30" s="39" t="s">
        <v>84</v>
      </c>
      <c r="N30" s="39"/>
      <c r="O30" s="38">
        <v>40</v>
      </c>
      <c r="P30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8"/>
      <c r="R30" s="408"/>
      <c r="S30" s="408"/>
      <c r="T30" s="40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99</v>
      </c>
      <c r="B31" s="64" t="s">
        <v>100</v>
      </c>
      <c r="C31" s="37">
        <v>4301051786</v>
      </c>
      <c r="D31" s="406">
        <v>4680115881853</v>
      </c>
      <c r="E31" s="406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90</v>
      </c>
      <c r="L31" s="38"/>
      <c r="M31" s="39" t="s">
        <v>84</v>
      </c>
      <c r="N31" s="39"/>
      <c r="O31" s="38">
        <v>40</v>
      </c>
      <c r="P31" s="714" t="s">
        <v>101</v>
      </c>
      <c r="Q31" s="408"/>
      <c r="R31" s="408"/>
      <c r="S31" s="408"/>
      <c r="T31" s="40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102</v>
      </c>
      <c r="B32" s="64" t="s">
        <v>103</v>
      </c>
      <c r="C32" s="37">
        <v>4301051861</v>
      </c>
      <c r="D32" s="406">
        <v>4680115885905</v>
      </c>
      <c r="E32" s="406"/>
      <c r="F32" s="63">
        <v>0.3</v>
      </c>
      <c r="G32" s="38">
        <v>6</v>
      </c>
      <c r="H32" s="63">
        <v>1.8</v>
      </c>
      <c r="I32" s="63">
        <v>3.2</v>
      </c>
      <c r="J32" s="38">
        <v>156</v>
      </c>
      <c r="K32" s="38" t="s">
        <v>90</v>
      </c>
      <c r="L32" s="38"/>
      <c r="M32" s="39" t="s">
        <v>84</v>
      </c>
      <c r="N32" s="39"/>
      <c r="O32" s="38">
        <v>40</v>
      </c>
      <c r="P32" s="715" t="s">
        <v>104</v>
      </c>
      <c r="Q32" s="408"/>
      <c r="R32" s="408"/>
      <c r="S32" s="408"/>
      <c r="T32" s="40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105</v>
      </c>
      <c r="B33" s="64" t="s">
        <v>106</v>
      </c>
      <c r="C33" s="37">
        <v>4301051593</v>
      </c>
      <c r="D33" s="406">
        <v>4607091383911</v>
      </c>
      <c r="E33" s="406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90</v>
      </c>
      <c r="L33" s="38"/>
      <c r="M33" s="39" t="s">
        <v>84</v>
      </c>
      <c r="N33" s="39"/>
      <c r="O33" s="38">
        <v>40</v>
      </c>
      <c r="P33" s="7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8"/>
      <c r="R33" s="408"/>
      <c r="S33" s="408"/>
      <c r="T33" s="40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107</v>
      </c>
      <c r="B34" s="64" t="s">
        <v>108</v>
      </c>
      <c r="C34" s="37">
        <v>4301051592</v>
      </c>
      <c r="D34" s="406">
        <v>4607091388244</v>
      </c>
      <c r="E34" s="406"/>
      <c r="F34" s="63">
        <v>0.42</v>
      </c>
      <c r="G34" s="38">
        <v>6</v>
      </c>
      <c r="H34" s="63">
        <v>2.52</v>
      </c>
      <c r="I34" s="63">
        <v>2.786</v>
      </c>
      <c r="J34" s="38">
        <v>156</v>
      </c>
      <c r="K34" s="38" t="s">
        <v>90</v>
      </c>
      <c r="L34" s="38"/>
      <c r="M34" s="39" t="s">
        <v>84</v>
      </c>
      <c r="N34" s="39"/>
      <c r="O34" s="38">
        <v>40</v>
      </c>
      <c r="P34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8"/>
      <c r="R34" s="408"/>
      <c r="S34" s="408"/>
      <c r="T34" s="40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397"/>
      <c r="P35" s="393" t="s">
        <v>43</v>
      </c>
      <c r="Q35" s="394"/>
      <c r="R35" s="394"/>
      <c r="S35" s="394"/>
      <c r="T35" s="394"/>
      <c r="U35" s="394"/>
      <c r="V35" s="395"/>
      <c r="W35" s="43" t="s">
        <v>42</v>
      </c>
      <c r="X35" s="44">
        <f>IFERROR(X26/H26,"0")+IFERROR(X27/H27,"0")+IFERROR(X28/H28,"0")+IFERROR(X29/H29,"0")+IFERROR(X30/H30,"0")+IFERROR(X31/H31,"0")+IFERROR(X32/H32,"0")+IFERROR(X33/H33,"0")+IFERROR(X34/H34,"0")</f>
        <v>0</v>
      </c>
      <c r="Y35" s="44">
        <f>IFERROR(Y26/H26,"0")+IFERROR(Y27/H27,"0")+IFERROR(Y28/H28,"0")+IFERROR(Y29/H29,"0")+IFERROR(Y30/H30,"0")+IFERROR(Y31/H31,"0")+IFERROR(Y32/H32,"0")+IFERROR(Y33/H33,"0")+IFERROR(Y34/H34,"0")</f>
        <v>0</v>
      </c>
      <c r="Z35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8"/>
      <c r="AB35" s="68"/>
      <c r="AC35" s="68"/>
    </row>
    <row r="36" spans="1:68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7"/>
      <c r="P36" s="393" t="s">
        <v>43</v>
      </c>
      <c r="Q36" s="394"/>
      <c r="R36" s="394"/>
      <c r="S36" s="394"/>
      <c r="T36" s="394"/>
      <c r="U36" s="394"/>
      <c r="V36" s="395"/>
      <c r="W36" s="43" t="s">
        <v>0</v>
      </c>
      <c r="X36" s="44">
        <f>IFERROR(SUM(X26:X34),"0")</f>
        <v>0</v>
      </c>
      <c r="Y36" s="44">
        <f>IFERROR(SUM(Y26:Y34),"0")</f>
        <v>0</v>
      </c>
      <c r="Z36" s="43"/>
      <c r="AA36" s="68"/>
      <c r="AB36" s="68"/>
      <c r="AC36" s="68"/>
    </row>
    <row r="37" spans="1:68" ht="14.25" customHeight="1" x14ac:dyDescent="0.25">
      <c r="A37" s="405" t="s">
        <v>109</v>
      </c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5"/>
      <c r="N37" s="405"/>
      <c r="O37" s="405"/>
      <c r="P37" s="405"/>
      <c r="Q37" s="405"/>
      <c r="R37" s="405"/>
      <c r="S37" s="405"/>
      <c r="T37" s="405"/>
      <c r="U37" s="405"/>
      <c r="V37" s="405"/>
      <c r="W37" s="405"/>
      <c r="X37" s="405"/>
      <c r="Y37" s="405"/>
      <c r="Z37" s="405"/>
      <c r="AA37" s="67"/>
      <c r="AB37" s="67"/>
      <c r="AC37" s="81"/>
    </row>
    <row r="38" spans="1:68" ht="27" customHeight="1" x14ac:dyDescent="0.25">
      <c r="A38" s="64" t="s">
        <v>110</v>
      </c>
      <c r="B38" s="64" t="s">
        <v>111</v>
      </c>
      <c r="C38" s="37">
        <v>4301032013</v>
      </c>
      <c r="D38" s="406">
        <v>4607091388503</v>
      </c>
      <c r="E38" s="406"/>
      <c r="F38" s="63">
        <v>0.05</v>
      </c>
      <c r="G38" s="38">
        <v>12</v>
      </c>
      <c r="H38" s="63">
        <v>0.6</v>
      </c>
      <c r="I38" s="63">
        <v>0.84199999999999997</v>
      </c>
      <c r="J38" s="38">
        <v>156</v>
      </c>
      <c r="K38" s="38" t="s">
        <v>90</v>
      </c>
      <c r="L38" s="38"/>
      <c r="M38" s="39" t="s">
        <v>113</v>
      </c>
      <c r="N38" s="39"/>
      <c r="O38" s="38">
        <v>120</v>
      </c>
      <c r="P38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8"/>
      <c r="R38" s="408"/>
      <c r="S38" s="408"/>
      <c r="T38" s="409"/>
      <c r="U38" s="40" t="s">
        <v>48</v>
      </c>
      <c r="V38" s="40" t="s">
        <v>48</v>
      </c>
      <c r="W38" s="41" t="s">
        <v>0</v>
      </c>
      <c r="X38" s="59">
        <v>0</v>
      </c>
      <c r="Y38" s="56">
        <f>IFERROR(IF(X38="",0,CEILING((X38/$H38),1)*$H38),"")</f>
        <v>0</v>
      </c>
      <c r="Z38" s="42" t="str">
        <f>IFERROR(IF(Y38=0,"",ROUNDUP(Y38/H38,0)*0.00753),"")</f>
        <v/>
      </c>
      <c r="AA38" s="69" t="s">
        <v>48</v>
      </c>
      <c r="AB38" s="70" t="s">
        <v>48</v>
      </c>
      <c r="AC38" s="82"/>
      <c r="AG38" s="79"/>
      <c r="AJ38" s="84"/>
      <c r="AK38" s="84"/>
      <c r="BB38" s="95" t="s">
        <v>112</v>
      </c>
      <c r="BM38" s="79">
        <f>IFERROR(X38*I38/H38,"0")</f>
        <v>0</v>
      </c>
      <c r="BN38" s="79">
        <f>IFERROR(Y38*I38/H38,"0")</f>
        <v>0</v>
      </c>
      <c r="BO38" s="79">
        <f>IFERROR(1/J38*(X38/H38),"0")</f>
        <v>0</v>
      </c>
      <c r="BP38" s="79">
        <f>IFERROR(1/J38*(Y38/H38),"0")</f>
        <v>0</v>
      </c>
    </row>
    <row r="39" spans="1:68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397"/>
      <c r="P39" s="393" t="s">
        <v>43</v>
      </c>
      <c r="Q39" s="394"/>
      <c r="R39" s="394"/>
      <c r="S39" s="394"/>
      <c r="T39" s="394"/>
      <c r="U39" s="394"/>
      <c r="V39" s="395"/>
      <c r="W39" s="43" t="s">
        <v>42</v>
      </c>
      <c r="X39" s="44">
        <f>IFERROR(X38/H38,"0")</f>
        <v>0</v>
      </c>
      <c r="Y39" s="44">
        <f>IFERROR(Y38/H38,"0")</f>
        <v>0</v>
      </c>
      <c r="Z39" s="44">
        <f>IFERROR(IF(Z38="",0,Z38),"0")</f>
        <v>0</v>
      </c>
      <c r="AA39" s="68"/>
      <c r="AB39" s="68"/>
      <c r="AC39" s="68"/>
    </row>
    <row r="40" spans="1:68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7"/>
      <c r="P40" s="393" t="s">
        <v>43</v>
      </c>
      <c r="Q40" s="394"/>
      <c r="R40" s="394"/>
      <c r="S40" s="394"/>
      <c r="T40" s="394"/>
      <c r="U40" s="394"/>
      <c r="V40" s="395"/>
      <c r="W40" s="43" t="s">
        <v>0</v>
      </c>
      <c r="X40" s="44">
        <f>IFERROR(SUM(X38:X38),"0")</f>
        <v>0</v>
      </c>
      <c r="Y40" s="44">
        <f>IFERROR(SUM(Y38:Y38),"0")</f>
        <v>0</v>
      </c>
      <c r="Z40" s="43"/>
      <c r="AA40" s="68"/>
      <c r="AB40" s="68"/>
      <c r="AC40" s="68"/>
    </row>
    <row r="41" spans="1:68" ht="14.25" customHeight="1" x14ac:dyDescent="0.25">
      <c r="A41" s="405" t="s">
        <v>114</v>
      </c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405"/>
      <c r="O41" s="405"/>
      <c r="P41" s="405"/>
      <c r="Q41" s="405"/>
      <c r="R41" s="405"/>
      <c r="S41" s="405"/>
      <c r="T41" s="405"/>
      <c r="U41" s="405"/>
      <c r="V41" s="405"/>
      <c r="W41" s="405"/>
      <c r="X41" s="405"/>
      <c r="Y41" s="405"/>
      <c r="Z41" s="405"/>
      <c r="AA41" s="67"/>
      <c r="AB41" s="67"/>
      <c r="AC41" s="81"/>
    </row>
    <row r="42" spans="1:68" ht="27" customHeight="1" x14ac:dyDescent="0.25">
      <c r="A42" s="64" t="s">
        <v>115</v>
      </c>
      <c r="B42" s="64" t="s">
        <v>116</v>
      </c>
      <c r="C42" s="37">
        <v>4301170002</v>
      </c>
      <c r="D42" s="406">
        <v>4607091389111</v>
      </c>
      <c r="E42" s="406"/>
      <c r="F42" s="63">
        <v>2.5000000000000001E-2</v>
      </c>
      <c r="G42" s="38">
        <v>10</v>
      </c>
      <c r="H42" s="63">
        <v>0.25</v>
      </c>
      <c r="I42" s="63">
        <v>0.49199999999999999</v>
      </c>
      <c r="J42" s="38">
        <v>156</v>
      </c>
      <c r="K42" s="38" t="s">
        <v>90</v>
      </c>
      <c r="L42" s="38"/>
      <c r="M42" s="39" t="s">
        <v>113</v>
      </c>
      <c r="N42" s="39"/>
      <c r="O42" s="38">
        <v>120</v>
      </c>
      <c r="P42" s="7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8"/>
      <c r="R42" s="408"/>
      <c r="S42" s="408"/>
      <c r="T42" s="409"/>
      <c r="U42" s="40" t="s">
        <v>48</v>
      </c>
      <c r="V42" s="40" t="s">
        <v>48</v>
      </c>
      <c r="W42" s="41" t="s">
        <v>0</v>
      </c>
      <c r="X42" s="59">
        <v>0</v>
      </c>
      <c r="Y42" s="56">
        <f>IFERROR(IF(X42="",0,CEILING((X42/$H42),1)*$H42),"")</f>
        <v>0</v>
      </c>
      <c r="Z42" s="42" t="str">
        <f>IFERROR(IF(Y42=0,"",ROUNDUP(Y42/H42,0)*0.00753),"")</f>
        <v/>
      </c>
      <c r="AA42" s="69" t="s">
        <v>48</v>
      </c>
      <c r="AB42" s="70" t="s">
        <v>48</v>
      </c>
      <c r="AC42" s="82"/>
      <c r="AG42" s="79"/>
      <c r="AJ42" s="84"/>
      <c r="AK42" s="84"/>
      <c r="BB42" s="96" t="s">
        <v>112</v>
      </c>
      <c r="BM42" s="79">
        <f>IFERROR(X42*I42/H42,"0")</f>
        <v>0</v>
      </c>
      <c r="BN42" s="79">
        <f>IFERROR(Y42*I42/H42,"0")</f>
        <v>0</v>
      </c>
      <c r="BO42" s="79">
        <f>IFERROR(1/J42*(X42/H42),"0")</f>
        <v>0</v>
      </c>
      <c r="BP42" s="79">
        <f>IFERROR(1/J42*(Y42/H42),"0")</f>
        <v>0</v>
      </c>
    </row>
    <row r="43" spans="1:68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7"/>
      <c r="P43" s="393" t="s">
        <v>43</v>
      </c>
      <c r="Q43" s="394"/>
      <c r="R43" s="394"/>
      <c r="S43" s="394"/>
      <c r="T43" s="394"/>
      <c r="U43" s="394"/>
      <c r="V43" s="395"/>
      <c r="W43" s="43" t="s">
        <v>42</v>
      </c>
      <c r="X43" s="44">
        <f>IFERROR(X42/H42,"0")</f>
        <v>0</v>
      </c>
      <c r="Y43" s="44">
        <f>IFERROR(Y42/H42,"0")</f>
        <v>0</v>
      </c>
      <c r="Z43" s="44">
        <f>IFERROR(IF(Z42="",0,Z42),"0")</f>
        <v>0</v>
      </c>
      <c r="AA43" s="68"/>
      <c r="AB43" s="68"/>
      <c r="AC43" s="68"/>
    </row>
    <row r="44" spans="1:68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7"/>
      <c r="P44" s="393" t="s">
        <v>43</v>
      </c>
      <c r="Q44" s="394"/>
      <c r="R44" s="394"/>
      <c r="S44" s="394"/>
      <c r="T44" s="394"/>
      <c r="U44" s="394"/>
      <c r="V44" s="395"/>
      <c r="W44" s="43" t="s">
        <v>0</v>
      </c>
      <c r="X44" s="44">
        <f>IFERROR(SUM(X42:X42),"0")</f>
        <v>0</v>
      </c>
      <c r="Y44" s="44">
        <f>IFERROR(SUM(Y42:Y42),"0")</f>
        <v>0</v>
      </c>
      <c r="Z44" s="43"/>
      <c r="AA44" s="68"/>
      <c r="AB44" s="68"/>
      <c r="AC44" s="68"/>
    </row>
    <row r="45" spans="1:68" ht="27.75" customHeight="1" x14ac:dyDescent="0.2">
      <c r="A45" s="440" t="s">
        <v>117</v>
      </c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55"/>
      <c r="AB45" s="55"/>
      <c r="AC45" s="55"/>
    </row>
    <row r="46" spans="1:68" ht="16.5" customHeight="1" x14ac:dyDescent="0.25">
      <c r="A46" s="416" t="s">
        <v>118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416"/>
      <c r="AA46" s="66"/>
      <c r="AB46" s="66"/>
      <c r="AC46" s="80"/>
    </row>
    <row r="47" spans="1:68" ht="14.25" customHeight="1" x14ac:dyDescent="0.25">
      <c r="A47" s="405" t="s">
        <v>119</v>
      </c>
      <c r="B47" s="405"/>
      <c r="C47" s="405"/>
      <c r="D47" s="405"/>
      <c r="E47" s="405"/>
      <c r="F47" s="405"/>
      <c r="G47" s="405"/>
      <c r="H47" s="405"/>
      <c r="I47" s="405"/>
      <c r="J47" s="405"/>
      <c r="K47" s="405"/>
      <c r="L47" s="405"/>
      <c r="M47" s="405"/>
      <c r="N47" s="405"/>
      <c r="O47" s="405"/>
      <c r="P47" s="405"/>
      <c r="Q47" s="405"/>
      <c r="R47" s="405"/>
      <c r="S47" s="405"/>
      <c r="T47" s="405"/>
      <c r="U47" s="405"/>
      <c r="V47" s="405"/>
      <c r="W47" s="405"/>
      <c r="X47" s="405"/>
      <c r="Y47" s="405"/>
      <c r="Z47" s="405"/>
      <c r="AA47" s="67"/>
      <c r="AB47" s="67"/>
      <c r="AC47" s="81"/>
    </row>
    <row r="48" spans="1:68" ht="16.5" customHeight="1" x14ac:dyDescent="0.25">
      <c r="A48" s="64" t="s">
        <v>120</v>
      </c>
      <c r="B48" s="64" t="s">
        <v>121</v>
      </c>
      <c r="C48" s="37">
        <v>4301011380</v>
      </c>
      <c r="D48" s="406">
        <v>4607091385670</v>
      </c>
      <c r="E48" s="406"/>
      <c r="F48" s="63">
        <v>1.35</v>
      </c>
      <c r="G48" s="38">
        <v>8</v>
      </c>
      <c r="H48" s="63">
        <v>10.8</v>
      </c>
      <c r="I48" s="63">
        <v>11.28</v>
      </c>
      <c r="J48" s="38">
        <v>56</v>
      </c>
      <c r="K48" s="38" t="s">
        <v>123</v>
      </c>
      <c r="L48" s="38"/>
      <c r="M48" s="39" t="s">
        <v>122</v>
      </c>
      <c r="N48" s="39"/>
      <c r="O48" s="38">
        <v>50</v>
      </c>
      <c r="P48" s="7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8"/>
      <c r="R48" s="408"/>
      <c r="S48" s="408"/>
      <c r="T48" s="409"/>
      <c r="U48" s="40" t="s">
        <v>48</v>
      </c>
      <c r="V48" s="40" t="s">
        <v>48</v>
      </c>
      <c r="W48" s="41" t="s">
        <v>0</v>
      </c>
      <c r="X48" s="59">
        <v>0</v>
      </c>
      <c r="Y48" s="56">
        <f t="shared" ref="Y48:Y53" si="6">IFERROR(IF(X48="",0,CEILING((X48/$H48),1)*$H48),"")</f>
        <v>0</v>
      </c>
      <c r="Z48" s="42" t="str">
        <f>IFERROR(IF(Y48=0,"",ROUNDUP(Y48/H48,0)*0.02175),"")</f>
        <v/>
      </c>
      <c r="AA48" s="69" t="s">
        <v>48</v>
      </c>
      <c r="AB48" s="70" t="s">
        <v>48</v>
      </c>
      <c r="AC48" s="82"/>
      <c r="AG48" s="79"/>
      <c r="AJ48" s="84"/>
      <c r="AK48" s="84"/>
      <c r="BB48" s="97" t="s">
        <v>69</v>
      </c>
      <c r="BM48" s="79">
        <f t="shared" ref="BM48:BM53" si="7">IFERROR(X48*I48/H48,"0")</f>
        <v>0</v>
      </c>
      <c r="BN48" s="79">
        <f t="shared" ref="BN48:BN53" si="8">IFERROR(Y48*I48/H48,"0")</f>
        <v>0</v>
      </c>
      <c r="BO48" s="79">
        <f t="shared" ref="BO48:BO53" si="9">IFERROR(1/J48*(X48/H48),"0")</f>
        <v>0</v>
      </c>
      <c r="BP48" s="79">
        <f t="shared" ref="BP48:BP53" si="10">IFERROR(1/J48*(Y48/H48),"0")</f>
        <v>0</v>
      </c>
    </row>
    <row r="49" spans="1:68" ht="16.5" customHeight="1" x14ac:dyDescent="0.25">
      <c r="A49" s="64" t="s">
        <v>120</v>
      </c>
      <c r="B49" s="64" t="s">
        <v>124</v>
      </c>
      <c r="C49" s="37">
        <v>4301011540</v>
      </c>
      <c r="D49" s="406">
        <v>4607091385670</v>
      </c>
      <c r="E49" s="406"/>
      <c r="F49" s="63">
        <v>1.4</v>
      </c>
      <c r="G49" s="38">
        <v>8</v>
      </c>
      <c r="H49" s="63">
        <v>11.2</v>
      </c>
      <c r="I49" s="63">
        <v>11.68</v>
      </c>
      <c r="J49" s="38">
        <v>56</v>
      </c>
      <c r="K49" s="38" t="s">
        <v>123</v>
      </c>
      <c r="L49" s="38"/>
      <c r="M49" s="39" t="s">
        <v>125</v>
      </c>
      <c r="N49" s="39"/>
      <c r="O49" s="38">
        <v>50</v>
      </c>
      <c r="P49" s="7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8"/>
      <c r="R49" s="408"/>
      <c r="S49" s="408"/>
      <c r="T49" s="409"/>
      <c r="U49" s="40" t="s">
        <v>48</v>
      </c>
      <c r="V49" s="40" t="s">
        <v>48</v>
      </c>
      <c r="W49" s="41" t="s">
        <v>0</v>
      </c>
      <c r="X49" s="59">
        <v>0</v>
      </c>
      <c r="Y49" s="56">
        <f t="shared" si="6"/>
        <v>0</v>
      </c>
      <c r="Z49" s="42" t="str">
        <f>IFERROR(IF(Y49=0,"",ROUNDUP(Y49/H49,0)*0.02175),"")</f>
        <v/>
      </c>
      <c r="AA49" s="69" t="s">
        <v>48</v>
      </c>
      <c r="AB49" s="70" t="s">
        <v>48</v>
      </c>
      <c r="AC49" s="82"/>
      <c r="AG49" s="79"/>
      <c r="AJ49" s="84"/>
      <c r="AK49" s="84"/>
      <c r="BB49" s="98" t="s">
        <v>69</v>
      </c>
      <c r="BM49" s="79">
        <f t="shared" si="7"/>
        <v>0</v>
      </c>
      <c r="BN49" s="79">
        <f t="shared" si="8"/>
        <v>0</v>
      </c>
      <c r="BO49" s="79">
        <f t="shared" si="9"/>
        <v>0</v>
      </c>
      <c r="BP49" s="79">
        <f t="shared" si="10"/>
        <v>0</v>
      </c>
    </row>
    <row r="50" spans="1:68" ht="16.5" customHeight="1" x14ac:dyDescent="0.25">
      <c r="A50" s="64" t="s">
        <v>126</v>
      </c>
      <c r="B50" s="64" t="s">
        <v>127</v>
      </c>
      <c r="C50" s="37">
        <v>4301011625</v>
      </c>
      <c r="D50" s="406">
        <v>4680115883956</v>
      </c>
      <c r="E50" s="406"/>
      <c r="F50" s="63">
        <v>1.4</v>
      </c>
      <c r="G50" s="38">
        <v>8</v>
      </c>
      <c r="H50" s="63">
        <v>11.2</v>
      </c>
      <c r="I50" s="63">
        <v>11.68</v>
      </c>
      <c r="J50" s="38">
        <v>56</v>
      </c>
      <c r="K50" s="38" t="s">
        <v>123</v>
      </c>
      <c r="L50" s="38"/>
      <c r="M50" s="39" t="s">
        <v>122</v>
      </c>
      <c r="N50" s="39"/>
      <c r="O50" s="38">
        <v>50</v>
      </c>
      <c r="P50" s="70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8"/>
      <c r="R50" s="408"/>
      <c r="S50" s="408"/>
      <c r="T50" s="409"/>
      <c r="U50" s="40" t="s">
        <v>48</v>
      </c>
      <c r="V50" s="40" t="s">
        <v>48</v>
      </c>
      <c r="W50" s="41" t="s">
        <v>0</v>
      </c>
      <c r="X50" s="59">
        <v>0</v>
      </c>
      <c r="Y50" s="56">
        <f t="shared" si="6"/>
        <v>0</v>
      </c>
      <c r="Z50" s="42" t="str">
        <f>IFERROR(IF(Y50=0,"",ROUNDUP(Y50/H50,0)*0.02175),"")</f>
        <v/>
      </c>
      <c r="AA50" s="69" t="s">
        <v>48</v>
      </c>
      <c r="AB50" s="70" t="s">
        <v>48</v>
      </c>
      <c r="AC50" s="82"/>
      <c r="AG50" s="79"/>
      <c r="AJ50" s="84"/>
      <c r="AK50" s="84"/>
      <c r="BB50" s="99" t="s">
        <v>69</v>
      </c>
      <c r="BM50" s="79">
        <f t="shared" si="7"/>
        <v>0</v>
      </c>
      <c r="BN50" s="79">
        <f t="shared" si="8"/>
        <v>0</v>
      </c>
      <c r="BO50" s="79">
        <f t="shared" si="9"/>
        <v>0</v>
      </c>
      <c r="BP50" s="79">
        <f t="shared" si="10"/>
        <v>0</v>
      </c>
    </row>
    <row r="51" spans="1:68" ht="27" customHeight="1" x14ac:dyDescent="0.25">
      <c r="A51" s="64" t="s">
        <v>128</v>
      </c>
      <c r="B51" s="64" t="s">
        <v>129</v>
      </c>
      <c r="C51" s="37">
        <v>4301011382</v>
      </c>
      <c r="D51" s="406">
        <v>4607091385687</v>
      </c>
      <c r="E51" s="406"/>
      <c r="F51" s="63">
        <v>0.4</v>
      </c>
      <c r="G51" s="38">
        <v>10</v>
      </c>
      <c r="H51" s="63">
        <v>4</v>
      </c>
      <c r="I51" s="63">
        <v>4.21</v>
      </c>
      <c r="J51" s="38">
        <v>132</v>
      </c>
      <c r="K51" s="38" t="s">
        <v>90</v>
      </c>
      <c r="L51" s="38"/>
      <c r="M51" s="39" t="s">
        <v>125</v>
      </c>
      <c r="N51" s="39"/>
      <c r="O51" s="38">
        <v>50</v>
      </c>
      <c r="P51" s="7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8"/>
      <c r="R51" s="408"/>
      <c r="S51" s="408"/>
      <c r="T51" s="409"/>
      <c r="U51" s="40" t="s">
        <v>48</v>
      </c>
      <c r="V51" s="40" t="s">
        <v>48</v>
      </c>
      <c r="W51" s="41" t="s">
        <v>0</v>
      </c>
      <c r="X51" s="59">
        <v>0</v>
      </c>
      <c r="Y51" s="56">
        <f t="shared" si="6"/>
        <v>0</v>
      </c>
      <c r="Z51" s="42" t="str">
        <f>IFERROR(IF(Y51=0,"",ROUNDUP(Y51/H51,0)*0.00902),"")</f>
        <v/>
      </c>
      <c r="AA51" s="69" t="s">
        <v>48</v>
      </c>
      <c r="AB51" s="70" t="s">
        <v>48</v>
      </c>
      <c r="AC51" s="82"/>
      <c r="AG51" s="79"/>
      <c r="AJ51" s="84"/>
      <c r="AK51" s="84"/>
      <c r="BB51" s="100" t="s">
        <v>69</v>
      </c>
      <c r="BM51" s="79">
        <f t="shared" si="7"/>
        <v>0</v>
      </c>
      <c r="BN51" s="79">
        <f t="shared" si="8"/>
        <v>0</v>
      </c>
      <c r="BO51" s="79">
        <f t="shared" si="9"/>
        <v>0</v>
      </c>
      <c r="BP51" s="79">
        <f t="shared" si="10"/>
        <v>0</v>
      </c>
    </row>
    <row r="52" spans="1:68" ht="27" customHeight="1" x14ac:dyDescent="0.25">
      <c r="A52" s="64" t="s">
        <v>130</v>
      </c>
      <c r="B52" s="64" t="s">
        <v>131</v>
      </c>
      <c r="C52" s="37">
        <v>4301011565</v>
      </c>
      <c r="D52" s="406">
        <v>4680115882539</v>
      </c>
      <c r="E52" s="406"/>
      <c r="F52" s="63">
        <v>0.37</v>
      </c>
      <c r="G52" s="38">
        <v>10</v>
      </c>
      <c r="H52" s="63">
        <v>3.7</v>
      </c>
      <c r="I52" s="63">
        <v>3.91</v>
      </c>
      <c r="J52" s="38">
        <v>132</v>
      </c>
      <c r="K52" s="38" t="s">
        <v>90</v>
      </c>
      <c r="L52" s="38"/>
      <c r="M52" s="39" t="s">
        <v>125</v>
      </c>
      <c r="N52" s="39"/>
      <c r="O52" s="38">
        <v>50</v>
      </c>
      <c r="P52" s="7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8"/>
      <c r="R52" s="408"/>
      <c r="S52" s="408"/>
      <c r="T52" s="409"/>
      <c r="U52" s="40" t="s">
        <v>48</v>
      </c>
      <c r="V52" s="40" t="s">
        <v>48</v>
      </c>
      <c r="W52" s="41" t="s">
        <v>0</v>
      </c>
      <c r="X52" s="59">
        <v>0</v>
      </c>
      <c r="Y52" s="56">
        <f t="shared" si="6"/>
        <v>0</v>
      </c>
      <c r="Z52" s="42" t="str">
        <f>IFERROR(IF(Y52=0,"",ROUNDUP(Y52/H52,0)*0.00902),"")</f>
        <v/>
      </c>
      <c r="AA52" s="69" t="s">
        <v>48</v>
      </c>
      <c r="AB52" s="70" t="s">
        <v>48</v>
      </c>
      <c r="AC52" s="82"/>
      <c r="AG52" s="79"/>
      <c r="AJ52" s="84"/>
      <c r="AK52" s="84"/>
      <c r="BB52" s="101" t="s">
        <v>69</v>
      </c>
      <c r="BM52" s="79">
        <f t="shared" si="7"/>
        <v>0</v>
      </c>
      <c r="BN52" s="79">
        <f t="shared" si="8"/>
        <v>0</v>
      </c>
      <c r="BO52" s="79">
        <f t="shared" si="9"/>
        <v>0</v>
      </c>
      <c r="BP52" s="79">
        <f t="shared" si="10"/>
        <v>0</v>
      </c>
    </row>
    <row r="53" spans="1:68" ht="27" customHeight="1" x14ac:dyDescent="0.25">
      <c r="A53" s="64" t="s">
        <v>132</v>
      </c>
      <c r="B53" s="64" t="s">
        <v>133</v>
      </c>
      <c r="C53" s="37">
        <v>4301011624</v>
      </c>
      <c r="D53" s="406">
        <v>4680115883949</v>
      </c>
      <c r="E53" s="406"/>
      <c r="F53" s="63">
        <v>0.37</v>
      </c>
      <c r="G53" s="38">
        <v>10</v>
      </c>
      <c r="H53" s="63">
        <v>3.7</v>
      </c>
      <c r="I53" s="63">
        <v>3.94</v>
      </c>
      <c r="J53" s="38">
        <v>120</v>
      </c>
      <c r="K53" s="38" t="s">
        <v>90</v>
      </c>
      <c r="L53" s="38"/>
      <c r="M53" s="39" t="s">
        <v>122</v>
      </c>
      <c r="N53" s="39"/>
      <c r="O53" s="38">
        <v>50</v>
      </c>
      <c r="P53" s="7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8"/>
      <c r="R53" s="408"/>
      <c r="S53" s="408"/>
      <c r="T53" s="40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si="6"/>
        <v>0</v>
      </c>
      <c r="Z53" s="42" t="str">
        <f>IFERROR(IF(Y53=0,"",ROUNDUP(Y53/H53,0)*0.00937),"")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102" t="s">
        <v>69</v>
      </c>
      <c r="BM53" s="79">
        <f t="shared" si="7"/>
        <v>0</v>
      </c>
      <c r="BN53" s="79">
        <f t="shared" si="8"/>
        <v>0</v>
      </c>
      <c r="BO53" s="79">
        <f t="shared" si="9"/>
        <v>0</v>
      </c>
      <c r="BP53" s="79">
        <f t="shared" si="10"/>
        <v>0</v>
      </c>
    </row>
    <row r="54" spans="1:68" x14ac:dyDescent="0.2">
      <c r="A54" s="396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397"/>
      <c r="P54" s="393" t="s">
        <v>43</v>
      </c>
      <c r="Q54" s="394"/>
      <c r="R54" s="394"/>
      <c r="S54" s="394"/>
      <c r="T54" s="394"/>
      <c r="U54" s="394"/>
      <c r="V54" s="395"/>
      <c r="W54" s="43" t="s">
        <v>42</v>
      </c>
      <c r="X54" s="44">
        <f>IFERROR(X48/H48,"0")+IFERROR(X49/H49,"0")+IFERROR(X50/H50,"0")+IFERROR(X51/H51,"0")+IFERROR(X52/H52,"0")+IFERROR(X53/H53,"0")</f>
        <v>0</v>
      </c>
      <c r="Y54" s="44">
        <f>IFERROR(Y48/H48,"0")+IFERROR(Y49/H49,"0")+IFERROR(Y50/H50,"0")+IFERROR(Y51/H51,"0")+IFERROR(Y52/H52,"0")+IFERROR(Y53/H53,"0")</f>
        <v>0</v>
      </c>
      <c r="Z54" s="44">
        <f>IFERROR(IF(Z48="",0,Z48),"0")+IFERROR(IF(Z49="",0,Z49),"0")+IFERROR(IF(Z50="",0,Z50),"0")+IFERROR(IF(Z51="",0,Z51),"0")+IFERROR(IF(Z52="",0,Z52),"0")+IFERROR(IF(Z53="",0,Z53),"0")</f>
        <v>0</v>
      </c>
      <c r="AA54" s="68"/>
      <c r="AB54" s="68"/>
      <c r="AC54" s="68"/>
    </row>
    <row r="55" spans="1:68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397"/>
      <c r="P55" s="393" t="s">
        <v>43</v>
      </c>
      <c r="Q55" s="394"/>
      <c r="R55" s="394"/>
      <c r="S55" s="394"/>
      <c r="T55" s="394"/>
      <c r="U55" s="394"/>
      <c r="V55" s="395"/>
      <c r="W55" s="43" t="s">
        <v>0</v>
      </c>
      <c r="X55" s="44">
        <f>IFERROR(SUM(X48:X53),"0")</f>
        <v>0</v>
      </c>
      <c r="Y55" s="44">
        <f>IFERROR(SUM(Y48:Y53),"0")</f>
        <v>0</v>
      </c>
      <c r="Z55" s="43"/>
      <c r="AA55" s="68"/>
      <c r="AB55" s="68"/>
      <c r="AC55" s="68"/>
    </row>
    <row r="56" spans="1:68" ht="14.25" customHeight="1" x14ac:dyDescent="0.25">
      <c r="A56" s="405" t="s">
        <v>86</v>
      </c>
      <c r="B56" s="405"/>
      <c r="C56" s="405"/>
      <c r="D56" s="405"/>
      <c r="E56" s="405"/>
      <c r="F56" s="405"/>
      <c r="G56" s="405"/>
      <c r="H56" s="405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405"/>
      <c r="W56" s="405"/>
      <c r="X56" s="405"/>
      <c r="Y56" s="405"/>
      <c r="Z56" s="405"/>
      <c r="AA56" s="67"/>
      <c r="AB56" s="67"/>
      <c r="AC56" s="81"/>
    </row>
    <row r="57" spans="1:68" ht="16.5" customHeight="1" x14ac:dyDescent="0.25">
      <c r="A57" s="64" t="s">
        <v>134</v>
      </c>
      <c r="B57" s="64" t="s">
        <v>135</v>
      </c>
      <c r="C57" s="37">
        <v>4301051842</v>
      </c>
      <c r="D57" s="406">
        <v>4680115885233</v>
      </c>
      <c r="E57" s="406"/>
      <c r="F57" s="63">
        <v>0.2</v>
      </c>
      <c r="G57" s="38">
        <v>6</v>
      </c>
      <c r="H57" s="63">
        <v>1.2</v>
      </c>
      <c r="I57" s="63">
        <v>1.3</v>
      </c>
      <c r="J57" s="38">
        <v>234</v>
      </c>
      <c r="K57" s="38" t="s">
        <v>85</v>
      </c>
      <c r="L57" s="38"/>
      <c r="M57" s="39" t="s">
        <v>125</v>
      </c>
      <c r="N57" s="39"/>
      <c r="O57" s="38">
        <v>40</v>
      </c>
      <c r="P57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8"/>
      <c r="R57" s="408"/>
      <c r="S57" s="408"/>
      <c r="T57" s="409"/>
      <c r="U57" s="40" t="s">
        <v>48</v>
      </c>
      <c r="V57" s="40" t="s">
        <v>48</v>
      </c>
      <c r="W57" s="41" t="s">
        <v>0</v>
      </c>
      <c r="X57" s="59">
        <v>0</v>
      </c>
      <c r="Y57" s="56">
        <f>IFERROR(IF(X57="",0,CEILING((X57/$H57),1)*$H57),"")</f>
        <v>0</v>
      </c>
      <c r="Z57" s="42" t="str">
        <f>IFERROR(IF(Y57=0,"",ROUNDUP(Y57/H57,0)*0.00502),"")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>IFERROR(X57*I57/H57,"0")</f>
        <v>0</v>
      </c>
      <c r="BN57" s="79">
        <f>IFERROR(Y57*I57/H57,"0")</f>
        <v>0</v>
      </c>
      <c r="BO57" s="79">
        <f>IFERROR(1/J57*(X57/H57),"0")</f>
        <v>0</v>
      </c>
      <c r="BP57" s="79">
        <f>IFERROR(1/J57*(Y57/H57),"0")</f>
        <v>0</v>
      </c>
    </row>
    <row r="58" spans="1:68" ht="16.5" customHeight="1" x14ac:dyDescent="0.25">
      <c r="A58" s="64" t="s">
        <v>136</v>
      </c>
      <c r="B58" s="64" t="s">
        <v>137</v>
      </c>
      <c r="C58" s="37">
        <v>4301051820</v>
      </c>
      <c r="D58" s="406">
        <v>4680115884915</v>
      </c>
      <c r="E58" s="406"/>
      <c r="F58" s="63">
        <v>0.3</v>
      </c>
      <c r="G58" s="38">
        <v>6</v>
      </c>
      <c r="H58" s="63">
        <v>1.8</v>
      </c>
      <c r="I58" s="63">
        <v>2</v>
      </c>
      <c r="J58" s="38">
        <v>156</v>
      </c>
      <c r="K58" s="38" t="s">
        <v>90</v>
      </c>
      <c r="L58" s="38"/>
      <c r="M58" s="39" t="s">
        <v>125</v>
      </c>
      <c r="N58" s="39"/>
      <c r="O58" s="38">
        <v>40</v>
      </c>
      <c r="P58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8"/>
      <c r="R58" s="408"/>
      <c r="S58" s="408"/>
      <c r="T58" s="409"/>
      <c r="U58" s="40" t="s">
        <v>48</v>
      </c>
      <c r="V58" s="40" t="s">
        <v>48</v>
      </c>
      <c r="W58" s="41" t="s">
        <v>0</v>
      </c>
      <c r="X58" s="59">
        <v>0</v>
      </c>
      <c r="Y58" s="56">
        <f>IFERROR(IF(X58="",0,CEILING((X58/$H58),1)*$H58),"")</f>
        <v>0</v>
      </c>
      <c r="Z58" s="42" t="str">
        <f>IFERROR(IF(Y58=0,"",ROUNDUP(Y58/H58,0)*0.00753),"")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>IFERROR(X58*I58/H58,"0")</f>
        <v>0</v>
      </c>
      <c r="BN58" s="79">
        <f>IFERROR(Y58*I58/H58,"0")</f>
        <v>0</v>
      </c>
      <c r="BO58" s="79">
        <f>IFERROR(1/J58*(X58/H58),"0")</f>
        <v>0</v>
      </c>
      <c r="BP58" s="79">
        <f>IFERROR(1/J58*(Y58/H58),"0")</f>
        <v>0</v>
      </c>
    </row>
    <row r="59" spans="1:68" x14ac:dyDescent="0.2">
      <c r="A59" s="396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7"/>
      <c r="P59" s="393" t="s">
        <v>43</v>
      </c>
      <c r="Q59" s="394"/>
      <c r="R59" s="394"/>
      <c r="S59" s="394"/>
      <c r="T59" s="394"/>
      <c r="U59" s="394"/>
      <c r="V59" s="395"/>
      <c r="W59" s="43" t="s">
        <v>42</v>
      </c>
      <c r="X59" s="44">
        <f>IFERROR(X57/H57,"0")+IFERROR(X58/H58,"0")</f>
        <v>0</v>
      </c>
      <c r="Y59" s="44">
        <f>IFERROR(Y57/H57,"0")+IFERROR(Y58/H58,"0")</f>
        <v>0</v>
      </c>
      <c r="Z59" s="44">
        <f>IFERROR(IF(Z57="",0,Z57),"0")+IFERROR(IF(Z58="",0,Z58),"0")</f>
        <v>0</v>
      </c>
      <c r="AA59" s="68"/>
      <c r="AB59" s="68"/>
      <c r="AC59" s="68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7"/>
      <c r="P60" s="393" t="s">
        <v>43</v>
      </c>
      <c r="Q60" s="394"/>
      <c r="R60" s="394"/>
      <c r="S60" s="394"/>
      <c r="T60" s="394"/>
      <c r="U60" s="394"/>
      <c r="V60" s="395"/>
      <c r="W60" s="43" t="s">
        <v>0</v>
      </c>
      <c r="X60" s="44">
        <f>IFERROR(SUM(X57:X58),"0")</f>
        <v>0</v>
      </c>
      <c r="Y60" s="44">
        <f>IFERROR(SUM(Y57:Y58),"0")</f>
        <v>0</v>
      </c>
      <c r="Z60" s="43"/>
      <c r="AA60" s="68"/>
      <c r="AB60" s="68"/>
      <c r="AC60" s="68"/>
    </row>
    <row r="61" spans="1:68" ht="16.5" customHeight="1" x14ac:dyDescent="0.25">
      <c r="A61" s="416" t="s">
        <v>138</v>
      </c>
      <c r="B61" s="416"/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6"/>
      <c r="N61" s="416"/>
      <c r="O61" s="416"/>
      <c r="P61" s="416"/>
      <c r="Q61" s="416"/>
      <c r="R61" s="416"/>
      <c r="S61" s="416"/>
      <c r="T61" s="416"/>
      <c r="U61" s="416"/>
      <c r="V61" s="416"/>
      <c r="W61" s="416"/>
      <c r="X61" s="416"/>
      <c r="Y61" s="416"/>
      <c r="Z61" s="416"/>
      <c r="AA61" s="66"/>
      <c r="AB61" s="66"/>
      <c r="AC61" s="80"/>
    </row>
    <row r="62" spans="1:68" ht="14.25" customHeight="1" x14ac:dyDescent="0.25">
      <c r="A62" s="405" t="s">
        <v>119</v>
      </c>
      <c r="B62" s="405"/>
      <c r="C62" s="405"/>
      <c r="D62" s="405"/>
      <c r="E62" s="405"/>
      <c r="F62" s="405"/>
      <c r="G62" s="405"/>
      <c r="H62" s="405"/>
      <c r="I62" s="405"/>
      <c r="J62" s="405"/>
      <c r="K62" s="405"/>
      <c r="L62" s="405"/>
      <c r="M62" s="405"/>
      <c r="N62" s="405"/>
      <c r="O62" s="405"/>
      <c r="P62" s="405"/>
      <c r="Q62" s="405"/>
      <c r="R62" s="405"/>
      <c r="S62" s="405"/>
      <c r="T62" s="405"/>
      <c r="U62" s="405"/>
      <c r="V62" s="405"/>
      <c r="W62" s="405"/>
      <c r="X62" s="405"/>
      <c r="Y62" s="405"/>
      <c r="Z62" s="405"/>
      <c r="AA62" s="67"/>
      <c r="AB62" s="67"/>
      <c r="AC62" s="81"/>
    </row>
    <row r="63" spans="1:68" ht="27" customHeight="1" x14ac:dyDescent="0.25">
      <c r="A63" s="64" t="s">
        <v>139</v>
      </c>
      <c r="B63" s="64" t="s">
        <v>140</v>
      </c>
      <c r="C63" s="37">
        <v>4301011452</v>
      </c>
      <c r="D63" s="406">
        <v>4680115881426</v>
      </c>
      <c r="E63" s="406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123</v>
      </c>
      <c r="L63" s="38"/>
      <c r="M63" s="39" t="s">
        <v>122</v>
      </c>
      <c r="N63" s="39"/>
      <c r="O63" s="38">
        <v>50</v>
      </c>
      <c r="P63" s="6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8"/>
      <c r="R63" s="408"/>
      <c r="S63" s="408"/>
      <c r="T63" s="409"/>
      <c r="U63" s="40" t="s">
        <v>48</v>
      </c>
      <c r="V63" s="40" t="s">
        <v>48</v>
      </c>
      <c r="W63" s="41" t="s">
        <v>0</v>
      </c>
      <c r="X63" s="59">
        <v>0</v>
      </c>
      <c r="Y63" s="56">
        <f t="shared" ref="Y63:Y69" si="11">IFERROR(IF(X63="",0,CEILING((X63/$H63),1)*$H63),"")</f>
        <v>0</v>
      </c>
      <c r="Z63" s="42" t="str">
        <f>IFERROR(IF(Y63=0,"",ROUNDUP(Y63/H63,0)*0.02175),"")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5" t="s">
        <v>69</v>
      </c>
      <c r="BM63" s="79">
        <f t="shared" ref="BM63:BM69" si="12">IFERROR(X63*I63/H63,"0")</f>
        <v>0</v>
      </c>
      <c r="BN63" s="79">
        <f t="shared" ref="BN63:BN69" si="13">IFERROR(Y63*I63/H63,"0")</f>
        <v>0</v>
      </c>
      <c r="BO63" s="79">
        <f t="shared" ref="BO63:BO69" si="14">IFERROR(1/J63*(X63/H63),"0")</f>
        <v>0</v>
      </c>
      <c r="BP63" s="79">
        <f t="shared" ref="BP63:BP69" si="15">IFERROR(1/J63*(Y63/H63),"0")</f>
        <v>0</v>
      </c>
    </row>
    <row r="64" spans="1:68" ht="27" customHeight="1" x14ac:dyDescent="0.25">
      <c r="A64" s="64" t="s">
        <v>139</v>
      </c>
      <c r="B64" s="64" t="s">
        <v>141</v>
      </c>
      <c r="C64" s="37">
        <v>4301011481</v>
      </c>
      <c r="D64" s="406">
        <v>4680115881426</v>
      </c>
      <c r="E64" s="406"/>
      <c r="F64" s="63">
        <v>1.35</v>
      </c>
      <c r="G64" s="38">
        <v>8</v>
      </c>
      <c r="H64" s="63">
        <v>10.8</v>
      </c>
      <c r="I64" s="63">
        <v>11.28</v>
      </c>
      <c r="J64" s="38">
        <v>48</v>
      </c>
      <c r="K64" s="38" t="s">
        <v>123</v>
      </c>
      <c r="L64" s="38"/>
      <c r="M64" s="39" t="s">
        <v>142</v>
      </c>
      <c r="N64" s="39"/>
      <c r="O64" s="38">
        <v>55</v>
      </c>
      <c r="P64" s="6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8"/>
      <c r="R64" s="408"/>
      <c r="S64" s="408"/>
      <c r="T64" s="409"/>
      <c r="U64" s="40" t="s">
        <v>48</v>
      </c>
      <c r="V64" s="40" t="s">
        <v>48</v>
      </c>
      <c r="W64" s="41" t="s">
        <v>0</v>
      </c>
      <c r="X64" s="59">
        <v>0</v>
      </c>
      <c r="Y64" s="56">
        <f t="shared" si="11"/>
        <v>0</v>
      </c>
      <c r="Z64" s="42" t="str">
        <f>IFERROR(IF(Y64=0,"",ROUNDUP(Y64/H64,0)*0.02039),"")</f>
        <v/>
      </c>
      <c r="AA64" s="69" t="s">
        <v>48</v>
      </c>
      <c r="AB64" s="70" t="s">
        <v>48</v>
      </c>
      <c r="AC64" s="82"/>
      <c r="AG64" s="79"/>
      <c r="AJ64" s="84"/>
      <c r="AK64" s="84"/>
      <c r="BB64" s="106" t="s">
        <v>69</v>
      </c>
      <c r="BM64" s="79">
        <f t="shared" si="12"/>
        <v>0</v>
      </c>
      <c r="BN64" s="79">
        <f t="shared" si="13"/>
        <v>0</v>
      </c>
      <c r="BO64" s="79">
        <f t="shared" si="14"/>
        <v>0</v>
      </c>
      <c r="BP64" s="79">
        <f t="shared" si="15"/>
        <v>0</v>
      </c>
    </row>
    <row r="65" spans="1:68" ht="27" customHeight="1" x14ac:dyDescent="0.25">
      <c r="A65" s="64" t="s">
        <v>143</v>
      </c>
      <c r="B65" s="64" t="s">
        <v>144</v>
      </c>
      <c r="C65" s="37">
        <v>4301011386</v>
      </c>
      <c r="D65" s="406">
        <v>4680115880283</v>
      </c>
      <c r="E65" s="406"/>
      <c r="F65" s="63">
        <v>0.6</v>
      </c>
      <c r="G65" s="38">
        <v>8</v>
      </c>
      <c r="H65" s="63">
        <v>4.8</v>
      </c>
      <c r="I65" s="63">
        <v>5.04</v>
      </c>
      <c r="J65" s="38">
        <v>120</v>
      </c>
      <c r="K65" s="38" t="s">
        <v>90</v>
      </c>
      <c r="L65" s="38"/>
      <c r="M65" s="39" t="s">
        <v>122</v>
      </c>
      <c r="N65" s="39"/>
      <c r="O65" s="38">
        <v>45</v>
      </c>
      <c r="P65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8"/>
      <c r="R65" s="408"/>
      <c r="S65" s="408"/>
      <c r="T65" s="409"/>
      <c r="U65" s="40" t="s">
        <v>48</v>
      </c>
      <c r="V65" s="40" t="s">
        <v>48</v>
      </c>
      <c r="W65" s="41" t="s">
        <v>0</v>
      </c>
      <c r="X65" s="59">
        <v>0</v>
      </c>
      <c r="Y65" s="56">
        <f t="shared" si="11"/>
        <v>0</v>
      </c>
      <c r="Z65" s="42" t="str">
        <f>IFERROR(IF(Y65=0,"",ROUNDUP(Y65/H65,0)*0.00937),"")</f>
        <v/>
      </c>
      <c r="AA65" s="69" t="s">
        <v>48</v>
      </c>
      <c r="AB65" s="70" t="s">
        <v>48</v>
      </c>
      <c r="AC65" s="82"/>
      <c r="AG65" s="79"/>
      <c r="AJ65" s="84"/>
      <c r="AK65" s="84"/>
      <c r="BB65" s="107" t="s">
        <v>69</v>
      </c>
      <c r="BM65" s="79">
        <f t="shared" si="12"/>
        <v>0</v>
      </c>
      <c r="BN65" s="79">
        <f t="shared" si="13"/>
        <v>0</v>
      </c>
      <c r="BO65" s="79">
        <f t="shared" si="14"/>
        <v>0</v>
      </c>
      <c r="BP65" s="79">
        <f t="shared" si="15"/>
        <v>0</v>
      </c>
    </row>
    <row r="66" spans="1:68" ht="27" customHeight="1" x14ac:dyDescent="0.25">
      <c r="A66" s="64" t="s">
        <v>145</v>
      </c>
      <c r="B66" s="64" t="s">
        <v>146</v>
      </c>
      <c r="C66" s="37">
        <v>4301011432</v>
      </c>
      <c r="D66" s="406">
        <v>4680115882720</v>
      </c>
      <c r="E66" s="406"/>
      <c r="F66" s="63">
        <v>0.45</v>
      </c>
      <c r="G66" s="38">
        <v>10</v>
      </c>
      <c r="H66" s="63">
        <v>4.5</v>
      </c>
      <c r="I66" s="63">
        <v>4.74</v>
      </c>
      <c r="J66" s="38">
        <v>120</v>
      </c>
      <c r="K66" s="38" t="s">
        <v>90</v>
      </c>
      <c r="L66" s="38"/>
      <c r="M66" s="39" t="s">
        <v>122</v>
      </c>
      <c r="N66" s="39"/>
      <c r="O66" s="38">
        <v>90</v>
      </c>
      <c r="P66" s="6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8"/>
      <c r="R66" s="408"/>
      <c r="S66" s="408"/>
      <c r="T66" s="409"/>
      <c r="U66" s="40" t="s">
        <v>48</v>
      </c>
      <c r="V66" s="40" t="s">
        <v>48</v>
      </c>
      <c r="W66" s="41" t="s">
        <v>0</v>
      </c>
      <c r="X66" s="59">
        <v>0</v>
      </c>
      <c r="Y66" s="56">
        <f t="shared" si="11"/>
        <v>0</v>
      </c>
      <c r="Z66" s="42" t="str">
        <f>IFERROR(IF(Y66=0,"",ROUNDUP(Y66/H66,0)*0.00937),"")</f>
        <v/>
      </c>
      <c r="AA66" s="69" t="s">
        <v>48</v>
      </c>
      <c r="AB66" s="70" t="s">
        <v>48</v>
      </c>
      <c r="AC66" s="82"/>
      <c r="AG66" s="79"/>
      <c r="AJ66" s="84"/>
      <c r="AK66" s="84"/>
      <c r="BB66" s="108" t="s">
        <v>69</v>
      </c>
      <c r="BM66" s="79">
        <f t="shared" si="12"/>
        <v>0</v>
      </c>
      <c r="BN66" s="79">
        <f t="shared" si="13"/>
        <v>0</v>
      </c>
      <c r="BO66" s="79">
        <f t="shared" si="14"/>
        <v>0</v>
      </c>
      <c r="BP66" s="79">
        <f t="shared" si="15"/>
        <v>0</v>
      </c>
    </row>
    <row r="67" spans="1:68" ht="27" customHeight="1" x14ac:dyDescent="0.25">
      <c r="A67" s="64" t="s">
        <v>147</v>
      </c>
      <c r="B67" s="64" t="s">
        <v>148</v>
      </c>
      <c r="C67" s="37">
        <v>4301011589</v>
      </c>
      <c r="D67" s="406">
        <v>4680115885899</v>
      </c>
      <c r="E67" s="406"/>
      <c r="F67" s="63">
        <v>0.35</v>
      </c>
      <c r="G67" s="38">
        <v>6</v>
      </c>
      <c r="H67" s="63">
        <v>2.1</v>
      </c>
      <c r="I67" s="63">
        <v>2.2999999999999998</v>
      </c>
      <c r="J67" s="38">
        <v>156</v>
      </c>
      <c r="K67" s="38" t="s">
        <v>90</v>
      </c>
      <c r="L67" s="38"/>
      <c r="M67" s="39" t="s">
        <v>150</v>
      </c>
      <c r="N67" s="39"/>
      <c r="O67" s="38">
        <v>50</v>
      </c>
      <c r="P67" s="688" t="s">
        <v>149</v>
      </c>
      <c r="Q67" s="408"/>
      <c r="R67" s="408"/>
      <c r="S67" s="408"/>
      <c r="T67" s="409"/>
      <c r="U67" s="40" t="s">
        <v>48</v>
      </c>
      <c r="V67" s="40" t="s">
        <v>48</v>
      </c>
      <c r="W67" s="41" t="s">
        <v>0</v>
      </c>
      <c r="X67" s="59">
        <v>0</v>
      </c>
      <c r="Y67" s="56">
        <f t="shared" si="11"/>
        <v>0</v>
      </c>
      <c r="Z67" s="42" t="str">
        <f>IFERROR(IF(Y67=0,"",ROUNDUP(Y67/H67,0)*0.00753),"")</f>
        <v/>
      </c>
      <c r="AA67" s="69" t="s">
        <v>48</v>
      </c>
      <c r="AB67" s="70" t="s">
        <v>48</v>
      </c>
      <c r="AC67" s="82"/>
      <c r="AG67" s="79"/>
      <c r="AJ67" s="84"/>
      <c r="AK67" s="84"/>
      <c r="BB67" s="109" t="s">
        <v>69</v>
      </c>
      <c r="BM67" s="79">
        <f t="shared" si="12"/>
        <v>0</v>
      </c>
      <c r="BN67" s="79">
        <f t="shared" si="13"/>
        <v>0</v>
      </c>
      <c r="BO67" s="79">
        <f t="shared" si="14"/>
        <v>0</v>
      </c>
      <c r="BP67" s="79">
        <f t="shared" si="15"/>
        <v>0</v>
      </c>
    </row>
    <row r="68" spans="1:68" ht="16.5" customHeight="1" x14ac:dyDescent="0.25">
      <c r="A68" s="64" t="s">
        <v>151</v>
      </c>
      <c r="B68" s="64" t="s">
        <v>152</v>
      </c>
      <c r="C68" s="37">
        <v>4301012008</v>
      </c>
      <c r="D68" s="406">
        <v>4680115881525</v>
      </c>
      <c r="E68" s="406"/>
      <c r="F68" s="63">
        <v>0.4</v>
      </c>
      <c r="G68" s="38">
        <v>10</v>
      </c>
      <c r="H68" s="63">
        <v>4</v>
      </c>
      <c r="I68" s="63">
        <v>4.21</v>
      </c>
      <c r="J68" s="38">
        <v>120</v>
      </c>
      <c r="K68" s="38" t="s">
        <v>90</v>
      </c>
      <c r="L68" s="38"/>
      <c r="M68" s="39" t="s">
        <v>150</v>
      </c>
      <c r="N68" s="39"/>
      <c r="O68" s="38">
        <v>50</v>
      </c>
      <c r="P68" s="6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8"/>
      <c r="R68" s="408"/>
      <c r="S68" s="408"/>
      <c r="T68" s="40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si="11"/>
        <v>0</v>
      </c>
      <c r="Z68" s="42" t="str">
        <f>IFERROR(IF(Y68=0,"",ROUNDUP(Y68/H68,0)*0.00937),"")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10" t="s">
        <v>69</v>
      </c>
      <c r="BM68" s="79">
        <f t="shared" si="12"/>
        <v>0</v>
      </c>
      <c r="BN68" s="79">
        <f t="shared" si="13"/>
        <v>0</v>
      </c>
      <c r="BO68" s="79">
        <f t="shared" si="14"/>
        <v>0</v>
      </c>
      <c r="BP68" s="79">
        <f t="shared" si="15"/>
        <v>0</v>
      </c>
    </row>
    <row r="69" spans="1:68" ht="27" customHeight="1" x14ac:dyDescent="0.25">
      <c r="A69" s="64" t="s">
        <v>153</v>
      </c>
      <c r="B69" s="64" t="s">
        <v>154</v>
      </c>
      <c r="C69" s="37">
        <v>4301011437</v>
      </c>
      <c r="D69" s="406">
        <v>4680115881419</v>
      </c>
      <c r="E69" s="406"/>
      <c r="F69" s="63">
        <v>0.45</v>
      </c>
      <c r="G69" s="38">
        <v>10</v>
      </c>
      <c r="H69" s="63">
        <v>4.5</v>
      </c>
      <c r="I69" s="63">
        <v>4.74</v>
      </c>
      <c r="J69" s="38">
        <v>120</v>
      </c>
      <c r="K69" s="38" t="s">
        <v>90</v>
      </c>
      <c r="L69" s="38"/>
      <c r="M69" s="39" t="s">
        <v>122</v>
      </c>
      <c r="N69" s="39"/>
      <c r="O69" s="38">
        <v>50</v>
      </c>
      <c r="P6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8"/>
      <c r="R69" s="408"/>
      <c r="S69" s="408"/>
      <c r="T69" s="40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IFERROR(IF(Y69=0,"",ROUNDUP(Y69/H69,0)*0.00937),"")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11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x14ac:dyDescent="0.2">
      <c r="A70" s="396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397"/>
      <c r="P70" s="393" t="s">
        <v>43</v>
      </c>
      <c r="Q70" s="394"/>
      <c r="R70" s="394"/>
      <c r="S70" s="394"/>
      <c r="T70" s="394"/>
      <c r="U70" s="394"/>
      <c r="V70" s="395"/>
      <c r="W70" s="43" t="s">
        <v>42</v>
      </c>
      <c r="X70" s="44">
        <f>IFERROR(X63/H63,"0")+IFERROR(X64/H64,"0")+IFERROR(X65/H65,"0")+IFERROR(X66/H66,"0")+IFERROR(X67/H67,"0")+IFERROR(X68/H68,"0")+IFERROR(X69/H69,"0")</f>
        <v>0</v>
      </c>
      <c r="Y70" s="44">
        <f>IFERROR(Y63/H63,"0")+IFERROR(Y64/H64,"0")+IFERROR(Y65/H65,"0")+IFERROR(Y66/H66,"0")+IFERROR(Y67/H67,"0")+IFERROR(Y68/H68,"0")+IFERROR(Y69/H69,"0")</f>
        <v>0</v>
      </c>
      <c r="Z70" s="44">
        <f>IFERROR(IF(Z63="",0,Z63),"0")+IFERROR(IF(Z64="",0,Z64),"0")+IFERROR(IF(Z65="",0,Z65),"0")+IFERROR(IF(Z66="",0,Z66),"0")+IFERROR(IF(Z67="",0,Z67),"0")+IFERROR(IF(Z68="",0,Z68),"0")+IFERROR(IF(Z69="",0,Z69),"0")</f>
        <v>0</v>
      </c>
      <c r="AA70" s="68"/>
      <c r="AB70" s="68"/>
      <c r="AC70" s="68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397"/>
      <c r="P71" s="393" t="s">
        <v>43</v>
      </c>
      <c r="Q71" s="394"/>
      <c r="R71" s="394"/>
      <c r="S71" s="394"/>
      <c r="T71" s="394"/>
      <c r="U71" s="394"/>
      <c r="V71" s="395"/>
      <c r="W71" s="43" t="s">
        <v>0</v>
      </c>
      <c r="X71" s="44">
        <f>IFERROR(SUM(X63:X69),"0")</f>
        <v>0</v>
      </c>
      <c r="Y71" s="44">
        <f>IFERROR(SUM(Y63:Y69),"0")</f>
        <v>0</v>
      </c>
      <c r="Z71" s="43"/>
      <c r="AA71" s="68"/>
      <c r="AB71" s="68"/>
      <c r="AC71" s="68"/>
    </row>
    <row r="72" spans="1:68" ht="14.25" customHeight="1" x14ac:dyDescent="0.25">
      <c r="A72" s="405" t="s">
        <v>155</v>
      </c>
      <c r="B72" s="405"/>
      <c r="C72" s="405"/>
      <c r="D72" s="405"/>
      <c r="E72" s="405"/>
      <c r="F72" s="405"/>
      <c r="G72" s="405"/>
      <c r="H72" s="405"/>
      <c r="I72" s="405"/>
      <c r="J72" s="405"/>
      <c r="K72" s="405"/>
      <c r="L72" s="405"/>
      <c r="M72" s="405"/>
      <c r="N72" s="405"/>
      <c r="O72" s="405"/>
      <c r="P72" s="405"/>
      <c r="Q72" s="405"/>
      <c r="R72" s="405"/>
      <c r="S72" s="405"/>
      <c r="T72" s="405"/>
      <c r="U72" s="405"/>
      <c r="V72" s="405"/>
      <c r="W72" s="405"/>
      <c r="X72" s="405"/>
      <c r="Y72" s="405"/>
      <c r="Z72" s="405"/>
      <c r="AA72" s="67"/>
      <c r="AB72" s="67"/>
      <c r="AC72" s="81"/>
    </row>
    <row r="73" spans="1:68" ht="27" customHeight="1" x14ac:dyDescent="0.25">
      <c r="A73" s="64" t="s">
        <v>156</v>
      </c>
      <c r="B73" s="64" t="s">
        <v>157</v>
      </c>
      <c r="C73" s="37">
        <v>4301020298</v>
      </c>
      <c r="D73" s="406">
        <v>4680115881440</v>
      </c>
      <c r="E73" s="406"/>
      <c r="F73" s="63">
        <v>1.35</v>
      </c>
      <c r="G73" s="38">
        <v>8</v>
      </c>
      <c r="H73" s="63">
        <v>10.8</v>
      </c>
      <c r="I73" s="63">
        <v>11.28</v>
      </c>
      <c r="J73" s="38">
        <v>56</v>
      </c>
      <c r="K73" s="38" t="s">
        <v>123</v>
      </c>
      <c r="L73" s="38"/>
      <c r="M73" s="39" t="s">
        <v>122</v>
      </c>
      <c r="N73" s="39"/>
      <c r="O73" s="38">
        <v>50</v>
      </c>
      <c r="P73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8"/>
      <c r="R73" s="408"/>
      <c r="S73" s="408"/>
      <c r="T73" s="409"/>
      <c r="U73" s="40" t="s">
        <v>48</v>
      </c>
      <c r="V73" s="40" t="s">
        <v>48</v>
      </c>
      <c r="W73" s="41" t="s">
        <v>0</v>
      </c>
      <c r="X73" s="59">
        <v>0</v>
      </c>
      <c r="Y73" s="56">
        <f>IFERROR(IF(X73="",0,CEILING((X73/$H73),1)*$H73),"")</f>
        <v>0</v>
      </c>
      <c r="Z73" s="42" t="str">
        <f>IFERROR(IF(Y73=0,"",ROUNDUP(Y73/H73,0)*0.02175),"")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>IFERROR(X73*I73/H73,"0")</f>
        <v>0</v>
      </c>
      <c r="BN73" s="79">
        <f>IFERROR(Y73*I73/H73,"0")</f>
        <v>0</v>
      </c>
      <c r="BO73" s="79">
        <f>IFERROR(1/J73*(X73/H73),"0")</f>
        <v>0</v>
      </c>
      <c r="BP73" s="79">
        <f>IFERROR(1/J73*(Y73/H73),"0")</f>
        <v>0</v>
      </c>
    </row>
    <row r="74" spans="1:68" ht="16.5" customHeight="1" x14ac:dyDescent="0.25">
      <c r="A74" s="64" t="s">
        <v>158</v>
      </c>
      <c r="B74" s="64" t="s">
        <v>159</v>
      </c>
      <c r="C74" s="37">
        <v>4301020358</v>
      </c>
      <c r="D74" s="406">
        <v>4680115885950</v>
      </c>
      <c r="E74" s="406"/>
      <c r="F74" s="63">
        <v>0.37</v>
      </c>
      <c r="G74" s="38">
        <v>6</v>
      </c>
      <c r="H74" s="63">
        <v>2.2200000000000002</v>
      </c>
      <c r="I74" s="63">
        <v>2.42</v>
      </c>
      <c r="J74" s="38">
        <v>156</v>
      </c>
      <c r="K74" s="38" t="s">
        <v>90</v>
      </c>
      <c r="L74" s="38"/>
      <c r="M74" s="39" t="s">
        <v>125</v>
      </c>
      <c r="N74" s="39"/>
      <c r="O74" s="38">
        <v>50</v>
      </c>
      <c r="P74" s="692" t="s">
        <v>160</v>
      </c>
      <c r="Q74" s="408"/>
      <c r="R74" s="408"/>
      <c r="S74" s="408"/>
      <c r="T74" s="409"/>
      <c r="U74" s="40" t="s">
        <v>48</v>
      </c>
      <c r="V74" s="40" t="s">
        <v>48</v>
      </c>
      <c r="W74" s="41" t="s">
        <v>0</v>
      </c>
      <c r="X74" s="59">
        <v>0</v>
      </c>
      <c r="Y74" s="56">
        <f>IFERROR(IF(X74="",0,CEILING((X74/$H74),1)*$H74),"")</f>
        <v>0</v>
      </c>
      <c r="Z74" s="42" t="str">
        <f>IFERROR(IF(Y74=0,"",ROUNDUP(Y74/H74,0)*0.00753),"")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>IFERROR(X74*I74/H74,"0")</f>
        <v>0</v>
      </c>
      <c r="BN74" s="79">
        <f>IFERROR(Y74*I74/H74,"0")</f>
        <v>0</v>
      </c>
      <c r="BO74" s="79">
        <f>IFERROR(1/J74*(X74/H74),"0")</f>
        <v>0</v>
      </c>
      <c r="BP74" s="79">
        <f>IFERROR(1/J74*(Y74/H74),"0")</f>
        <v>0</v>
      </c>
    </row>
    <row r="75" spans="1:68" ht="27" customHeight="1" x14ac:dyDescent="0.25">
      <c r="A75" s="64" t="s">
        <v>161</v>
      </c>
      <c r="B75" s="64" t="s">
        <v>162</v>
      </c>
      <c r="C75" s="37">
        <v>4301020296</v>
      </c>
      <c r="D75" s="406">
        <v>4680115881433</v>
      </c>
      <c r="E75" s="406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90</v>
      </c>
      <c r="L75" s="38"/>
      <c r="M75" s="39" t="s">
        <v>122</v>
      </c>
      <c r="N75" s="39"/>
      <c r="O75" s="38">
        <v>50</v>
      </c>
      <c r="P75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8"/>
      <c r="R75" s="408"/>
      <c r="S75" s="408"/>
      <c r="T75" s="409"/>
      <c r="U75" s="40" t="s">
        <v>48</v>
      </c>
      <c r="V75" s="40" t="s">
        <v>48</v>
      </c>
      <c r="W75" s="41" t="s">
        <v>0</v>
      </c>
      <c r="X75" s="59">
        <v>0</v>
      </c>
      <c r="Y75" s="56">
        <f>IFERROR(IF(X75="",0,CEILING((X75/$H75),1)*$H75),"")</f>
        <v>0</v>
      </c>
      <c r="Z75" s="42" t="str">
        <f>IFERROR(IF(Y75=0,"",ROUNDUP(Y75/H75,0)*0.00753),"")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>IFERROR(X75*I75/H75,"0")</f>
        <v>0</v>
      </c>
      <c r="BN75" s="79">
        <f>IFERROR(Y75*I75/H75,"0")</f>
        <v>0</v>
      </c>
      <c r="BO75" s="79">
        <f>IFERROR(1/J75*(X75/H75),"0")</f>
        <v>0</v>
      </c>
      <c r="BP75" s="79">
        <f>IFERROR(1/J75*(Y75/H75),"0")</f>
        <v>0</v>
      </c>
    </row>
    <row r="76" spans="1:68" x14ac:dyDescent="0.2">
      <c r="A76" s="396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7"/>
      <c r="P76" s="393" t="s">
        <v>43</v>
      </c>
      <c r="Q76" s="394"/>
      <c r="R76" s="394"/>
      <c r="S76" s="394"/>
      <c r="T76" s="394"/>
      <c r="U76" s="394"/>
      <c r="V76" s="395"/>
      <c r="W76" s="43" t="s">
        <v>42</v>
      </c>
      <c r="X76" s="44">
        <f>IFERROR(X73/H73,"0")+IFERROR(X74/H74,"0")+IFERROR(X75/H75,"0")</f>
        <v>0</v>
      </c>
      <c r="Y76" s="44">
        <f>IFERROR(Y73/H73,"0")+IFERROR(Y74/H74,"0")+IFERROR(Y75/H75,"0")</f>
        <v>0</v>
      </c>
      <c r="Z76" s="44">
        <f>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7"/>
      <c r="P77" s="393" t="s">
        <v>43</v>
      </c>
      <c r="Q77" s="394"/>
      <c r="R77" s="394"/>
      <c r="S77" s="394"/>
      <c r="T77" s="394"/>
      <c r="U77" s="394"/>
      <c r="V77" s="395"/>
      <c r="W77" s="43" t="s">
        <v>0</v>
      </c>
      <c r="X77" s="44">
        <f>IFERROR(SUM(X73:X75),"0")</f>
        <v>0</v>
      </c>
      <c r="Y77" s="44">
        <f>IFERROR(SUM(Y73:Y75),"0")</f>
        <v>0</v>
      </c>
      <c r="Z77" s="43"/>
      <c r="AA77" s="68"/>
      <c r="AB77" s="68"/>
      <c r="AC77" s="68"/>
    </row>
    <row r="78" spans="1:68" ht="14.25" customHeight="1" x14ac:dyDescent="0.25">
      <c r="A78" s="405" t="s">
        <v>81</v>
      </c>
      <c r="B78" s="405"/>
      <c r="C78" s="405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5"/>
      <c r="S78" s="405"/>
      <c r="T78" s="405"/>
      <c r="U78" s="405"/>
      <c r="V78" s="405"/>
      <c r="W78" s="405"/>
      <c r="X78" s="405"/>
      <c r="Y78" s="405"/>
      <c r="Z78" s="405"/>
      <c r="AA78" s="67"/>
      <c r="AB78" s="67"/>
      <c r="AC78" s="81"/>
    </row>
    <row r="79" spans="1:68" ht="16.5" customHeight="1" x14ac:dyDescent="0.25">
      <c r="A79" s="64" t="s">
        <v>163</v>
      </c>
      <c r="B79" s="64" t="s">
        <v>164</v>
      </c>
      <c r="C79" s="37">
        <v>4301031242</v>
      </c>
      <c r="D79" s="406">
        <v>4680115885066</v>
      </c>
      <c r="E79" s="406"/>
      <c r="F79" s="63">
        <v>0.7</v>
      </c>
      <c r="G79" s="38">
        <v>6</v>
      </c>
      <c r="H79" s="63">
        <v>4.2</v>
      </c>
      <c r="I79" s="63">
        <v>4.41</v>
      </c>
      <c r="J79" s="38">
        <v>120</v>
      </c>
      <c r="K79" s="38" t="s">
        <v>90</v>
      </c>
      <c r="L79" s="38"/>
      <c r="M79" s="39" t="s">
        <v>84</v>
      </c>
      <c r="N79" s="39"/>
      <c r="O79" s="38">
        <v>40</v>
      </c>
      <c r="P79" s="6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8"/>
      <c r="R79" s="408"/>
      <c r="S79" s="408"/>
      <c r="T79" s="409"/>
      <c r="U79" s="40" t="s">
        <v>48</v>
      </c>
      <c r="V79" s="40" t="s">
        <v>48</v>
      </c>
      <c r="W79" s="41" t="s">
        <v>0</v>
      </c>
      <c r="X79" s="59">
        <v>0</v>
      </c>
      <c r="Y79" s="56">
        <f t="shared" ref="Y79:Y84" si="16">IFERROR(IF(X79="",0,CEILING((X79/$H79),1)*$H79),"")</f>
        <v>0</v>
      </c>
      <c r="Z79" s="42" t="str">
        <f>IFERROR(IF(Y79=0,"",ROUNDUP(Y79/H79,0)*0.00937),"")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 t="shared" ref="BM79:BM84" si="17">IFERROR(X79*I79/H79,"0")</f>
        <v>0</v>
      </c>
      <c r="BN79" s="79">
        <f t="shared" ref="BN79:BN84" si="18">IFERROR(Y79*I79/H79,"0")</f>
        <v>0</v>
      </c>
      <c r="BO79" s="79">
        <f t="shared" ref="BO79:BO84" si="19">IFERROR(1/J79*(X79/H79),"0")</f>
        <v>0</v>
      </c>
      <c r="BP79" s="79">
        <f t="shared" ref="BP79:BP84" si="20">IFERROR(1/J79*(Y79/H79),"0")</f>
        <v>0</v>
      </c>
    </row>
    <row r="80" spans="1:68" ht="16.5" customHeight="1" x14ac:dyDescent="0.25">
      <c r="A80" s="64" t="s">
        <v>165</v>
      </c>
      <c r="B80" s="64" t="s">
        <v>166</v>
      </c>
      <c r="C80" s="37">
        <v>4301031240</v>
      </c>
      <c r="D80" s="406">
        <v>4680115885042</v>
      </c>
      <c r="E80" s="406"/>
      <c r="F80" s="63">
        <v>0.7</v>
      </c>
      <c r="G80" s="38">
        <v>6</v>
      </c>
      <c r="H80" s="63">
        <v>4.2</v>
      </c>
      <c r="I80" s="63">
        <v>4.41</v>
      </c>
      <c r="J80" s="38">
        <v>120</v>
      </c>
      <c r="K80" s="38" t="s">
        <v>90</v>
      </c>
      <c r="L80" s="38"/>
      <c r="M80" s="39" t="s">
        <v>84</v>
      </c>
      <c r="N80" s="39"/>
      <c r="O80" s="38">
        <v>40</v>
      </c>
      <c r="P80" s="6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8"/>
      <c r="R80" s="408"/>
      <c r="S80" s="408"/>
      <c r="T80" s="409"/>
      <c r="U80" s="40" t="s">
        <v>48</v>
      </c>
      <c r="V80" s="40" t="s">
        <v>48</v>
      </c>
      <c r="W80" s="41" t="s">
        <v>0</v>
      </c>
      <c r="X80" s="59">
        <v>0</v>
      </c>
      <c r="Y80" s="56">
        <f t="shared" si="16"/>
        <v>0</v>
      </c>
      <c r="Z80" s="42" t="str">
        <f>IFERROR(IF(Y80=0,"",ROUNDUP(Y80/H80,0)*0.00937),"")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 t="shared" si="17"/>
        <v>0</v>
      </c>
      <c r="BN80" s="79">
        <f t="shared" si="18"/>
        <v>0</v>
      </c>
      <c r="BO80" s="79">
        <f t="shared" si="19"/>
        <v>0</v>
      </c>
      <c r="BP80" s="79">
        <f t="shared" si="20"/>
        <v>0</v>
      </c>
    </row>
    <row r="81" spans="1:68" ht="16.5" customHeight="1" x14ac:dyDescent="0.25">
      <c r="A81" s="64" t="s">
        <v>167</v>
      </c>
      <c r="B81" s="64" t="s">
        <v>168</v>
      </c>
      <c r="C81" s="37">
        <v>4301031315</v>
      </c>
      <c r="D81" s="406">
        <v>4680115885080</v>
      </c>
      <c r="E81" s="406"/>
      <c r="F81" s="63">
        <v>0.7</v>
      </c>
      <c r="G81" s="38">
        <v>6</v>
      </c>
      <c r="H81" s="63">
        <v>4.2</v>
      </c>
      <c r="I81" s="63">
        <v>4.41</v>
      </c>
      <c r="J81" s="38">
        <v>120</v>
      </c>
      <c r="K81" s="38" t="s">
        <v>90</v>
      </c>
      <c r="L81" s="38"/>
      <c r="M81" s="39" t="s">
        <v>84</v>
      </c>
      <c r="N81" s="39"/>
      <c r="O81" s="38">
        <v>40</v>
      </c>
      <c r="P81" s="6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8"/>
      <c r="R81" s="408"/>
      <c r="S81" s="408"/>
      <c r="T81" s="409"/>
      <c r="U81" s="40" t="s">
        <v>48</v>
      </c>
      <c r="V81" s="40" t="s">
        <v>48</v>
      </c>
      <c r="W81" s="41" t="s">
        <v>0</v>
      </c>
      <c r="X81" s="59">
        <v>0</v>
      </c>
      <c r="Y81" s="56">
        <f t="shared" si="16"/>
        <v>0</v>
      </c>
      <c r="Z81" s="42" t="str">
        <f>IFERROR(IF(Y81=0,"",ROUNDUP(Y81/H81,0)*0.00937),"")</f>
        <v/>
      </c>
      <c r="AA81" s="69" t="s">
        <v>48</v>
      </c>
      <c r="AB81" s="70" t="s">
        <v>48</v>
      </c>
      <c r="AC81" s="82"/>
      <c r="AG81" s="79"/>
      <c r="AJ81" s="84"/>
      <c r="AK81" s="84"/>
      <c r="BB81" s="117" t="s">
        <v>69</v>
      </c>
      <c r="BM81" s="79">
        <f t="shared" si="17"/>
        <v>0</v>
      </c>
      <c r="BN81" s="79">
        <f t="shared" si="18"/>
        <v>0</v>
      </c>
      <c r="BO81" s="79">
        <f t="shared" si="19"/>
        <v>0</v>
      </c>
      <c r="BP81" s="79">
        <f t="shared" si="20"/>
        <v>0</v>
      </c>
    </row>
    <row r="82" spans="1:68" ht="27" customHeight="1" x14ac:dyDescent="0.25">
      <c r="A82" s="64" t="s">
        <v>169</v>
      </c>
      <c r="B82" s="64" t="s">
        <v>170</v>
      </c>
      <c r="C82" s="37">
        <v>4301031243</v>
      </c>
      <c r="D82" s="406">
        <v>4680115885073</v>
      </c>
      <c r="E82" s="406"/>
      <c r="F82" s="63">
        <v>0.3</v>
      </c>
      <c r="G82" s="38">
        <v>6</v>
      </c>
      <c r="H82" s="63">
        <v>1.8</v>
      </c>
      <c r="I82" s="63">
        <v>1.9</v>
      </c>
      <c r="J82" s="38">
        <v>234</v>
      </c>
      <c r="K82" s="38" t="s">
        <v>85</v>
      </c>
      <c r="L82" s="38"/>
      <c r="M82" s="39" t="s">
        <v>84</v>
      </c>
      <c r="N82" s="39"/>
      <c r="O82" s="38">
        <v>40</v>
      </c>
      <c r="P82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8"/>
      <c r="R82" s="408"/>
      <c r="S82" s="408"/>
      <c r="T82" s="409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si="16"/>
        <v>0</v>
      </c>
      <c r="Z82" s="42" t="str">
        <f>IFERROR(IF(Y82=0,"",ROUNDUP(Y82/H82,0)*0.00502),"")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8" t="s">
        <v>69</v>
      </c>
      <c r="BM82" s="79">
        <f t="shared" si="17"/>
        <v>0</v>
      </c>
      <c r="BN82" s="79">
        <f t="shared" si="18"/>
        <v>0</v>
      </c>
      <c r="BO82" s="79">
        <f t="shared" si="19"/>
        <v>0</v>
      </c>
      <c r="BP82" s="79">
        <f t="shared" si="20"/>
        <v>0</v>
      </c>
    </row>
    <row r="83" spans="1:68" ht="27" customHeight="1" x14ac:dyDescent="0.25">
      <c r="A83" s="64" t="s">
        <v>171</v>
      </c>
      <c r="B83" s="64" t="s">
        <v>172</v>
      </c>
      <c r="C83" s="37">
        <v>4301031241</v>
      </c>
      <c r="D83" s="406">
        <v>4680115885059</v>
      </c>
      <c r="E83" s="406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85</v>
      </c>
      <c r="L83" s="38"/>
      <c r="M83" s="39" t="s">
        <v>84</v>
      </c>
      <c r="N83" s="39"/>
      <c r="O83" s="38">
        <v>40</v>
      </c>
      <c r="P83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8"/>
      <c r="R83" s="408"/>
      <c r="S83" s="408"/>
      <c r="T83" s="40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9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4301031316</v>
      </c>
      <c r="D84" s="406">
        <v>4680115885097</v>
      </c>
      <c r="E84" s="40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85</v>
      </c>
      <c r="L84" s="38"/>
      <c r="M84" s="39" t="s">
        <v>84</v>
      </c>
      <c r="N84" s="39"/>
      <c r="O84" s="38">
        <v>40</v>
      </c>
      <c r="P84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8"/>
      <c r="R84" s="408"/>
      <c r="S84" s="408"/>
      <c r="T84" s="40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20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x14ac:dyDescent="0.2">
      <c r="A85" s="396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397"/>
      <c r="P85" s="393" t="s">
        <v>43</v>
      </c>
      <c r="Q85" s="394"/>
      <c r="R85" s="394"/>
      <c r="S85" s="394"/>
      <c r="T85" s="394"/>
      <c r="U85" s="394"/>
      <c r="V85" s="395"/>
      <c r="W85" s="43" t="s">
        <v>42</v>
      </c>
      <c r="X85" s="44">
        <f>IFERROR(X79/H79,"0")+IFERROR(X80/H80,"0")+IFERROR(X81/H81,"0")+IFERROR(X82/H82,"0")+IFERROR(X83/H83,"0")+IFERROR(X84/H84,"0")</f>
        <v>0</v>
      </c>
      <c r="Y85" s="44">
        <f>IFERROR(Y79/H79,"0")+IFERROR(Y80/H80,"0")+IFERROR(Y81/H81,"0")+IFERROR(Y82/H82,"0")+IFERROR(Y83/H83,"0")+IFERROR(Y84/H84,"0")</f>
        <v>0</v>
      </c>
      <c r="Z85" s="44">
        <f>IFERROR(IF(Z79="",0,Z79),"0")+IFERROR(IF(Z80="",0,Z80),"0")+IFERROR(IF(Z81="",0,Z81),"0")+IFERROR(IF(Z82="",0,Z82),"0")+IFERROR(IF(Z83="",0,Z83),"0")+IFERROR(IF(Z84="",0,Z84),"0")</f>
        <v>0</v>
      </c>
      <c r="AA85" s="68"/>
      <c r="AB85" s="68"/>
      <c r="AC85" s="68"/>
    </row>
    <row r="86" spans="1:68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397"/>
      <c r="P86" s="393" t="s">
        <v>43</v>
      </c>
      <c r="Q86" s="394"/>
      <c r="R86" s="394"/>
      <c r="S86" s="394"/>
      <c r="T86" s="394"/>
      <c r="U86" s="394"/>
      <c r="V86" s="395"/>
      <c r="W86" s="43" t="s">
        <v>0</v>
      </c>
      <c r="X86" s="44">
        <f>IFERROR(SUM(X79:X84),"0")</f>
        <v>0</v>
      </c>
      <c r="Y86" s="44">
        <f>IFERROR(SUM(Y79:Y84),"0")</f>
        <v>0</v>
      </c>
      <c r="Z86" s="43"/>
      <c r="AA86" s="68"/>
      <c r="AB86" s="68"/>
      <c r="AC86" s="68"/>
    </row>
    <row r="87" spans="1:68" ht="14.25" customHeight="1" x14ac:dyDescent="0.25">
      <c r="A87" s="405" t="s">
        <v>86</v>
      </c>
      <c r="B87" s="405"/>
      <c r="C87" s="405"/>
      <c r="D87" s="405"/>
      <c r="E87" s="405"/>
      <c r="F87" s="405"/>
      <c r="G87" s="405"/>
      <c r="H87" s="405"/>
      <c r="I87" s="405"/>
      <c r="J87" s="405"/>
      <c r="K87" s="405"/>
      <c r="L87" s="405"/>
      <c r="M87" s="405"/>
      <c r="N87" s="405"/>
      <c r="O87" s="405"/>
      <c r="P87" s="405"/>
      <c r="Q87" s="405"/>
      <c r="R87" s="405"/>
      <c r="S87" s="405"/>
      <c r="T87" s="405"/>
      <c r="U87" s="405"/>
      <c r="V87" s="405"/>
      <c r="W87" s="405"/>
      <c r="X87" s="405"/>
      <c r="Y87" s="405"/>
      <c r="Z87" s="405"/>
      <c r="AA87" s="67"/>
      <c r="AB87" s="67"/>
      <c r="AC87" s="81"/>
    </row>
    <row r="88" spans="1:68" ht="16.5" customHeight="1" x14ac:dyDescent="0.25">
      <c r="A88" s="64" t="s">
        <v>175</v>
      </c>
      <c r="B88" s="64" t="s">
        <v>176</v>
      </c>
      <c r="C88" s="37">
        <v>4301051823</v>
      </c>
      <c r="D88" s="406">
        <v>4680115881891</v>
      </c>
      <c r="E88" s="406"/>
      <c r="F88" s="63">
        <v>1.4</v>
      </c>
      <c r="G88" s="38">
        <v>6</v>
      </c>
      <c r="H88" s="63">
        <v>8.4</v>
      </c>
      <c r="I88" s="63">
        <v>8.9640000000000004</v>
      </c>
      <c r="J88" s="38">
        <v>56</v>
      </c>
      <c r="K88" s="38" t="s">
        <v>123</v>
      </c>
      <c r="L88" s="38"/>
      <c r="M88" s="39" t="s">
        <v>84</v>
      </c>
      <c r="N88" s="39"/>
      <c r="O88" s="38">
        <v>40</v>
      </c>
      <c r="P88" s="675" t="s">
        <v>177</v>
      </c>
      <c r="Q88" s="408"/>
      <c r="R88" s="408"/>
      <c r="S88" s="408"/>
      <c r="T88" s="409"/>
      <c r="U88" s="40" t="s">
        <v>48</v>
      </c>
      <c r="V88" s="40" t="s">
        <v>48</v>
      </c>
      <c r="W88" s="41" t="s">
        <v>0</v>
      </c>
      <c r="X88" s="59">
        <v>0</v>
      </c>
      <c r="Y88" s="56">
        <f>IFERROR(IF(X88="",0,CEILING((X88/$H88),1)*$H88),"")</f>
        <v>0</v>
      </c>
      <c r="Z88" s="42" t="str">
        <f>IFERROR(IF(Y88=0,"",ROUNDUP(Y88/H88,0)*0.02175),"")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>IFERROR(X88*I88/H88,"0")</f>
        <v>0</v>
      </c>
      <c r="BN88" s="79">
        <f>IFERROR(Y88*I88/H88,"0")</f>
        <v>0</v>
      </c>
      <c r="BO88" s="79">
        <f>IFERROR(1/J88*(X88/H88),"0")</f>
        <v>0</v>
      </c>
      <c r="BP88" s="79">
        <f>IFERROR(1/J88*(Y88/H88),"0")</f>
        <v>0</v>
      </c>
    </row>
    <row r="89" spans="1:68" ht="16.5" customHeight="1" x14ac:dyDescent="0.25">
      <c r="A89" s="64" t="s">
        <v>178</v>
      </c>
      <c r="B89" s="64" t="s">
        <v>179</v>
      </c>
      <c r="C89" s="37">
        <v>4301051846</v>
      </c>
      <c r="D89" s="406">
        <v>4680115885769</v>
      </c>
      <c r="E89" s="406"/>
      <c r="F89" s="63">
        <v>1.4</v>
      </c>
      <c r="G89" s="38">
        <v>6</v>
      </c>
      <c r="H89" s="63">
        <v>8.4</v>
      </c>
      <c r="I89" s="63">
        <v>8.8800000000000008</v>
      </c>
      <c r="J89" s="38">
        <v>56</v>
      </c>
      <c r="K89" s="38" t="s">
        <v>123</v>
      </c>
      <c r="L89" s="38"/>
      <c r="M89" s="39" t="s">
        <v>125</v>
      </c>
      <c r="N89" s="39"/>
      <c r="O89" s="38">
        <v>45</v>
      </c>
      <c r="P89" s="676" t="s">
        <v>180</v>
      </c>
      <c r="Q89" s="408"/>
      <c r="R89" s="408"/>
      <c r="S89" s="408"/>
      <c r="T89" s="409"/>
      <c r="U89" s="40" t="s">
        <v>48</v>
      </c>
      <c r="V89" s="40" t="s">
        <v>48</v>
      </c>
      <c r="W89" s="41" t="s">
        <v>0</v>
      </c>
      <c r="X89" s="59">
        <v>0</v>
      </c>
      <c r="Y89" s="56">
        <f>IFERROR(IF(X89="",0,CEILING((X89/$H89),1)*$H89),"")</f>
        <v>0</v>
      </c>
      <c r="Z89" s="42" t="str">
        <f>IFERROR(IF(Y89=0,"",ROUNDUP(Y89/H89,0)*0.02175),"")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>IFERROR(X89*I89/H89,"0")</f>
        <v>0</v>
      </c>
      <c r="BN89" s="79">
        <f>IFERROR(Y89*I89/H89,"0")</f>
        <v>0</v>
      </c>
      <c r="BO89" s="79">
        <f>IFERROR(1/J89*(X89/H89),"0")</f>
        <v>0</v>
      </c>
      <c r="BP89" s="79">
        <f>IFERROR(1/J89*(Y89/H89),"0")</f>
        <v>0</v>
      </c>
    </row>
    <row r="90" spans="1:68" ht="16.5" customHeight="1" x14ac:dyDescent="0.25">
      <c r="A90" s="64" t="s">
        <v>181</v>
      </c>
      <c r="B90" s="64" t="s">
        <v>182</v>
      </c>
      <c r="C90" s="37">
        <v>4301051822</v>
      </c>
      <c r="D90" s="406">
        <v>4680115884410</v>
      </c>
      <c r="E90" s="406"/>
      <c r="F90" s="63">
        <v>1.4</v>
      </c>
      <c r="G90" s="38">
        <v>6</v>
      </c>
      <c r="H90" s="63">
        <v>8.4</v>
      </c>
      <c r="I90" s="63">
        <v>8.952</v>
      </c>
      <c r="J90" s="38">
        <v>56</v>
      </c>
      <c r="K90" s="38" t="s">
        <v>123</v>
      </c>
      <c r="L90" s="38"/>
      <c r="M90" s="39" t="s">
        <v>84</v>
      </c>
      <c r="N90" s="39"/>
      <c r="O90" s="38">
        <v>40</v>
      </c>
      <c r="P90" s="677" t="s">
        <v>183</v>
      </c>
      <c r="Q90" s="408"/>
      <c r="R90" s="408"/>
      <c r="S90" s="408"/>
      <c r="T90" s="409"/>
      <c r="U90" s="40" t="s">
        <v>48</v>
      </c>
      <c r="V90" s="40" t="s">
        <v>48</v>
      </c>
      <c r="W90" s="41" t="s">
        <v>0</v>
      </c>
      <c r="X90" s="59">
        <v>0</v>
      </c>
      <c r="Y90" s="56">
        <f>IFERROR(IF(X90="",0,CEILING((X90/$H90),1)*$H90),"")</f>
        <v>0</v>
      </c>
      <c r="Z90" s="42" t="str">
        <f>IFERROR(IF(Y90=0,"",ROUNDUP(Y90/H90,0)*0.02175),"")</f>
        <v/>
      </c>
      <c r="AA90" s="69" t="s">
        <v>48</v>
      </c>
      <c r="AB90" s="70" t="s">
        <v>48</v>
      </c>
      <c r="AC90" s="82"/>
      <c r="AG90" s="79"/>
      <c r="AJ90" s="84"/>
      <c r="AK90" s="84"/>
      <c r="BB90" s="123" t="s">
        <v>69</v>
      </c>
      <c r="BM90" s="79">
        <f>IFERROR(X90*I90/H90,"0")</f>
        <v>0</v>
      </c>
      <c r="BN90" s="79">
        <f>IFERROR(Y90*I90/H90,"0")</f>
        <v>0</v>
      </c>
      <c r="BO90" s="79">
        <f>IFERROR(1/J90*(X90/H90),"0")</f>
        <v>0</v>
      </c>
      <c r="BP90" s="79">
        <f>IFERROR(1/J90*(Y90/H90),"0")</f>
        <v>0</v>
      </c>
    </row>
    <row r="91" spans="1:68" ht="16.5" customHeight="1" x14ac:dyDescent="0.25">
      <c r="A91" s="64" t="s">
        <v>184</v>
      </c>
      <c r="B91" s="64" t="s">
        <v>185</v>
      </c>
      <c r="C91" s="37">
        <v>4301051827</v>
      </c>
      <c r="D91" s="406">
        <v>4680115884403</v>
      </c>
      <c r="E91" s="406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90</v>
      </c>
      <c r="L91" s="38"/>
      <c r="M91" s="39" t="s">
        <v>84</v>
      </c>
      <c r="N91" s="39"/>
      <c r="O91" s="38">
        <v>40</v>
      </c>
      <c r="P91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8"/>
      <c r="R91" s="408"/>
      <c r="S91" s="408"/>
      <c r="T91" s="409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4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186</v>
      </c>
      <c r="B92" s="64" t="s">
        <v>187</v>
      </c>
      <c r="C92" s="37">
        <v>4301051837</v>
      </c>
      <c r="D92" s="406">
        <v>4680115884311</v>
      </c>
      <c r="E92" s="406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90</v>
      </c>
      <c r="L92" s="38"/>
      <c r="M92" s="39" t="s">
        <v>125</v>
      </c>
      <c r="N92" s="39"/>
      <c r="O92" s="38">
        <v>40</v>
      </c>
      <c r="P92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8"/>
      <c r="R92" s="408"/>
      <c r="S92" s="408"/>
      <c r="T92" s="40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5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396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397"/>
      <c r="P93" s="393" t="s">
        <v>43</v>
      </c>
      <c r="Q93" s="394"/>
      <c r="R93" s="394"/>
      <c r="S93" s="394"/>
      <c r="T93" s="394"/>
      <c r="U93" s="394"/>
      <c r="V93" s="395"/>
      <c r="W93" s="43" t="s">
        <v>42</v>
      </c>
      <c r="X93" s="44">
        <f>IFERROR(X88/H88,"0")+IFERROR(X89/H89,"0")+IFERROR(X90/H90,"0")+IFERROR(X91/H91,"0")+IFERROR(X92/H92,"0")</f>
        <v>0</v>
      </c>
      <c r="Y93" s="44">
        <f>IFERROR(Y88/H88,"0")+IFERROR(Y89/H89,"0")+IFERROR(Y90/H90,"0")+IFERROR(Y91/H91,"0")+IFERROR(Y92/H92,"0")</f>
        <v>0</v>
      </c>
      <c r="Z93" s="44">
        <f>IFERROR(IF(Z88="",0,Z88),"0")+IFERROR(IF(Z89="",0,Z89),"0")+IFERROR(IF(Z90="",0,Z90),"0")+IFERROR(IF(Z91="",0,Z91),"0")+IFERROR(IF(Z92="",0,Z92),"0")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397"/>
      <c r="P94" s="393" t="s">
        <v>43</v>
      </c>
      <c r="Q94" s="394"/>
      <c r="R94" s="394"/>
      <c r="S94" s="394"/>
      <c r="T94" s="394"/>
      <c r="U94" s="394"/>
      <c r="V94" s="395"/>
      <c r="W94" s="43" t="s">
        <v>0</v>
      </c>
      <c r="X94" s="44">
        <f>IFERROR(SUM(X88:X92),"0")</f>
        <v>0</v>
      </c>
      <c r="Y94" s="44">
        <f>IFERROR(SUM(Y88:Y92),"0")</f>
        <v>0</v>
      </c>
      <c r="Z94" s="43"/>
      <c r="AA94" s="68"/>
      <c r="AB94" s="68"/>
      <c r="AC94" s="68"/>
    </row>
    <row r="95" spans="1:68" ht="14.25" customHeight="1" x14ac:dyDescent="0.25">
      <c r="A95" s="405" t="s">
        <v>188</v>
      </c>
      <c r="B95" s="405"/>
      <c r="C95" s="405"/>
      <c r="D95" s="405"/>
      <c r="E95" s="405"/>
      <c r="F95" s="405"/>
      <c r="G95" s="405"/>
      <c r="H95" s="405"/>
      <c r="I95" s="405"/>
      <c r="J95" s="405"/>
      <c r="K95" s="405"/>
      <c r="L95" s="405"/>
      <c r="M95" s="405"/>
      <c r="N95" s="405"/>
      <c r="O95" s="405"/>
      <c r="P95" s="405"/>
      <c r="Q95" s="405"/>
      <c r="R95" s="405"/>
      <c r="S95" s="405"/>
      <c r="T95" s="405"/>
      <c r="U95" s="405"/>
      <c r="V95" s="405"/>
      <c r="W95" s="405"/>
      <c r="X95" s="405"/>
      <c r="Y95" s="405"/>
      <c r="Z95" s="405"/>
      <c r="AA95" s="67"/>
      <c r="AB95" s="67"/>
      <c r="AC95" s="81"/>
    </row>
    <row r="96" spans="1:68" ht="27" customHeight="1" x14ac:dyDescent="0.25">
      <c r="A96" s="64" t="s">
        <v>189</v>
      </c>
      <c r="B96" s="64" t="s">
        <v>190</v>
      </c>
      <c r="C96" s="37">
        <v>4301060366</v>
      </c>
      <c r="D96" s="406">
        <v>4680115881532</v>
      </c>
      <c r="E96" s="406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123</v>
      </c>
      <c r="L96" s="38"/>
      <c r="M96" s="39" t="s">
        <v>84</v>
      </c>
      <c r="N96" s="39"/>
      <c r="O96" s="38">
        <v>30</v>
      </c>
      <c r="P96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8"/>
      <c r="R96" s="408"/>
      <c r="S96" s="408"/>
      <c r="T96" s="409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189</v>
      </c>
      <c r="B97" s="64" t="s">
        <v>191</v>
      </c>
      <c r="C97" s="37">
        <v>4301060371</v>
      </c>
      <c r="D97" s="406">
        <v>4680115881532</v>
      </c>
      <c r="E97" s="406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123</v>
      </c>
      <c r="L97" s="38"/>
      <c r="M97" s="39" t="s">
        <v>84</v>
      </c>
      <c r="N97" s="39"/>
      <c r="O97" s="38">
        <v>30</v>
      </c>
      <c r="P97" s="6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8"/>
      <c r="R97" s="408"/>
      <c r="S97" s="408"/>
      <c r="T97" s="40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192</v>
      </c>
      <c r="B98" s="64" t="s">
        <v>193</v>
      </c>
      <c r="C98" s="37">
        <v>4301060351</v>
      </c>
      <c r="D98" s="406">
        <v>4680115881464</v>
      </c>
      <c r="E98" s="406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90</v>
      </c>
      <c r="L98" s="38"/>
      <c r="M98" s="39" t="s">
        <v>125</v>
      </c>
      <c r="N98" s="39"/>
      <c r="O98" s="38">
        <v>30</v>
      </c>
      <c r="P98" s="6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8"/>
      <c r="R98" s="408"/>
      <c r="S98" s="408"/>
      <c r="T98" s="40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8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397"/>
      <c r="P99" s="393" t="s">
        <v>43</v>
      </c>
      <c r="Q99" s="394"/>
      <c r="R99" s="394"/>
      <c r="S99" s="394"/>
      <c r="T99" s="394"/>
      <c r="U99" s="394"/>
      <c r="V99" s="395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7"/>
      <c r="P100" s="393" t="s">
        <v>43</v>
      </c>
      <c r="Q100" s="394"/>
      <c r="R100" s="394"/>
      <c r="S100" s="394"/>
      <c r="T100" s="394"/>
      <c r="U100" s="394"/>
      <c r="V100" s="395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194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405" t="s">
        <v>119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7"/>
      <c r="AB102" s="67"/>
      <c r="AC102" s="81"/>
    </row>
    <row r="103" spans="1:68" ht="27" customHeight="1" x14ac:dyDescent="0.25">
      <c r="A103" s="64" t="s">
        <v>195</v>
      </c>
      <c r="B103" s="64" t="s">
        <v>196</v>
      </c>
      <c r="C103" s="37">
        <v>4301011468</v>
      </c>
      <c r="D103" s="406">
        <v>4680115881327</v>
      </c>
      <c r="E103" s="406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123</v>
      </c>
      <c r="L103" s="38"/>
      <c r="M103" s="39" t="s">
        <v>150</v>
      </c>
      <c r="N103" s="39"/>
      <c r="O103" s="38">
        <v>50</v>
      </c>
      <c r="P103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8"/>
      <c r="R103" s="408"/>
      <c r="S103" s="408"/>
      <c r="T103" s="409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9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197</v>
      </c>
      <c r="B104" s="64" t="s">
        <v>198</v>
      </c>
      <c r="C104" s="37">
        <v>4301011476</v>
      </c>
      <c r="D104" s="406">
        <v>4680115881518</v>
      </c>
      <c r="E104" s="406"/>
      <c r="F104" s="63">
        <v>0.4</v>
      </c>
      <c r="G104" s="38">
        <v>10</v>
      </c>
      <c r="H104" s="63">
        <v>4</v>
      </c>
      <c r="I104" s="63">
        <v>4.21</v>
      </c>
      <c r="J104" s="38">
        <v>132</v>
      </c>
      <c r="K104" s="38" t="s">
        <v>90</v>
      </c>
      <c r="L104" s="38"/>
      <c r="M104" s="39" t="s">
        <v>125</v>
      </c>
      <c r="N104" s="39"/>
      <c r="O104" s="38">
        <v>50</v>
      </c>
      <c r="P104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8"/>
      <c r="R104" s="408"/>
      <c r="S104" s="408"/>
      <c r="T104" s="40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IFERROR(IF(Y104=0,"",ROUNDUP(Y104/H104,0)*0.00902),"")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30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199</v>
      </c>
      <c r="B105" s="64" t="s">
        <v>200</v>
      </c>
      <c r="C105" s="37">
        <v>4301012007</v>
      </c>
      <c r="D105" s="406">
        <v>4680115881303</v>
      </c>
      <c r="E105" s="406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90</v>
      </c>
      <c r="L105" s="38"/>
      <c r="M105" s="39" t="s">
        <v>150</v>
      </c>
      <c r="N105" s="39"/>
      <c r="O105" s="38">
        <v>50</v>
      </c>
      <c r="P105" s="67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8"/>
      <c r="R105" s="408"/>
      <c r="S105" s="408"/>
      <c r="T105" s="40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31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396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397"/>
      <c r="P106" s="393" t="s">
        <v>43</v>
      </c>
      <c r="Q106" s="394"/>
      <c r="R106" s="394"/>
      <c r="S106" s="394"/>
      <c r="T106" s="394"/>
      <c r="U106" s="394"/>
      <c r="V106" s="395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397"/>
      <c r="P107" s="393" t="s">
        <v>43</v>
      </c>
      <c r="Q107" s="394"/>
      <c r="R107" s="394"/>
      <c r="S107" s="394"/>
      <c r="T107" s="394"/>
      <c r="U107" s="394"/>
      <c r="V107" s="395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405" t="s">
        <v>86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7"/>
      <c r="AB108" s="67"/>
      <c r="AC108" s="81"/>
    </row>
    <row r="109" spans="1:68" ht="27" customHeight="1" x14ac:dyDescent="0.25">
      <c r="A109" s="64" t="s">
        <v>201</v>
      </c>
      <c r="B109" s="64" t="s">
        <v>202</v>
      </c>
      <c r="C109" s="37">
        <v>4301051437</v>
      </c>
      <c r="D109" s="406">
        <v>4607091386967</v>
      </c>
      <c r="E109" s="406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123</v>
      </c>
      <c r="L109" s="38"/>
      <c r="M109" s="39" t="s">
        <v>125</v>
      </c>
      <c r="N109" s="39"/>
      <c r="O109" s="38">
        <v>45</v>
      </c>
      <c r="P109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8"/>
      <c r="R109" s="408"/>
      <c r="S109" s="408"/>
      <c r="T109" s="409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201</v>
      </c>
      <c r="B110" s="64" t="s">
        <v>203</v>
      </c>
      <c r="C110" s="37">
        <v>4301051543</v>
      </c>
      <c r="D110" s="406">
        <v>4607091386967</v>
      </c>
      <c r="E110" s="406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123</v>
      </c>
      <c r="L110" s="38"/>
      <c r="M110" s="39" t="s">
        <v>84</v>
      </c>
      <c r="N110" s="39"/>
      <c r="O110" s="38">
        <v>45</v>
      </c>
      <c r="P110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8"/>
      <c r="R110" s="408"/>
      <c r="S110" s="408"/>
      <c r="T110" s="40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204</v>
      </c>
      <c r="B111" s="64" t="s">
        <v>205</v>
      </c>
      <c r="C111" s="37">
        <v>4301051436</v>
      </c>
      <c r="D111" s="406">
        <v>4607091385731</v>
      </c>
      <c r="E111" s="406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90</v>
      </c>
      <c r="L111" s="38"/>
      <c r="M111" s="39" t="s">
        <v>125</v>
      </c>
      <c r="N111" s="39"/>
      <c r="O111" s="38">
        <v>45</v>
      </c>
      <c r="P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8"/>
      <c r="R111" s="408"/>
      <c r="S111" s="408"/>
      <c r="T111" s="40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4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206</v>
      </c>
      <c r="B112" s="64" t="s">
        <v>207</v>
      </c>
      <c r="C112" s="37">
        <v>4301051438</v>
      </c>
      <c r="D112" s="406">
        <v>4680115880894</v>
      </c>
      <c r="E112" s="406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90</v>
      </c>
      <c r="L112" s="38"/>
      <c r="M112" s="39" t="s">
        <v>125</v>
      </c>
      <c r="N112" s="39"/>
      <c r="O112" s="38">
        <v>45</v>
      </c>
      <c r="P112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8"/>
      <c r="R112" s="408"/>
      <c r="S112" s="408"/>
      <c r="T112" s="40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5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208</v>
      </c>
      <c r="B113" s="64" t="s">
        <v>209</v>
      </c>
      <c r="C113" s="37">
        <v>4301051439</v>
      </c>
      <c r="D113" s="406">
        <v>4680115880214</v>
      </c>
      <c r="E113" s="406"/>
      <c r="F113" s="63">
        <v>0.45</v>
      </c>
      <c r="G113" s="38">
        <v>6</v>
      </c>
      <c r="H113" s="63">
        <v>2.7</v>
      </c>
      <c r="I113" s="63">
        <v>2.988</v>
      </c>
      <c r="J113" s="38">
        <v>132</v>
      </c>
      <c r="K113" s="38" t="s">
        <v>90</v>
      </c>
      <c r="L113" s="38"/>
      <c r="M113" s="39" t="s">
        <v>125</v>
      </c>
      <c r="N113" s="39"/>
      <c r="O113" s="38">
        <v>45</v>
      </c>
      <c r="P113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8"/>
      <c r="R113" s="408"/>
      <c r="S113" s="408"/>
      <c r="T113" s="40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IFERROR(IF(Y113=0,"",ROUNDUP(Y113/H113,0)*0.00902),"")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6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396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397"/>
      <c r="P114" s="393" t="s">
        <v>43</v>
      </c>
      <c r="Q114" s="394"/>
      <c r="R114" s="394"/>
      <c r="S114" s="394"/>
      <c r="T114" s="394"/>
      <c r="U114" s="394"/>
      <c r="V114" s="395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397"/>
      <c r="P115" s="393" t="s">
        <v>43</v>
      </c>
      <c r="Q115" s="394"/>
      <c r="R115" s="394"/>
      <c r="S115" s="394"/>
      <c r="T115" s="394"/>
      <c r="U115" s="394"/>
      <c r="V115" s="395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210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405" t="s">
        <v>119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7"/>
      <c r="AB117" s="67"/>
      <c r="AC117" s="81"/>
    </row>
    <row r="118" spans="1:68" ht="16.5" customHeight="1" x14ac:dyDescent="0.25">
      <c r="A118" s="64" t="s">
        <v>211</v>
      </c>
      <c r="B118" s="64" t="s">
        <v>212</v>
      </c>
      <c r="C118" s="37">
        <v>4301011514</v>
      </c>
      <c r="D118" s="406">
        <v>4680115882133</v>
      </c>
      <c r="E118" s="406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123</v>
      </c>
      <c r="L118" s="38"/>
      <c r="M118" s="39" t="s">
        <v>122</v>
      </c>
      <c r="N118" s="39"/>
      <c r="O118" s="38">
        <v>50</v>
      </c>
      <c r="P118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8"/>
      <c r="R118" s="408"/>
      <c r="S118" s="408"/>
      <c r="T118" s="409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7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211</v>
      </c>
      <c r="B119" s="64" t="s">
        <v>213</v>
      </c>
      <c r="C119" s="37">
        <v>4301011703</v>
      </c>
      <c r="D119" s="406">
        <v>4680115882133</v>
      </c>
      <c r="E119" s="406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123</v>
      </c>
      <c r="L119" s="38"/>
      <c r="M119" s="39" t="s">
        <v>122</v>
      </c>
      <c r="N119" s="39"/>
      <c r="O119" s="38">
        <v>50</v>
      </c>
      <c r="P119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8"/>
      <c r="R119" s="408"/>
      <c r="S119" s="408"/>
      <c r="T119" s="40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8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214</v>
      </c>
      <c r="B120" s="64" t="s">
        <v>215</v>
      </c>
      <c r="C120" s="37">
        <v>4301011417</v>
      </c>
      <c r="D120" s="406">
        <v>4680115880269</v>
      </c>
      <c r="E120" s="406"/>
      <c r="F120" s="63">
        <v>0.375</v>
      </c>
      <c r="G120" s="38">
        <v>10</v>
      </c>
      <c r="H120" s="63">
        <v>3.75</v>
      </c>
      <c r="I120" s="63">
        <v>3.96</v>
      </c>
      <c r="J120" s="38">
        <v>132</v>
      </c>
      <c r="K120" s="38" t="s">
        <v>90</v>
      </c>
      <c r="L120" s="38"/>
      <c r="M120" s="39" t="s">
        <v>125</v>
      </c>
      <c r="N120" s="39"/>
      <c r="O120" s="38">
        <v>50</v>
      </c>
      <c r="P120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8"/>
      <c r="R120" s="408"/>
      <c r="S120" s="408"/>
      <c r="T120" s="40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IFERROR(IF(Y120=0,"",ROUNDUP(Y120/H120,0)*0.00902),"")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9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216</v>
      </c>
      <c r="B121" s="64" t="s">
        <v>217</v>
      </c>
      <c r="C121" s="37">
        <v>4301011415</v>
      </c>
      <c r="D121" s="406">
        <v>4680115880429</v>
      </c>
      <c r="E121" s="406"/>
      <c r="F121" s="63">
        <v>0.45</v>
      </c>
      <c r="G121" s="38">
        <v>10</v>
      </c>
      <c r="H121" s="63">
        <v>4.5</v>
      </c>
      <c r="I121" s="63">
        <v>4.71</v>
      </c>
      <c r="J121" s="38">
        <v>132</v>
      </c>
      <c r="K121" s="38" t="s">
        <v>90</v>
      </c>
      <c r="L121" s="38"/>
      <c r="M121" s="39" t="s">
        <v>125</v>
      </c>
      <c r="N121" s="39"/>
      <c r="O121" s="38">
        <v>50</v>
      </c>
      <c r="P121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8"/>
      <c r="R121" s="408"/>
      <c r="S121" s="408"/>
      <c r="T121" s="40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IFERROR(IF(Y121=0,"",ROUNDUP(Y121/H121,0)*0.00902),"")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40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218</v>
      </c>
      <c r="B122" s="64" t="s">
        <v>219</v>
      </c>
      <c r="C122" s="37">
        <v>4301011462</v>
      </c>
      <c r="D122" s="406">
        <v>4680115881457</v>
      </c>
      <c r="E122" s="406"/>
      <c r="F122" s="63">
        <v>0.75</v>
      </c>
      <c r="G122" s="38">
        <v>6</v>
      </c>
      <c r="H122" s="63">
        <v>4.5</v>
      </c>
      <c r="I122" s="63">
        <v>4.71</v>
      </c>
      <c r="J122" s="38">
        <v>132</v>
      </c>
      <c r="K122" s="38" t="s">
        <v>90</v>
      </c>
      <c r="L122" s="38"/>
      <c r="M122" s="39" t="s">
        <v>125</v>
      </c>
      <c r="N122" s="39"/>
      <c r="O122" s="38">
        <v>50</v>
      </c>
      <c r="P122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8"/>
      <c r="R122" s="408"/>
      <c r="S122" s="408"/>
      <c r="T122" s="40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IFERROR(IF(Y122=0,"",ROUNDUP(Y122/H122,0)*0.00902),"")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41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396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397"/>
      <c r="P123" s="393" t="s">
        <v>43</v>
      </c>
      <c r="Q123" s="394"/>
      <c r="R123" s="394"/>
      <c r="S123" s="394"/>
      <c r="T123" s="394"/>
      <c r="U123" s="394"/>
      <c r="V123" s="395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397"/>
      <c r="P124" s="393" t="s">
        <v>43</v>
      </c>
      <c r="Q124" s="394"/>
      <c r="R124" s="394"/>
      <c r="S124" s="394"/>
      <c r="T124" s="394"/>
      <c r="U124" s="394"/>
      <c r="V124" s="395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405" t="s">
        <v>155</v>
      </c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05"/>
      <c r="O125" s="405"/>
      <c r="P125" s="405"/>
      <c r="Q125" s="405"/>
      <c r="R125" s="405"/>
      <c r="S125" s="405"/>
      <c r="T125" s="405"/>
      <c r="U125" s="405"/>
      <c r="V125" s="405"/>
      <c r="W125" s="405"/>
      <c r="X125" s="405"/>
      <c r="Y125" s="405"/>
      <c r="Z125" s="405"/>
      <c r="AA125" s="67"/>
      <c r="AB125" s="67"/>
      <c r="AC125" s="81"/>
    </row>
    <row r="126" spans="1:68" ht="16.5" customHeight="1" x14ac:dyDescent="0.25">
      <c r="A126" s="64" t="s">
        <v>220</v>
      </c>
      <c r="B126" s="64" t="s">
        <v>221</v>
      </c>
      <c r="C126" s="37">
        <v>4301020345</v>
      </c>
      <c r="D126" s="406">
        <v>4680115881488</v>
      </c>
      <c r="E126" s="406"/>
      <c r="F126" s="63">
        <v>1.35</v>
      </c>
      <c r="G126" s="38">
        <v>8</v>
      </c>
      <c r="H126" s="63">
        <v>10.8</v>
      </c>
      <c r="I126" s="63">
        <v>11.28</v>
      </c>
      <c r="J126" s="38">
        <v>56</v>
      </c>
      <c r="K126" s="38" t="s">
        <v>123</v>
      </c>
      <c r="L126" s="38"/>
      <c r="M126" s="39" t="s">
        <v>122</v>
      </c>
      <c r="N126" s="39"/>
      <c r="O126" s="38">
        <v>55</v>
      </c>
      <c r="P126" s="662" t="s">
        <v>222</v>
      </c>
      <c r="Q126" s="408"/>
      <c r="R126" s="408"/>
      <c r="S126" s="408"/>
      <c r="T126" s="409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220</v>
      </c>
      <c r="B127" s="64" t="s">
        <v>223</v>
      </c>
      <c r="C127" s="37">
        <v>4301020235</v>
      </c>
      <c r="D127" s="406">
        <v>4680115881488</v>
      </c>
      <c r="E127" s="406"/>
      <c r="F127" s="63">
        <v>1.35</v>
      </c>
      <c r="G127" s="38">
        <v>8</v>
      </c>
      <c r="H127" s="63">
        <v>10.8</v>
      </c>
      <c r="I127" s="63">
        <v>11.28</v>
      </c>
      <c r="J127" s="38">
        <v>56</v>
      </c>
      <c r="K127" s="38" t="s">
        <v>123</v>
      </c>
      <c r="L127" s="38"/>
      <c r="M127" s="39" t="s">
        <v>122</v>
      </c>
      <c r="N127" s="39"/>
      <c r="O127" s="38">
        <v>50</v>
      </c>
      <c r="P127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8"/>
      <c r="R127" s="408"/>
      <c r="S127" s="408"/>
      <c r="T127" s="40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224</v>
      </c>
      <c r="B128" s="64" t="s">
        <v>225</v>
      </c>
      <c r="C128" s="37">
        <v>4301020346</v>
      </c>
      <c r="D128" s="406">
        <v>4680115882775</v>
      </c>
      <c r="E128" s="40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85</v>
      </c>
      <c r="L128" s="38"/>
      <c r="M128" s="39" t="s">
        <v>122</v>
      </c>
      <c r="N128" s="39"/>
      <c r="O128" s="38">
        <v>55</v>
      </c>
      <c r="P128" s="664" t="s">
        <v>226</v>
      </c>
      <c r="Q128" s="408"/>
      <c r="R128" s="408"/>
      <c r="S128" s="408"/>
      <c r="T128" s="40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4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224</v>
      </c>
      <c r="B129" s="64" t="s">
        <v>227</v>
      </c>
      <c r="C129" s="37">
        <v>4301020258</v>
      </c>
      <c r="D129" s="406">
        <v>4680115882775</v>
      </c>
      <c r="E129" s="406"/>
      <c r="F129" s="63">
        <v>0.3</v>
      </c>
      <c r="G129" s="38">
        <v>8</v>
      </c>
      <c r="H129" s="63">
        <v>2.4</v>
      </c>
      <c r="I129" s="63">
        <v>2.5</v>
      </c>
      <c r="J129" s="38">
        <v>234</v>
      </c>
      <c r="K129" s="38" t="s">
        <v>85</v>
      </c>
      <c r="L129" s="38"/>
      <c r="M129" s="39" t="s">
        <v>125</v>
      </c>
      <c r="N129" s="39"/>
      <c r="O129" s="38">
        <v>50</v>
      </c>
      <c r="P129" s="6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8"/>
      <c r="R129" s="408"/>
      <c r="S129" s="408"/>
      <c r="T129" s="40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IFERROR(IF(Y129=0,"",ROUNDUP(Y129/H129,0)*0.00502),"")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5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t="16.5" customHeight="1" x14ac:dyDescent="0.25">
      <c r="A130" s="64" t="s">
        <v>228</v>
      </c>
      <c r="B130" s="64" t="s">
        <v>229</v>
      </c>
      <c r="C130" s="37">
        <v>4301020339</v>
      </c>
      <c r="D130" s="406">
        <v>4680115880658</v>
      </c>
      <c r="E130" s="406"/>
      <c r="F130" s="63">
        <v>0.4</v>
      </c>
      <c r="G130" s="38">
        <v>6</v>
      </c>
      <c r="H130" s="63">
        <v>2.4</v>
      </c>
      <c r="I130" s="63">
        <v>2.6</v>
      </c>
      <c r="J130" s="38">
        <v>156</v>
      </c>
      <c r="K130" s="38" t="s">
        <v>90</v>
      </c>
      <c r="L130" s="38"/>
      <c r="M130" s="39" t="s">
        <v>122</v>
      </c>
      <c r="N130" s="39"/>
      <c r="O130" s="38">
        <v>50</v>
      </c>
      <c r="P130" s="65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8"/>
      <c r="R130" s="408"/>
      <c r="S130" s="408"/>
      <c r="T130" s="409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IFERROR(IF(Y130=0,"",ROUNDUP(Y130/H130,0)*0.00753),"")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6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x14ac:dyDescent="0.2">
      <c r="A131" s="396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7"/>
      <c r="P131" s="393" t="s">
        <v>43</v>
      </c>
      <c r="Q131" s="394"/>
      <c r="R131" s="394"/>
      <c r="S131" s="394"/>
      <c r="T131" s="394"/>
      <c r="U131" s="394"/>
      <c r="V131" s="395"/>
      <c r="W131" s="43" t="s">
        <v>42</v>
      </c>
      <c r="X131" s="44">
        <f>IFERROR(X126/H126,"0")+IFERROR(X127/H127,"0")+IFERROR(X128/H128,"0")+IFERROR(X129/H129,"0")+IFERROR(X130/H130,"0")</f>
        <v>0</v>
      </c>
      <c r="Y131" s="44">
        <f>IFERROR(Y126/H126,"0")+IFERROR(Y127/H127,"0")+IFERROR(Y128/H128,"0")+IFERROR(Y129/H129,"0")+IFERROR(Y130/H130,"0")</f>
        <v>0</v>
      </c>
      <c r="Z131" s="44">
        <f>IFERROR(IF(Z126="",0,Z126),"0")+IFERROR(IF(Z127="",0,Z127),"0")+IFERROR(IF(Z128="",0,Z128),"0")+IFERROR(IF(Z129="",0,Z129),"0")+IFERROR(IF(Z130="",0,Z130),"0")</f>
        <v>0</v>
      </c>
      <c r="AA131" s="68"/>
      <c r="AB131" s="68"/>
      <c r="AC131" s="68"/>
    </row>
    <row r="132" spans="1:68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397"/>
      <c r="P132" s="393" t="s">
        <v>43</v>
      </c>
      <c r="Q132" s="394"/>
      <c r="R132" s="394"/>
      <c r="S132" s="394"/>
      <c r="T132" s="394"/>
      <c r="U132" s="394"/>
      <c r="V132" s="395"/>
      <c r="W132" s="43" t="s">
        <v>0</v>
      </c>
      <c r="X132" s="44">
        <f>IFERROR(SUM(X126:X130),"0")</f>
        <v>0</v>
      </c>
      <c r="Y132" s="44">
        <f>IFERROR(SUM(Y126:Y130),"0")</f>
        <v>0</v>
      </c>
      <c r="Z132" s="43"/>
      <c r="AA132" s="68"/>
      <c r="AB132" s="68"/>
      <c r="AC132" s="68"/>
    </row>
    <row r="133" spans="1:68" ht="14.25" customHeight="1" x14ac:dyDescent="0.25">
      <c r="A133" s="405" t="s">
        <v>86</v>
      </c>
      <c r="B133" s="405"/>
      <c r="C133" s="405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5"/>
      <c r="P133" s="405"/>
      <c r="Q133" s="405"/>
      <c r="R133" s="405"/>
      <c r="S133" s="405"/>
      <c r="T133" s="405"/>
      <c r="U133" s="405"/>
      <c r="V133" s="405"/>
      <c r="W133" s="405"/>
      <c r="X133" s="405"/>
      <c r="Y133" s="405"/>
      <c r="Z133" s="405"/>
      <c r="AA133" s="67"/>
      <c r="AB133" s="67"/>
      <c r="AC133" s="81"/>
    </row>
    <row r="134" spans="1:68" ht="16.5" customHeight="1" x14ac:dyDescent="0.25">
      <c r="A134" s="64" t="s">
        <v>230</v>
      </c>
      <c r="B134" s="64" t="s">
        <v>231</v>
      </c>
      <c r="C134" s="37">
        <v>4301051360</v>
      </c>
      <c r="D134" s="406">
        <v>4607091385168</v>
      </c>
      <c r="E134" s="406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123</v>
      </c>
      <c r="L134" s="38"/>
      <c r="M134" s="39" t="s">
        <v>125</v>
      </c>
      <c r="N134" s="39"/>
      <c r="O134" s="38">
        <v>45</v>
      </c>
      <c r="P134" s="6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8"/>
      <c r="R134" s="408"/>
      <c r="S134" s="408"/>
      <c r="T134" s="40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ref="Y134:Y140" si="21">IFERROR(IF(X134="",0,CEILING((X134/$H134),1)*$H134),"")</f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 t="shared" ref="BM134:BM140" si="22">IFERROR(X134*I134/H134,"0")</f>
        <v>0</v>
      </c>
      <c r="BN134" s="79">
        <f t="shared" ref="BN134:BN140" si="23">IFERROR(Y134*I134/H134,"0")</f>
        <v>0</v>
      </c>
      <c r="BO134" s="79">
        <f t="shared" ref="BO134:BO140" si="24">IFERROR(1/J134*(X134/H134),"0")</f>
        <v>0</v>
      </c>
      <c r="BP134" s="79">
        <f t="shared" ref="BP134:BP140" si="25">IFERROR(1/J134*(Y134/H134),"0")</f>
        <v>0</v>
      </c>
    </row>
    <row r="135" spans="1:68" ht="16.5" customHeight="1" x14ac:dyDescent="0.25">
      <c r="A135" s="64" t="s">
        <v>230</v>
      </c>
      <c r="B135" s="64" t="s">
        <v>232</v>
      </c>
      <c r="C135" s="37">
        <v>4301051612</v>
      </c>
      <c r="D135" s="406">
        <v>4607091385168</v>
      </c>
      <c r="E135" s="406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123</v>
      </c>
      <c r="L135" s="38"/>
      <c r="M135" s="39" t="s">
        <v>84</v>
      </c>
      <c r="N135" s="39"/>
      <c r="O135" s="38">
        <v>45</v>
      </c>
      <c r="P135" s="6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8"/>
      <c r="R135" s="408"/>
      <c r="S135" s="408"/>
      <c r="T135" s="40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IFERROR(IF(Y135=0,"",ROUNDUP(Y135/H135,0)*0.02175),"")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233</v>
      </c>
      <c r="B136" s="64" t="s">
        <v>234</v>
      </c>
      <c r="C136" s="37">
        <v>4301051742</v>
      </c>
      <c r="D136" s="406">
        <v>4680115884540</v>
      </c>
      <c r="E136" s="406"/>
      <c r="F136" s="63">
        <v>1.4</v>
      </c>
      <c r="G136" s="38">
        <v>6</v>
      </c>
      <c r="H136" s="63">
        <v>8.4</v>
      </c>
      <c r="I136" s="63">
        <v>8.8800000000000008</v>
      </c>
      <c r="J136" s="38">
        <v>56</v>
      </c>
      <c r="K136" s="38" t="s">
        <v>123</v>
      </c>
      <c r="L136" s="38"/>
      <c r="M136" s="39" t="s">
        <v>125</v>
      </c>
      <c r="N136" s="39"/>
      <c r="O136" s="38">
        <v>45</v>
      </c>
      <c r="P136" s="655" t="s">
        <v>235</v>
      </c>
      <c r="Q136" s="408"/>
      <c r="R136" s="408"/>
      <c r="S136" s="408"/>
      <c r="T136" s="40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IFERROR(IF(Y136=0,"",ROUNDUP(Y136/H136,0)*0.02175),"")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9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236</v>
      </c>
      <c r="B137" s="64" t="s">
        <v>237</v>
      </c>
      <c r="C137" s="37">
        <v>4301051362</v>
      </c>
      <c r="D137" s="406">
        <v>4607091383256</v>
      </c>
      <c r="E137" s="406"/>
      <c r="F137" s="63">
        <v>0.33</v>
      </c>
      <c r="G137" s="38">
        <v>6</v>
      </c>
      <c r="H137" s="63">
        <v>1.98</v>
      </c>
      <c r="I137" s="63">
        <v>2.246</v>
      </c>
      <c r="J137" s="38">
        <v>156</v>
      </c>
      <c r="K137" s="38" t="s">
        <v>90</v>
      </c>
      <c r="L137" s="38"/>
      <c r="M137" s="39" t="s">
        <v>125</v>
      </c>
      <c r="N137" s="39"/>
      <c r="O137" s="38">
        <v>45</v>
      </c>
      <c r="P137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8"/>
      <c r="R137" s="408"/>
      <c r="S137" s="408"/>
      <c r="T137" s="40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50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238</v>
      </c>
      <c r="B138" s="64" t="s">
        <v>239</v>
      </c>
      <c r="C138" s="37">
        <v>4301051358</v>
      </c>
      <c r="D138" s="406">
        <v>4607091385748</v>
      </c>
      <c r="E138" s="406"/>
      <c r="F138" s="63">
        <v>0.45</v>
      </c>
      <c r="G138" s="38">
        <v>6</v>
      </c>
      <c r="H138" s="63">
        <v>2.7</v>
      </c>
      <c r="I138" s="63">
        <v>2.972</v>
      </c>
      <c r="J138" s="38">
        <v>156</v>
      </c>
      <c r="K138" s="38" t="s">
        <v>90</v>
      </c>
      <c r="L138" s="38"/>
      <c r="M138" s="39" t="s">
        <v>125</v>
      </c>
      <c r="N138" s="39"/>
      <c r="O138" s="38">
        <v>45</v>
      </c>
      <c r="P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8"/>
      <c r="R138" s="408"/>
      <c r="S138" s="408"/>
      <c r="T138" s="40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51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ht="16.5" customHeight="1" x14ac:dyDescent="0.25">
      <c r="A139" s="64" t="s">
        <v>240</v>
      </c>
      <c r="B139" s="64" t="s">
        <v>241</v>
      </c>
      <c r="C139" s="37">
        <v>4301051738</v>
      </c>
      <c r="D139" s="406">
        <v>4680115884533</v>
      </c>
      <c r="E139" s="406"/>
      <c r="F139" s="63">
        <v>0.3</v>
      </c>
      <c r="G139" s="38">
        <v>6</v>
      </c>
      <c r="H139" s="63">
        <v>1.8</v>
      </c>
      <c r="I139" s="63">
        <v>2</v>
      </c>
      <c r="J139" s="38">
        <v>156</v>
      </c>
      <c r="K139" s="38" t="s">
        <v>90</v>
      </c>
      <c r="L139" s="38"/>
      <c r="M139" s="39" t="s">
        <v>84</v>
      </c>
      <c r="N139" s="39"/>
      <c r="O139" s="38">
        <v>45</v>
      </c>
      <c r="P139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8"/>
      <c r="R139" s="408"/>
      <c r="S139" s="408"/>
      <c r="T139" s="409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IFERROR(IF(Y139=0,"",ROUNDUP(Y139/H139,0)*0.00753),"")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52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242</v>
      </c>
      <c r="B140" s="64" t="s">
        <v>243</v>
      </c>
      <c r="C140" s="37">
        <v>4301051480</v>
      </c>
      <c r="D140" s="406">
        <v>4680115882645</v>
      </c>
      <c r="E140" s="406"/>
      <c r="F140" s="63">
        <v>0.3</v>
      </c>
      <c r="G140" s="38">
        <v>6</v>
      </c>
      <c r="H140" s="63">
        <v>1.8</v>
      </c>
      <c r="I140" s="63">
        <v>2.66</v>
      </c>
      <c r="J140" s="38">
        <v>156</v>
      </c>
      <c r="K140" s="38" t="s">
        <v>90</v>
      </c>
      <c r="L140" s="38"/>
      <c r="M140" s="39" t="s">
        <v>84</v>
      </c>
      <c r="N140" s="39"/>
      <c r="O140" s="38">
        <v>40</v>
      </c>
      <c r="P140" s="64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8"/>
      <c r="R140" s="408"/>
      <c r="S140" s="408"/>
      <c r="T140" s="409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3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x14ac:dyDescent="0.2">
      <c r="A141" s="396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397"/>
      <c r="P141" s="393" t="s">
        <v>43</v>
      </c>
      <c r="Q141" s="394"/>
      <c r="R141" s="394"/>
      <c r="S141" s="394"/>
      <c r="T141" s="394"/>
      <c r="U141" s="394"/>
      <c r="V141" s="395"/>
      <c r="W141" s="43" t="s">
        <v>42</v>
      </c>
      <c r="X141" s="44">
        <f>IFERROR(X134/H134,"0")+IFERROR(X135/H135,"0")+IFERROR(X136/H136,"0")+IFERROR(X137/H137,"0")+IFERROR(X138/H138,"0")+IFERROR(X139/H139,"0")+IFERROR(X140/H140,"0")</f>
        <v>0</v>
      </c>
      <c r="Y141" s="44">
        <f>IFERROR(Y134/H134,"0")+IFERROR(Y135/H135,"0")+IFERROR(Y136/H136,"0")+IFERROR(Y137/H137,"0")+IFERROR(Y138/H138,"0")+IFERROR(Y139/H139,"0")+IFERROR(Y140/H140,"0")</f>
        <v>0</v>
      </c>
      <c r="Z141" s="44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8"/>
      <c r="AB141" s="68"/>
      <c r="AC141" s="68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397"/>
      <c r="P142" s="393" t="s">
        <v>43</v>
      </c>
      <c r="Q142" s="394"/>
      <c r="R142" s="394"/>
      <c r="S142" s="394"/>
      <c r="T142" s="394"/>
      <c r="U142" s="394"/>
      <c r="V142" s="395"/>
      <c r="W142" s="43" t="s">
        <v>0</v>
      </c>
      <c r="X142" s="44">
        <f>IFERROR(SUM(X134:X140),"0")</f>
        <v>0</v>
      </c>
      <c r="Y142" s="44">
        <f>IFERROR(SUM(Y134:Y140),"0")</f>
        <v>0</v>
      </c>
      <c r="Z142" s="43"/>
      <c r="AA142" s="68"/>
      <c r="AB142" s="68"/>
      <c r="AC142" s="68"/>
    </row>
    <row r="143" spans="1:68" ht="14.25" customHeight="1" x14ac:dyDescent="0.25">
      <c r="A143" s="405" t="s">
        <v>188</v>
      </c>
      <c r="B143" s="405"/>
      <c r="C143" s="405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5"/>
      <c r="S143" s="405"/>
      <c r="T143" s="405"/>
      <c r="U143" s="405"/>
      <c r="V143" s="405"/>
      <c r="W143" s="405"/>
      <c r="X143" s="405"/>
      <c r="Y143" s="405"/>
      <c r="Z143" s="405"/>
      <c r="AA143" s="67"/>
      <c r="AB143" s="67"/>
      <c r="AC143" s="81"/>
    </row>
    <row r="144" spans="1:68" ht="27" customHeight="1" x14ac:dyDescent="0.25">
      <c r="A144" s="64" t="s">
        <v>244</v>
      </c>
      <c r="B144" s="64" t="s">
        <v>245</v>
      </c>
      <c r="C144" s="37">
        <v>4301060356</v>
      </c>
      <c r="D144" s="406">
        <v>4680115882652</v>
      </c>
      <c r="E144" s="406"/>
      <c r="F144" s="63">
        <v>0.33</v>
      </c>
      <c r="G144" s="38">
        <v>6</v>
      </c>
      <c r="H144" s="63">
        <v>1.98</v>
      </c>
      <c r="I144" s="63">
        <v>2.84</v>
      </c>
      <c r="J144" s="38">
        <v>156</v>
      </c>
      <c r="K144" s="38" t="s">
        <v>90</v>
      </c>
      <c r="L144" s="38"/>
      <c r="M144" s="39" t="s">
        <v>84</v>
      </c>
      <c r="N144" s="39"/>
      <c r="O144" s="38">
        <v>40</v>
      </c>
      <c r="P144" s="64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8"/>
      <c r="R144" s="408"/>
      <c r="S144" s="408"/>
      <c r="T144" s="409"/>
      <c r="U144" s="40" t="s">
        <v>48</v>
      </c>
      <c r="V144" s="40" t="s">
        <v>48</v>
      </c>
      <c r="W144" s="41" t="s">
        <v>0</v>
      </c>
      <c r="X144" s="59">
        <v>0</v>
      </c>
      <c r="Y144" s="56">
        <f>IFERROR(IF(X144="",0,CEILING((X144/$H144),1)*$H144),"")</f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>IFERROR(X144*I144/H144,"0")</f>
        <v>0</v>
      </c>
      <c r="BN144" s="79">
        <f>IFERROR(Y144*I144/H144,"0")</f>
        <v>0</v>
      </c>
      <c r="BO144" s="79">
        <f>IFERROR(1/J144*(X144/H144),"0")</f>
        <v>0</v>
      </c>
      <c r="BP144" s="79">
        <f>IFERROR(1/J144*(Y144/H144),"0")</f>
        <v>0</v>
      </c>
    </row>
    <row r="145" spans="1:68" ht="16.5" customHeight="1" x14ac:dyDescent="0.25">
      <c r="A145" s="64" t="s">
        <v>246</v>
      </c>
      <c r="B145" s="64" t="s">
        <v>247</v>
      </c>
      <c r="C145" s="37">
        <v>4301060309</v>
      </c>
      <c r="D145" s="406">
        <v>4680115880238</v>
      </c>
      <c r="E145" s="406"/>
      <c r="F145" s="63">
        <v>0.33</v>
      </c>
      <c r="G145" s="38">
        <v>6</v>
      </c>
      <c r="H145" s="63">
        <v>1.98</v>
      </c>
      <c r="I145" s="63">
        <v>2.258</v>
      </c>
      <c r="J145" s="38">
        <v>156</v>
      </c>
      <c r="K145" s="38" t="s">
        <v>90</v>
      </c>
      <c r="L145" s="38"/>
      <c r="M145" s="39" t="s">
        <v>84</v>
      </c>
      <c r="N145" s="39"/>
      <c r="O145" s="38">
        <v>40</v>
      </c>
      <c r="P145" s="65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8"/>
      <c r="R145" s="408"/>
      <c r="S145" s="408"/>
      <c r="T145" s="409"/>
      <c r="U145" s="40" t="s">
        <v>48</v>
      </c>
      <c r="V145" s="40" t="s">
        <v>48</v>
      </c>
      <c r="W145" s="41" t="s">
        <v>0</v>
      </c>
      <c r="X145" s="59">
        <v>0</v>
      </c>
      <c r="Y145" s="56">
        <f>IFERROR(IF(X145="",0,CEILING((X145/$H145),1)*$H145),"")</f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>IFERROR(X145*I145/H145,"0")</f>
        <v>0</v>
      </c>
      <c r="BN145" s="79">
        <f>IFERROR(Y145*I145/H145,"0")</f>
        <v>0</v>
      </c>
      <c r="BO145" s="79">
        <f>IFERROR(1/J145*(X145/H145),"0")</f>
        <v>0</v>
      </c>
      <c r="BP145" s="79">
        <f>IFERROR(1/J145*(Y145/H145),"0")</f>
        <v>0</v>
      </c>
    </row>
    <row r="146" spans="1:68" x14ac:dyDescent="0.2">
      <c r="A146" s="396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7"/>
      <c r="P146" s="393" t="s">
        <v>43</v>
      </c>
      <c r="Q146" s="394"/>
      <c r="R146" s="394"/>
      <c r="S146" s="394"/>
      <c r="T146" s="394"/>
      <c r="U146" s="394"/>
      <c r="V146" s="395"/>
      <c r="W146" s="43" t="s">
        <v>42</v>
      </c>
      <c r="X146" s="44">
        <f>IFERROR(X144/H144,"0")+IFERROR(X145/H145,"0")</f>
        <v>0</v>
      </c>
      <c r="Y146" s="44">
        <f>IFERROR(Y144/H144,"0")+IFERROR(Y145/H145,"0")</f>
        <v>0</v>
      </c>
      <c r="Z146" s="44">
        <f>IFERROR(IF(Z144="",0,Z144),"0")+IFERROR(IF(Z145="",0,Z145),"0")</f>
        <v>0</v>
      </c>
      <c r="AA146" s="68"/>
      <c r="AB146" s="68"/>
      <c r="AC146" s="68"/>
    </row>
    <row r="147" spans="1:68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7"/>
      <c r="P147" s="393" t="s">
        <v>43</v>
      </c>
      <c r="Q147" s="394"/>
      <c r="R147" s="394"/>
      <c r="S147" s="394"/>
      <c r="T147" s="394"/>
      <c r="U147" s="394"/>
      <c r="V147" s="395"/>
      <c r="W147" s="43" t="s">
        <v>0</v>
      </c>
      <c r="X147" s="44">
        <f>IFERROR(SUM(X144:X145),"0")</f>
        <v>0</v>
      </c>
      <c r="Y147" s="44">
        <f>IFERROR(SUM(Y144:Y145),"0")</f>
        <v>0</v>
      </c>
      <c r="Z147" s="43"/>
      <c r="AA147" s="68"/>
      <c r="AB147" s="68"/>
      <c r="AC147" s="68"/>
    </row>
    <row r="148" spans="1:68" ht="16.5" customHeight="1" x14ac:dyDescent="0.25">
      <c r="A148" s="416" t="s">
        <v>248</v>
      </c>
      <c r="B148" s="416"/>
      <c r="C148" s="416"/>
      <c r="D148" s="416"/>
      <c r="E148" s="416"/>
      <c r="F148" s="416"/>
      <c r="G148" s="416"/>
      <c r="H148" s="416"/>
      <c r="I148" s="416"/>
      <c r="J148" s="416"/>
      <c r="K148" s="416"/>
      <c r="L148" s="416"/>
      <c r="M148" s="416"/>
      <c r="N148" s="416"/>
      <c r="O148" s="416"/>
      <c r="P148" s="416"/>
      <c r="Q148" s="416"/>
      <c r="R148" s="416"/>
      <c r="S148" s="416"/>
      <c r="T148" s="416"/>
      <c r="U148" s="416"/>
      <c r="V148" s="416"/>
      <c r="W148" s="416"/>
      <c r="X148" s="416"/>
      <c r="Y148" s="416"/>
      <c r="Z148" s="416"/>
      <c r="AA148" s="66"/>
      <c r="AB148" s="66"/>
      <c r="AC148" s="80"/>
    </row>
    <row r="149" spans="1:68" ht="14.25" customHeight="1" x14ac:dyDescent="0.25">
      <c r="A149" s="405" t="s">
        <v>119</v>
      </c>
      <c r="B149" s="405"/>
      <c r="C149" s="405"/>
      <c r="D149" s="405"/>
      <c r="E149" s="405"/>
      <c r="F149" s="405"/>
      <c r="G149" s="405"/>
      <c r="H149" s="405"/>
      <c r="I149" s="405"/>
      <c r="J149" s="405"/>
      <c r="K149" s="405"/>
      <c r="L149" s="405"/>
      <c r="M149" s="405"/>
      <c r="N149" s="405"/>
      <c r="O149" s="405"/>
      <c r="P149" s="405"/>
      <c r="Q149" s="405"/>
      <c r="R149" s="405"/>
      <c r="S149" s="405"/>
      <c r="T149" s="405"/>
      <c r="U149" s="405"/>
      <c r="V149" s="405"/>
      <c r="W149" s="405"/>
      <c r="X149" s="405"/>
      <c r="Y149" s="405"/>
      <c r="Z149" s="405"/>
      <c r="AA149" s="67"/>
      <c r="AB149" s="67"/>
      <c r="AC149" s="81"/>
    </row>
    <row r="150" spans="1:68" ht="27" customHeight="1" x14ac:dyDescent="0.25">
      <c r="A150" s="64" t="s">
        <v>249</v>
      </c>
      <c r="B150" s="64" t="s">
        <v>250</v>
      </c>
      <c r="C150" s="37">
        <v>4301011564</v>
      </c>
      <c r="D150" s="406">
        <v>4680115882577</v>
      </c>
      <c r="E150" s="406"/>
      <c r="F150" s="63">
        <v>0.4</v>
      </c>
      <c r="G150" s="38">
        <v>8</v>
      </c>
      <c r="H150" s="63">
        <v>3.2</v>
      </c>
      <c r="I150" s="63">
        <v>3.4</v>
      </c>
      <c r="J150" s="38">
        <v>156</v>
      </c>
      <c r="K150" s="38" t="s">
        <v>90</v>
      </c>
      <c r="L150" s="38"/>
      <c r="M150" s="39" t="s">
        <v>113</v>
      </c>
      <c r="N150" s="39"/>
      <c r="O150" s="38">
        <v>90</v>
      </c>
      <c r="P150" s="6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8"/>
      <c r="R150" s="408"/>
      <c r="S150" s="408"/>
      <c r="T150" s="409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6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ht="27" customHeight="1" x14ac:dyDescent="0.25">
      <c r="A151" s="64" t="s">
        <v>249</v>
      </c>
      <c r="B151" s="64" t="s">
        <v>251</v>
      </c>
      <c r="C151" s="37">
        <v>4301011562</v>
      </c>
      <c r="D151" s="406">
        <v>4680115882577</v>
      </c>
      <c r="E151" s="406"/>
      <c r="F151" s="63">
        <v>0.4</v>
      </c>
      <c r="G151" s="38">
        <v>8</v>
      </c>
      <c r="H151" s="63">
        <v>3.2</v>
      </c>
      <c r="I151" s="63">
        <v>3.4</v>
      </c>
      <c r="J151" s="38">
        <v>156</v>
      </c>
      <c r="K151" s="38" t="s">
        <v>90</v>
      </c>
      <c r="L151" s="38"/>
      <c r="M151" s="39" t="s">
        <v>113</v>
      </c>
      <c r="N151" s="39"/>
      <c r="O151" s="38">
        <v>90</v>
      </c>
      <c r="P151" s="6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8"/>
      <c r="R151" s="408"/>
      <c r="S151" s="408"/>
      <c r="T151" s="409"/>
      <c r="U151" s="40" t="s">
        <v>48</v>
      </c>
      <c r="V151" s="40" t="s">
        <v>48</v>
      </c>
      <c r="W151" s="41" t="s">
        <v>0</v>
      </c>
      <c r="X151" s="59">
        <v>0</v>
      </c>
      <c r="Y151" s="56">
        <f>IFERROR(IF(X151="",0,CEILING((X151/$H151),1)*$H151),"")</f>
        <v>0</v>
      </c>
      <c r="Z151" s="42" t="str">
        <f>IFERROR(IF(Y151=0,"",ROUNDUP(Y151/H151,0)*0.00753),"")</f>
        <v/>
      </c>
      <c r="AA151" s="69" t="s">
        <v>48</v>
      </c>
      <c r="AB151" s="70" t="s">
        <v>48</v>
      </c>
      <c r="AC151" s="82"/>
      <c r="AG151" s="79"/>
      <c r="AJ151" s="84"/>
      <c r="AK151" s="84"/>
      <c r="BB151" s="157" t="s">
        <v>69</v>
      </c>
      <c r="BM151" s="79">
        <f>IFERROR(X151*I151/H151,"0")</f>
        <v>0</v>
      </c>
      <c r="BN151" s="79">
        <f>IFERROR(Y151*I151/H151,"0")</f>
        <v>0</v>
      </c>
      <c r="BO151" s="79">
        <f>IFERROR(1/J151*(X151/H151),"0")</f>
        <v>0</v>
      </c>
      <c r="BP151" s="79">
        <f>IFERROR(1/J151*(Y151/H151),"0")</f>
        <v>0</v>
      </c>
    </row>
    <row r="152" spans="1:68" x14ac:dyDescent="0.2">
      <c r="A152" s="396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7"/>
      <c r="P152" s="393" t="s">
        <v>43</v>
      </c>
      <c r="Q152" s="394"/>
      <c r="R152" s="394"/>
      <c r="S152" s="394"/>
      <c r="T152" s="394"/>
      <c r="U152" s="394"/>
      <c r="V152" s="395"/>
      <c r="W152" s="43" t="s">
        <v>42</v>
      </c>
      <c r="X152" s="44">
        <f>IFERROR(X150/H150,"0")+IFERROR(X151/H151,"0")</f>
        <v>0</v>
      </c>
      <c r="Y152" s="44">
        <f>IFERROR(Y150/H150,"0")+IFERROR(Y151/H151,"0")</f>
        <v>0</v>
      </c>
      <c r="Z152" s="44">
        <f>IFERROR(IF(Z150="",0,Z150),"0")+IFERROR(IF(Z151="",0,Z151),"0")</f>
        <v>0</v>
      </c>
      <c r="AA152" s="68"/>
      <c r="AB152" s="68"/>
      <c r="AC152" s="68"/>
    </row>
    <row r="153" spans="1:68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397"/>
      <c r="P153" s="393" t="s">
        <v>43</v>
      </c>
      <c r="Q153" s="394"/>
      <c r="R153" s="394"/>
      <c r="S153" s="394"/>
      <c r="T153" s="394"/>
      <c r="U153" s="394"/>
      <c r="V153" s="395"/>
      <c r="W153" s="43" t="s">
        <v>0</v>
      </c>
      <c r="X153" s="44">
        <f>IFERROR(SUM(X150:X151),"0")</f>
        <v>0</v>
      </c>
      <c r="Y153" s="44">
        <f>IFERROR(SUM(Y150:Y151),"0")</f>
        <v>0</v>
      </c>
      <c r="Z153" s="43"/>
      <c r="AA153" s="68"/>
      <c r="AB153" s="68"/>
      <c r="AC153" s="68"/>
    </row>
    <row r="154" spans="1:68" ht="14.25" customHeight="1" x14ac:dyDescent="0.25">
      <c r="A154" s="405" t="s">
        <v>81</v>
      </c>
      <c r="B154" s="405"/>
      <c r="C154" s="405"/>
      <c r="D154" s="405"/>
      <c r="E154" s="405"/>
      <c r="F154" s="405"/>
      <c r="G154" s="405"/>
      <c r="H154" s="405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405"/>
      <c r="W154" s="405"/>
      <c r="X154" s="405"/>
      <c r="Y154" s="405"/>
      <c r="Z154" s="405"/>
      <c r="AA154" s="67"/>
      <c r="AB154" s="67"/>
      <c r="AC154" s="81"/>
    </row>
    <row r="155" spans="1:68" ht="27" customHeight="1" x14ac:dyDescent="0.25">
      <c r="A155" s="64" t="s">
        <v>252</v>
      </c>
      <c r="B155" s="64" t="s">
        <v>253</v>
      </c>
      <c r="C155" s="37">
        <v>4301031234</v>
      </c>
      <c r="D155" s="406">
        <v>4680115883444</v>
      </c>
      <c r="E155" s="406"/>
      <c r="F155" s="63">
        <v>0.35</v>
      </c>
      <c r="G155" s="38">
        <v>8</v>
      </c>
      <c r="H155" s="63">
        <v>2.8</v>
      </c>
      <c r="I155" s="63">
        <v>3.0880000000000001</v>
      </c>
      <c r="J155" s="38">
        <v>156</v>
      </c>
      <c r="K155" s="38" t="s">
        <v>90</v>
      </c>
      <c r="L155" s="38"/>
      <c r="M155" s="39" t="s">
        <v>113</v>
      </c>
      <c r="N155" s="39"/>
      <c r="O155" s="38">
        <v>90</v>
      </c>
      <c r="P155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8"/>
      <c r="R155" s="408"/>
      <c r="S155" s="408"/>
      <c r="T155" s="409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252</v>
      </c>
      <c r="B156" s="64" t="s">
        <v>254</v>
      </c>
      <c r="C156" s="37">
        <v>4301031235</v>
      </c>
      <c r="D156" s="406">
        <v>4680115883444</v>
      </c>
      <c r="E156" s="406"/>
      <c r="F156" s="63">
        <v>0.35</v>
      </c>
      <c r="G156" s="38">
        <v>8</v>
      </c>
      <c r="H156" s="63">
        <v>2.8</v>
      </c>
      <c r="I156" s="63">
        <v>3.0880000000000001</v>
      </c>
      <c r="J156" s="38">
        <v>156</v>
      </c>
      <c r="K156" s="38" t="s">
        <v>90</v>
      </c>
      <c r="L156" s="38"/>
      <c r="M156" s="39" t="s">
        <v>113</v>
      </c>
      <c r="N156" s="39"/>
      <c r="O156" s="38">
        <v>90</v>
      </c>
      <c r="P156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8"/>
      <c r="R156" s="408"/>
      <c r="S156" s="408"/>
      <c r="T156" s="409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396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7"/>
      <c r="P157" s="393" t="s">
        <v>43</v>
      </c>
      <c r="Q157" s="394"/>
      <c r="R157" s="394"/>
      <c r="S157" s="394"/>
      <c r="T157" s="394"/>
      <c r="U157" s="394"/>
      <c r="V157" s="395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397"/>
      <c r="P158" s="393" t="s">
        <v>43</v>
      </c>
      <c r="Q158" s="394"/>
      <c r="R158" s="394"/>
      <c r="S158" s="394"/>
      <c r="T158" s="394"/>
      <c r="U158" s="394"/>
      <c r="V158" s="395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05" t="s">
        <v>86</v>
      </c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05"/>
      <c r="O159" s="405"/>
      <c r="P159" s="405"/>
      <c r="Q159" s="405"/>
      <c r="R159" s="405"/>
      <c r="S159" s="405"/>
      <c r="T159" s="405"/>
      <c r="U159" s="405"/>
      <c r="V159" s="405"/>
      <c r="W159" s="405"/>
      <c r="X159" s="405"/>
      <c r="Y159" s="405"/>
      <c r="Z159" s="405"/>
      <c r="AA159" s="67"/>
      <c r="AB159" s="67"/>
      <c r="AC159" s="81"/>
    </row>
    <row r="160" spans="1:68" ht="16.5" customHeight="1" x14ac:dyDescent="0.25">
      <c r="A160" s="64" t="s">
        <v>255</v>
      </c>
      <c r="B160" s="64" t="s">
        <v>256</v>
      </c>
      <c r="C160" s="37">
        <v>4301051477</v>
      </c>
      <c r="D160" s="406">
        <v>4680115882584</v>
      </c>
      <c r="E160" s="406"/>
      <c r="F160" s="63">
        <v>0.33</v>
      </c>
      <c r="G160" s="38">
        <v>8</v>
      </c>
      <c r="H160" s="63">
        <v>2.64</v>
      </c>
      <c r="I160" s="63">
        <v>2.9279999999999999</v>
      </c>
      <c r="J160" s="38">
        <v>156</v>
      </c>
      <c r="K160" s="38" t="s">
        <v>90</v>
      </c>
      <c r="L160" s="38"/>
      <c r="M160" s="39" t="s">
        <v>113</v>
      </c>
      <c r="N160" s="39"/>
      <c r="O160" s="38">
        <v>60</v>
      </c>
      <c r="P160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8"/>
      <c r="R160" s="408"/>
      <c r="S160" s="408"/>
      <c r="T160" s="409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255</v>
      </c>
      <c r="B161" s="64" t="s">
        <v>257</v>
      </c>
      <c r="C161" s="37">
        <v>4301051476</v>
      </c>
      <c r="D161" s="406">
        <v>4680115882584</v>
      </c>
      <c r="E161" s="406"/>
      <c r="F161" s="63">
        <v>0.33</v>
      </c>
      <c r="G161" s="38">
        <v>8</v>
      </c>
      <c r="H161" s="63">
        <v>2.64</v>
      </c>
      <c r="I161" s="63">
        <v>2.9279999999999999</v>
      </c>
      <c r="J161" s="38">
        <v>156</v>
      </c>
      <c r="K161" s="38" t="s">
        <v>90</v>
      </c>
      <c r="L161" s="38"/>
      <c r="M161" s="39" t="s">
        <v>113</v>
      </c>
      <c r="N161" s="39"/>
      <c r="O161" s="38">
        <v>60</v>
      </c>
      <c r="P161" s="6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8"/>
      <c r="R161" s="408"/>
      <c r="S161" s="408"/>
      <c r="T161" s="409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396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7"/>
      <c r="P162" s="393" t="s">
        <v>43</v>
      </c>
      <c r="Q162" s="394"/>
      <c r="R162" s="394"/>
      <c r="S162" s="394"/>
      <c r="T162" s="394"/>
      <c r="U162" s="394"/>
      <c r="V162" s="395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7"/>
      <c r="P163" s="393" t="s">
        <v>43</v>
      </c>
      <c r="Q163" s="394"/>
      <c r="R163" s="394"/>
      <c r="S163" s="394"/>
      <c r="T163" s="394"/>
      <c r="U163" s="394"/>
      <c r="V163" s="395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6.5" customHeight="1" x14ac:dyDescent="0.25">
      <c r="A164" s="416" t="s">
        <v>117</v>
      </c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16"/>
      <c r="O164" s="416"/>
      <c r="P164" s="416"/>
      <c r="Q164" s="416"/>
      <c r="R164" s="416"/>
      <c r="S164" s="416"/>
      <c r="T164" s="416"/>
      <c r="U164" s="416"/>
      <c r="V164" s="416"/>
      <c r="W164" s="416"/>
      <c r="X164" s="416"/>
      <c r="Y164" s="416"/>
      <c r="Z164" s="416"/>
      <c r="AA164" s="66"/>
      <c r="AB164" s="66"/>
      <c r="AC164" s="80"/>
    </row>
    <row r="165" spans="1:68" ht="14.25" customHeight="1" x14ac:dyDescent="0.25">
      <c r="A165" s="405" t="s">
        <v>119</v>
      </c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05"/>
      <c r="O165" s="405"/>
      <c r="P165" s="405"/>
      <c r="Q165" s="405"/>
      <c r="R165" s="405"/>
      <c r="S165" s="405"/>
      <c r="T165" s="405"/>
      <c r="U165" s="405"/>
      <c r="V165" s="405"/>
      <c r="W165" s="405"/>
      <c r="X165" s="405"/>
      <c r="Y165" s="405"/>
      <c r="Z165" s="405"/>
      <c r="AA165" s="67"/>
      <c r="AB165" s="67"/>
      <c r="AC165" s="81"/>
    </row>
    <row r="166" spans="1:68" ht="27" customHeight="1" x14ac:dyDescent="0.25">
      <c r="A166" s="64" t="s">
        <v>258</v>
      </c>
      <c r="B166" s="64" t="s">
        <v>259</v>
      </c>
      <c r="C166" s="37">
        <v>4301011623</v>
      </c>
      <c r="D166" s="406">
        <v>4607091382945</v>
      </c>
      <c r="E166" s="406"/>
      <c r="F166" s="63">
        <v>1.4</v>
      </c>
      <c r="G166" s="38">
        <v>8</v>
      </c>
      <c r="H166" s="63">
        <v>11.2</v>
      </c>
      <c r="I166" s="63">
        <v>11.68</v>
      </c>
      <c r="J166" s="38">
        <v>56</v>
      </c>
      <c r="K166" s="38" t="s">
        <v>123</v>
      </c>
      <c r="L166" s="38"/>
      <c r="M166" s="39" t="s">
        <v>122</v>
      </c>
      <c r="N166" s="39"/>
      <c r="O166" s="38">
        <v>50</v>
      </c>
      <c r="P166" s="6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8"/>
      <c r="R166" s="408"/>
      <c r="S166" s="408"/>
      <c r="T166" s="40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IFERROR(IF(Y166=0,"",ROUNDUP(Y166/H166,0)*0.02175),"")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2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ht="27" customHeight="1" x14ac:dyDescent="0.25">
      <c r="A167" s="64" t="s">
        <v>260</v>
      </c>
      <c r="B167" s="64" t="s">
        <v>261</v>
      </c>
      <c r="C167" s="37">
        <v>4301011192</v>
      </c>
      <c r="D167" s="406">
        <v>4607091382952</v>
      </c>
      <c r="E167" s="406"/>
      <c r="F167" s="63">
        <v>0.5</v>
      </c>
      <c r="G167" s="38">
        <v>6</v>
      </c>
      <c r="H167" s="63">
        <v>3</v>
      </c>
      <c r="I167" s="63">
        <v>3.2</v>
      </c>
      <c r="J167" s="38">
        <v>156</v>
      </c>
      <c r="K167" s="38" t="s">
        <v>90</v>
      </c>
      <c r="L167" s="38"/>
      <c r="M167" s="39" t="s">
        <v>122</v>
      </c>
      <c r="N167" s="39"/>
      <c r="O167" s="38">
        <v>50</v>
      </c>
      <c r="P167" s="6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8"/>
      <c r="R167" s="408"/>
      <c r="S167" s="408"/>
      <c r="T167" s="409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IFERROR(IF(Y167=0,"",ROUNDUP(Y167/H167,0)*0.00753),"")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3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27" customHeight="1" x14ac:dyDescent="0.25">
      <c r="A168" s="64" t="s">
        <v>262</v>
      </c>
      <c r="B168" s="64" t="s">
        <v>263</v>
      </c>
      <c r="C168" s="37">
        <v>4301011705</v>
      </c>
      <c r="D168" s="406">
        <v>4607091384604</v>
      </c>
      <c r="E168" s="406"/>
      <c r="F168" s="63">
        <v>0.4</v>
      </c>
      <c r="G168" s="38">
        <v>10</v>
      </c>
      <c r="H168" s="63">
        <v>4</v>
      </c>
      <c r="I168" s="63">
        <v>4.24</v>
      </c>
      <c r="J168" s="38">
        <v>120</v>
      </c>
      <c r="K168" s="38" t="s">
        <v>90</v>
      </c>
      <c r="L168" s="38"/>
      <c r="M168" s="39" t="s">
        <v>122</v>
      </c>
      <c r="N168" s="39"/>
      <c r="O168" s="38">
        <v>50</v>
      </c>
      <c r="P168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8"/>
      <c r="R168" s="408"/>
      <c r="S168" s="408"/>
      <c r="T168" s="409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IFERROR(IF(Y168=0,"",ROUNDUP(Y168/H168,0)*0.00937),"")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4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397"/>
      <c r="P169" s="393" t="s">
        <v>43</v>
      </c>
      <c r="Q169" s="394"/>
      <c r="R169" s="394"/>
      <c r="S169" s="394"/>
      <c r="T169" s="394"/>
      <c r="U169" s="394"/>
      <c r="V169" s="395"/>
      <c r="W169" s="43" t="s">
        <v>42</v>
      </c>
      <c r="X169" s="44">
        <f>IFERROR(X166/H166,"0")+IFERROR(X167/H167,"0")+IFERROR(X168/H168,"0")</f>
        <v>0</v>
      </c>
      <c r="Y169" s="44">
        <f>IFERROR(Y166/H166,"0")+IFERROR(Y167/H167,"0")+IFERROR(Y168/H168,"0")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7"/>
      <c r="P170" s="393" t="s">
        <v>43</v>
      </c>
      <c r="Q170" s="394"/>
      <c r="R170" s="394"/>
      <c r="S170" s="394"/>
      <c r="T170" s="394"/>
      <c r="U170" s="394"/>
      <c r="V170" s="395"/>
      <c r="W170" s="43" t="s">
        <v>0</v>
      </c>
      <c r="X170" s="44">
        <f>IFERROR(SUM(X166:X168),"0")</f>
        <v>0</v>
      </c>
      <c r="Y170" s="44">
        <f>IFERROR(SUM(Y166:Y168),"0")</f>
        <v>0</v>
      </c>
      <c r="Z170" s="43"/>
      <c r="AA170" s="68"/>
      <c r="AB170" s="68"/>
      <c r="AC170" s="68"/>
    </row>
    <row r="171" spans="1:68" ht="14.25" customHeight="1" x14ac:dyDescent="0.25">
      <c r="A171" s="405" t="s">
        <v>81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405"/>
      <c r="AA171" s="67"/>
      <c r="AB171" s="67"/>
      <c r="AC171" s="81"/>
    </row>
    <row r="172" spans="1:68" ht="16.5" customHeight="1" x14ac:dyDescent="0.25">
      <c r="A172" s="64" t="s">
        <v>264</v>
      </c>
      <c r="B172" s="64" t="s">
        <v>265</v>
      </c>
      <c r="C172" s="37">
        <v>4301030895</v>
      </c>
      <c r="D172" s="406">
        <v>4607091387667</v>
      </c>
      <c r="E172" s="40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123</v>
      </c>
      <c r="L172" s="38"/>
      <c r="M172" s="39" t="s">
        <v>122</v>
      </c>
      <c r="N172" s="39"/>
      <c r="O172" s="38">
        <v>40</v>
      </c>
      <c r="P172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8"/>
      <c r="R172" s="408"/>
      <c r="S172" s="408"/>
      <c r="T172" s="40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266</v>
      </c>
      <c r="B173" s="64" t="s">
        <v>267</v>
      </c>
      <c r="C173" s="37">
        <v>4301030961</v>
      </c>
      <c r="D173" s="406">
        <v>4607091387636</v>
      </c>
      <c r="E173" s="406"/>
      <c r="F173" s="63">
        <v>0.7</v>
      </c>
      <c r="G173" s="38">
        <v>6</v>
      </c>
      <c r="H173" s="63">
        <v>4.2</v>
      </c>
      <c r="I173" s="63">
        <v>4.5</v>
      </c>
      <c r="J173" s="38">
        <v>120</v>
      </c>
      <c r="K173" s="38" t="s">
        <v>90</v>
      </c>
      <c r="L173" s="38"/>
      <c r="M173" s="39" t="s">
        <v>84</v>
      </c>
      <c r="N173" s="39"/>
      <c r="O173" s="38">
        <v>40</v>
      </c>
      <c r="P173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8"/>
      <c r="R173" s="408"/>
      <c r="S173" s="408"/>
      <c r="T173" s="40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16.5" customHeight="1" x14ac:dyDescent="0.25">
      <c r="A174" s="64" t="s">
        <v>268</v>
      </c>
      <c r="B174" s="64" t="s">
        <v>269</v>
      </c>
      <c r="C174" s="37">
        <v>4301030963</v>
      </c>
      <c r="D174" s="406">
        <v>4607091382426</v>
      </c>
      <c r="E174" s="406"/>
      <c r="F174" s="63">
        <v>0.9</v>
      </c>
      <c r="G174" s="38">
        <v>10</v>
      </c>
      <c r="H174" s="63">
        <v>9</v>
      </c>
      <c r="I174" s="63">
        <v>9.6300000000000008</v>
      </c>
      <c r="J174" s="38">
        <v>56</v>
      </c>
      <c r="K174" s="38" t="s">
        <v>123</v>
      </c>
      <c r="L174" s="38"/>
      <c r="M174" s="39" t="s">
        <v>84</v>
      </c>
      <c r="N174" s="39"/>
      <c r="O174" s="38">
        <v>40</v>
      </c>
      <c r="P174" s="6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8"/>
      <c r="R174" s="408"/>
      <c r="S174" s="408"/>
      <c r="T174" s="40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IFERROR(IF(Y174=0,"",ROUNDUP(Y174/H174,0)*0.02175),"")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7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ht="27" customHeight="1" x14ac:dyDescent="0.25">
      <c r="A175" s="64" t="s">
        <v>270</v>
      </c>
      <c r="B175" s="64" t="s">
        <v>271</v>
      </c>
      <c r="C175" s="37">
        <v>4301030962</v>
      </c>
      <c r="D175" s="406">
        <v>4607091386547</v>
      </c>
      <c r="E175" s="406"/>
      <c r="F175" s="63">
        <v>0.35</v>
      </c>
      <c r="G175" s="38">
        <v>8</v>
      </c>
      <c r="H175" s="63">
        <v>2.8</v>
      </c>
      <c r="I175" s="63">
        <v>2.94</v>
      </c>
      <c r="J175" s="38">
        <v>234</v>
      </c>
      <c r="K175" s="38" t="s">
        <v>85</v>
      </c>
      <c r="L175" s="38"/>
      <c r="M175" s="39" t="s">
        <v>84</v>
      </c>
      <c r="N175" s="39"/>
      <c r="O175" s="38">
        <v>40</v>
      </c>
      <c r="P175" s="6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8"/>
      <c r="R175" s="408"/>
      <c r="S175" s="408"/>
      <c r="T175" s="409"/>
      <c r="U175" s="40" t="s">
        <v>48</v>
      </c>
      <c r="V175" s="40" t="s">
        <v>48</v>
      </c>
      <c r="W175" s="41" t="s">
        <v>0</v>
      </c>
      <c r="X175" s="59">
        <v>0</v>
      </c>
      <c r="Y175" s="56">
        <f>IFERROR(IF(X175="",0,CEILING((X175/$H175),1)*$H175),"")</f>
        <v>0</v>
      </c>
      <c r="Z175" s="42" t="str">
        <f>IFERROR(IF(Y175=0,"",ROUNDUP(Y175/H175,0)*0.00502),"")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8" t="s">
        <v>69</v>
      </c>
      <c r="BM175" s="79">
        <f>IFERROR(X175*I175/H175,"0")</f>
        <v>0</v>
      </c>
      <c r="BN175" s="79">
        <f>IFERROR(Y175*I175/H175,"0")</f>
        <v>0</v>
      </c>
      <c r="BO175" s="79">
        <f>IFERROR(1/J175*(X175/H175),"0")</f>
        <v>0</v>
      </c>
      <c r="BP175" s="79">
        <f>IFERROR(1/J175*(Y175/H175),"0")</f>
        <v>0</v>
      </c>
    </row>
    <row r="176" spans="1:68" ht="27" customHeight="1" x14ac:dyDescent="0.25">
      <c r="A176" s="64" t="s">
        <v>272</v>
      </c>
      <c r="B176" s="64" t="s">
        <v>273</v>
      </c>
      <c r="C176" s="37">
        <v>4301030964</v>
      </c>
      <c r="D176" s="406">
        <v>4607091382464</v>
      </c>
      <c r="E176" s="406"/>
      <c r="F176" s="63">
        <v>0.35</v>
      </c>
      <c r="G176" s="38">
        <v>8</v>
      </c>
      <c r="H176" s="63">
        <v>2.8</v>
      </c>
      <c r="I176" s="63">
        <v>2.964</v>
      </c>
      <c r="J176" s="38">
        <v>234</v>
      </c>
      <c r="K176" s="38" t="s">
        <v>85</v>
      </c>
      <c r="L176" s="38"/>
      <c r="M176" s="39" t="s">
        <v>84</v>
      </c>
      <c r="N176" s="39"/>
      <c r="O176" s="38">
        <v>40</v>
      </c>
      <c r="P176" s="6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8"/>
      <c r="R176" s="408"/>
      <c r="S176" s="408"/>
      <c r="T176" s="409"/>
      <c r="U176" s="40" t="s">
        <v>48</v>
      </c>
      <c r="V176" s="40" t="s">
        <v>48</v>
      </c>
      <c r="W176" s="41" t="s">
        <v>0</v>
      </c>
      <c r="X176" s="59">
        <v>0</v>
      </c>
      <c r="Y176" s="56">
        <f>IFERROR(IF(X176="",0,CEILING((X176/$H176),1)*$H176),"")</f>
        <v>0</v>
      </c>
      <c r="Z176" s="42" t="str">
        <f>IFERROR(IF(Y176=0,"",ROUNDUP(Y176/H176,0)*0.00502),"")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9" t="s">
        <v>69</v>
      </c>
      <c r="BM176" s="79">
        <f>IFERROR(X176*I176/H176,"0")</f>
        <v>0</v>
      </c>
      <c r="BN176" s="79">
        <f>IFERROR(Y176*I176/H176,"0")</f>
        <v>0</v>
      </c>
      <c r="BO176" s="79">
        <f>IFERROR(1/J176*(X176/H176),"0")</f>
        <v>0</v>
      </c>
      <c r="BP176" s="79">
        <f>IFERROR(1/J176*(Y176/H176),"0")</f>
        <v>0</v>
      </c>
    </row>
    <row r="177" spans="1:68" x14ac:dyDescent="0.2">
      <c r="A177" s="396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397"/>
      <c r="P177" s="393" t="s">
        <v>43</v>
      </c>
      <c r="Q177" s="394"/>
      <c r="R177" s="394"/>
      <c r="S177" s="394"/>
      <c r="T177" s="394"/>
      <c r="U177" s="394"/>
      <c r="V177" s="395"/>
      <c r="W177" s="43" t="s">
        <v>42</v>
      </c>
      <c r="X177" s="44">
        <f>IFERROR(X172/H172,"0")+IFERROR(X173/H173,"0")+IFERROR(X174/H174,"0")+IFERROR(X175/H175,"0")+IFERROR(X176/H176,"0")</f>
        <v>0</v>
      </c>
      <c r="Y177" s="44">
        <f>IFERROR(Y172/H172,"0")+IFERROR(Y173/H173,"0")+IFERROR(Y174/H174,"0")+IFERROR(Y175/H175,"0")+IFERROR(Y176/H176,"0")</f>
        <v>0</v>
      </c>
      <c r="Z177" s="44">
        <f>IFERROR(IF(Z172="",0,Z172),"0")+IFERROR(IF(Z173="",0,Z173),"0")+IFERROR(IF(Z174="",0,Z174),"0")+IFERROR(IF(Z175="",0,Z175),"0")+IFERROR(IF(Z176="",0,Z176),"0")</f>
        <v>0</v>
      </c>
      <c r="AA177" s="68"/>
      <c r="AB177" s="68"/>
      <c r="AC177" s="68"/>
    </row>
    <row r="178" spans="1:68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7"/>
      <c r="P178" s="393" t="s">
        <v>43</v>
      </c>
      <c r="Q178" s="394"/>
      <c r="R178" s="394"/>
      <c r="S178" s="394"/>
      <c r="T178" s="394"/>
      <c r="U178" s="394"/>
      <c r="V178" s="395"/>
      <c r="W178" s="43" t="s">
        <v>0</v>
      </c>
      <c r="X178" s="44">
        <f>IFERROR(SUM(X172:X176),"0")</f>
        <v>0</v>
      </c>
      <c r="Y178" s="44">
        <f>IFERROR(SUM(Y172:Y176),"0")</f>
        <v>0</v>
      </c>
      <c r="Z178" s="43"/>
      <c r="AA178" s="68"/>
      <c r="AB178" s="68"/>
      <c r="AC178" s="68"/>
    </row>
    <row r="179" spans="1:68" ht="14.25" customHeight="1" x14ac:dyDescent="0.25">
      <c r="A179" s="405" t="s">
        <v>86</v>
      </c>
      <c r="B179" s="405"/>
      <c r="C179" s="405"/>
      <c r="D179" s="405"/>
      <c r="E179" s="405"/>
      <c r="F179" s="405"/>
      <c r="G179" s="405"/>
      <c r="H179" s="405"/>
      <c r="I179" s="405"/>
      <c r="J179" s="405"/>
      <c r="K179" s="405"/>
      <c r="L179" s="405"/>
      <c r="M179" s="405"/>
      <c r="N179" s="405"/>
      <c r="O179" s="405"/>
      <c r="P179" s="405"/>
      <c r="Q179" s="405"/>
      <c r="R179" s="405"/>
      <c r="S179" s="405"/>
      <c r="T179" s="405"/>
      <c r="U179" s="405"/>
      <c r="V179" s="405"/>
      <c r="W179" s="405"/>
      <c r="X179" s="405"/>
      <c r="Y179" s="405"/>
      <c r="Z179" s="405"/>
      <c r="AA179" s="67"/>
      <c r="AB179" s="67"/>
      <c r="AC179" s="81"/>
    </row>
    <row r="180" spans="1:68" ht="16.5" customHeight="1" x14ac:dyDescent="0.25">
      <c r="A180" s="64" t="s">
        <v>274</v>
      </c>
      <c r="B180" s="64" t="s">
        <v>275</v>
      </c>
      <c r="C180" s="37">
        <v>4301051611</v>
      </c>
      <c r="D180" s="406">
        <v>4607091385304</v>
      </c>
      <c r="E180" s="406"/>
      <c r="F180" s="63">
        <v>1.4</v>
      </c>
      <c r="G180" s="38">
        <v>6</v>
      </c>
      <c r="H180" s="63">
        <v>8.4</v>
      </c>
      <c r="I180" s="63">
        <v>8.9640000000000004</v>
      </c>
      <c r="J180" s="38">
        <v>56</v>
      </c>
      <c r="K180" s="38" t="s">
        <v>123</v>
      </c>
      <c r="L180" s="38"/>
      <c r="M180" s="39" t="s">
        <v>84</v>
      </c>
      <c r="N180" s="39"/>
      <c r="O180" s="38">
        <v>40</v>
      </c>
      <c r="P18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8"/>
      <c r="R180" s="408"/>
      <c r="S180" s="408"/>
      <c r="T180" s="40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IFERROR(IF(Y180=0,"",ROUNDUP(Y180/H180,0)*0.02175),"")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16.5" customHeight="1" x14ac:dyDescent="0.25">
      <c r="A181" s="64" t="s">
        <v>276</v>
      </c>
      <c r="B181" s="64" t="s">
        <v>277</v>
      </c>
      <c r="C181" s="37">
        <v>4301051648</v>
      </c>
      <c r="D181" s="406">
        <v>4607091386264</v>
      </c>
      <c r="E181" s="406"/>
      <c r="F181" s="63">
        <v>0.5</v>
      </c>
      <c r="G181" s="38">
        <v>6</v>
      </c>
      <c r="H181" s="63">
        <v>3</v>
      </c>
      <c r="I181" s="63">
        <v>3.278</v>
      </c>
      <c r="J181" s="38">
        <v>156</v>
      </c>
      <c r="K181" s="38" t="s">
        <v>90</v>
      </c>
      <c r="L181" s="38"/>
      <c r="M181" s="39" t="s">
        <v>84</v>
      </c>
      <c r="N181" s="39"/>
      <c r="O181" s="38">
        <v>31</v>
      </c>
      <c r="P18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8"/>
      <c r="R181" s="408"/>
      <c r="S181" s="408"/>
      <c r="T181" s="409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ht="16.5" customHeight="1" x14ac:dyDescent="0.25">
      <c r="A182" s="64" t="s">
        <v>278</v>
      </c>
      <c r="B182" s="64" t="s">
        <v>279</v>
      </c>
      <c r="C182" s="37">
        <v>4301051313</v>
      </c>
      <c r="D182" s="406">
        <v>4607091385427</v>
      </c>
      <c r="E182" s="406"/>
      <c r="F182" s="63">
        <v>0.5</v>
      </c>
      <c r="G182" s="38">
        <v>6</v>
      </c>
      <c r="H182" s="63">
        <v>3</v>
      </c>
      <c r="I182" s="63">
        <v>3.2719999999999998</v>
      </c>
      <c r="J182" s="38">
        <v>156</v>
      </c>
      <c r="K182" s="38" t="s">
        <v>90</v>
      </c>
      <c r="L182" s="38"/>
      <c r="M182" s="39" t="s">
        <v>84</v>
      </c>
      <c r="N182" s="39"/>
      <c r="O182" s="38">
        <v>40</v>
      </c>
      <c r="P182" s="6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8"/>
      <c r="R182" s="408"/>
      <c r="S182" s="408"/>
      <c r="T182" s="409"/>
      <c r="U182" s="40" t="s">
        <v>48</v>
      </c>
      <c r="V182" s="40" t="s">
        <v>48</v>
      </c>
      <c r="W182" s="41" t="s">
        <v>0</v>
      </c>
      <c r="X182" s="59">
        <v>0</v>
      </c>
      <c r="Y182" s="56">
        <f>IFERROR(IF(X182="",0,CEILING((X182/$H182),1)*$H182),"")</f>
        <v>0</v>
      </c>
      <c r="Z182" s="42" t="str">
        <f>IFERROR(IF(Y182=0,"",ROUNDUP(Y182/H182,0)*0.00753),"")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2" t="s">
        <v>69</v>
      </c>
      <c r="BM182" s="79">
        <f>IFERROR(X182*I182/H182,"0")</f>
        <v>0</v>
      </c>
      <c r="BN182" s="79">
        <f>IFERROR(Y182*I182/H182,"0")</f>
        <v>0</v>
      </c>
      <c r="BO182" s="79">
        <f>IFERROR(1/J182*(X182/H182),"0")</f>
        <v>0</v>
      </c>
      <c r="BP182" s="79">
        <f>IFERROR(1/J182*(Y182/H182),"0")</f>
        <v>0</v>
      </c>
    </row>
    <row r="183" spans="1:68" x14ac:dyDescent="0.2">
      <c r="A183" s="396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397"/>
      <c r="P183" s="393" t="s">
        <v>43</v>
      </c>
      <c r="Q183" s="394"/>
      <c r="R183" s="394"/>
      <c r="S183" s="394"/>
      <c r="T183" s="394"/>
      <c r="U183" s="394"/>
      <c r="V183" s="395"/>
      <c r="W183" s="43" t="s">
        <v>42</v>
      </c>
      <c r="X183" s="44">
        <f>IFERROR(X180/H180,"0")+IFERROR(X181/H181,"0")+IFERROR(X182/H182,"0")</f>
        <v>0</v>
      </c>
      <c r="Y183" s="44">
        <f>IFERROR(Y180/H180,"0")+IFERROR(Y181/H181,"0")+IFERROR(Y182/H182,"0")</f>
        <v>0</v>
      </c>
      <c r="Z183" s="44">
        <f>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7"/>
      <c r="P184" s="393" t="s">
        <v>43</v>
      </c>
      <c r="Q184" s="394"/>
      <c r="R184" s="394"/>
      <c r="S184" s="394"/>
      <c r="T184" s="394"/>
      <c r="U184" s="394"/>
      <c r="V184" s="395"/>
      <c r="W184" s="43" t="s">
        <v>0</v>
      </c>
      <c r="X184" s="44">
        <f>IFERROR(SUM(X180:X182),"0")</f>
        <v>0</v>
      </c>
      <c r="Y184" s="44">
        <f>IFERROR(SUM(Y180:Y182),"0")</f>
        <v>0</v>
      </c>
      <c r="Z184" s="43"/>
      <c r="AA184" s="68"/>
      <c r="AB184" s="68"/>
      <c r="AC184" s="68"/>
    </row>
    <row r="185" spans="1:68" ht="27.75" customHeight="1" x14ac:dyDescent="0.2">
      <c r="A185" s="440" t="s">
        <v>280</v>
      </c>
      <c r="B185" s="440"/>
      <c r="C185" s="440"/>
      <c r="D185" s="440"/>
      <c r="E185" s="440"/>
      <c r="F185" s="440"/>
      <c r="G185" s="440"/>
      <c r="H185" s="440"/>
      <c r="I185" s="440"/>
      <c r="J185" s="440"/>
      <c r="K185" s="440"/>
      <c r="L185" s="440"/>
      <c r="M185" s="440"/>
      <c r="N185" s="440"/>
      <c r="O185" s="440"/>
      <c r="P185" s="440"/>
      <c r="Q185" s="440"/>
      <c r="R185" s="440"/>
      <c r="S185" s="440"/>
      <c r="T185" s="440"/>
      <c r="U185" s="440"/>
      <c r="V185" s="440"/>
      <c r="W185" s="440"/>
      <c r="X185" s="440"/>
      <c r="Y185" s="440"/>
      <c r="Z185" s="440"/>
      <c r="AA185" s="55"/>
      <c r="AB185" s="55"/>
      <c r="AC185" s="55"/>
    </row>
    <row r="186" spans="1:68" ht="16.5" customHeight="1" x14ac:dyDescent="0.25">
      <c r="A186" s="416" t="s">
        <v>281</v>
      </c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66"/>
      <c r="AB186" s="66"/>
      <c r="AC186" s="80"/>
    </row>
    <row r="187" spans="1:68" ht="14.25" customHeight="1" x14ac:dyDescent="0.25">
      <c r="A187" s="405" t="s">
        <v>155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7"/>
      <c r="AB187" s="67"/>
      <c r="AC187" s="81"/>
    </row>
    <row r="188" spans="1:68" ht="27" customHeight="1" x14ac:dyDescent="0.25">
      <c r="A188" s="64" t="s">
        <v>282</v>
      </c>
      <c r="B188" s="64" t="s">
        <v>283</v>
      </c>
      <c r="C188" s="37">
        <v>4301020323</v>
      </c>
      <c r="D188" s="406">
        <v>4680115886223</v>
      </c>
      <c r="E188" s="406"/>
      <c r="F188" s="63">
        <v>0.33</v>
      </c>
      <c r="G188" s="38">
        <v>6</v>
      </c>
      <c r="H188" s="63">
        <v>1.98</v>
      </c>
      <c r="I188" s="63">
        <v>2.08</v>
      </c>
      <c r="J188" s="38">
        <v>234</v>
      </c>
      <c r="K188" s="38" t="s">
        <v>85</v>
      </c>
      <c r="L188" s="38"/>
      <c r="M188" s="39" t="s">
        <v>84</v>
      </c>
      <c r="N188" s="39"/>
      <c r="O188" s="38">
        <v>40</v>
      </c>
      <c r="P188" s="628" t="s">
        <v>284</v>
      </c>
      <c r="Q188" s="408"/>
      <c r="R188" s="408"/>
      <c r="S188" s="408"/>
      <c r="T188" s="409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IFERROR(IF(Y188=0,"",ROUNDUP(Y188/H188,0)*0.00502),"")</f>
        <v/>
      </c>
      <c r="AA188" s="69" t="s">
        <v>48</v>
      </c>
      <c r="AB188" s="70" t="s">
        <v>285</v>
      </c>
      <c r="AC188" s="82"/>
      <c r="AG188" s="79"/>
      <c r="AJ188" s="84"/>
      <c r="AK188" s="84"/>
      <c r="BB188" s="173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396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7"/>
      <c r="P189" s="393" t="s">
        <v>43</v>
      </c>
      <c r="Q189" s="394"/>
      <c r="R189" s="394"/>
      <c r="S189" s="394"/>
      <c r="T189" s="394"/>
      <c r="U189" s="394"/>
      <c r="V189" s="395"/>
      <c r="W189" s="43" t="s">
        <v>42</v>
      </c>
      <c r="X189" s="44">
        <f>IFERROR(X188/H188,"0")</f>
        <v>0</v>
      </c>
      <c r="Y189" s="44">
        <f>IFERROR(Y188/H188,"0")</f>
        <v>0</v>
      </c>
      <c r="Z189" s="44">
        <f>IFERROR(IF(Z188="",0,Z188),"0")</f>
        <v>0</v>
      </c>
      <c r="AA189" s="68"/>
      <c r="AB189" s="68"/>
      <c r="AC189" s="68"/>
    </row>
    <row r="190" spans="1:68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7"/>
      <c r="P190" s="393" t="s">
        <v>43</v>
      </c>
      <c r="Q190" s="394"/>
      <c r="R190" s="394"/>
      <c r="S190" s="394"/>
      <c r="T190" s="394"/>
      <c r="U190" s="394"/>
      <c r="V190" s="395"/>
      <c r="W190" s="43" t="s">
        <v>0</v>
      </c>
      <c r="X190" s="44">
        <f>IFERROR(SUM(X188:X188),"0")</f>
        <v>0</v>
      </c>
      <c r="Y190" s="44">
        <f>IFERROR(SUM(Y188:Y188),"0")</f>
        <v>0</v>
      </c>
      <c r="Z190" s="43"/>
      <c r="AA190" s="68"/>
      <c r="AB190" s="68"/>
      <c r="AC190" s="68"/>
    </row>
    <row r="191" spans="1:68" ht="14.25" customHeight="1" x14ac:dyDescent="0.25">
      <c r="A191" s="405" t="s">
        <v>81</v>
      </c>
      <c r="B191" s="405"/>
      <c r="C191" s="405"/>
      <c r="D191" s="405"/>
      <c r="E191" s="405"/>
      <c r="F191" s="405"/>
      <c r="G191" s="405"/>
      <c r="H191" s="405"/>
      <c r="I191" s="405"/>
      <c r="J191" s="405"/>
      <c r="K191" s="405"/>
      <c r="L191" s="405"/>
      <c r="M191" s="405"/>
      <c r="N191" s="405"/>
      <c r="O191" s="405"/>
      <c r="P191" s="405"/>
      <c r="Q191" s="405"/>
      <c r="R191" s="405"/>
      <c r="S191" s="405"/>
      <c r="T191" s="405"/>
      <c r="U191" s="405"/>
      <c r="V191" s="405"/>
      <c r="W191" s="405"/>
      <c r="X191" s="405"/>
      <c r="Y191" s="405"/>
      <c r="Z191" s="405"/>
      <c r="AA191" s="67"/>
      <c r="AB191" s="67"/>
      <c r="AC191" s="81"/>
    </row>
    <row r="192" spans="1:68" ht="27" customHeight="1" x14ac:dyDescent="0.25">
      <c r="A192" s="64" t="s">
        <v>286</v>
      </c>
      <c r="B192" s="64" t="s">
        <v>287</v>
      </c>
      <c r="C192" s="37">
        <v>4301031191</v>
      </c>
      <c r="D192" s="406">
        <v>4680115880993</v>
      </c>
      <c r="E192" s="406"/>
      <c r="F192" s="63">
        <v>0.7</v>
      </c>
      <c r="G192" s="38">
        <v>6</v>
      </c>
      <c r="H192" s="63">
        <v>4.2</v>
      </c>
      <c r="I192" s="63">
        <v>4.46</v>
      </c>
      <c r="J192" s="38">
        <v>156</v>
      </c>
      <c r="K192" s="38" t="s">
        <v>90</v>
      </c>
      <c r="L192" s="38"/>
      <c r="M192" s="39" t="s">
        <v>84</v>
      </c>
      <c r="N192" s="39"/>
      <c r="O192" s="38">
        <v>40</v>
      </c>
      <c r="P192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8"/>
      <c r="R192" s="408"/>
      <c r="S192" s="408"/>
      <c r="T192" s="40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ref="Y192:Y199" si="26">IFERROR(IF(X192="",0,CEILING((X192/$H192),1)*$H192),"")</f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ref="BM192:BM199" si="27">IFERROR(X192*I192/H192,"0")</f>
        <v>0</v>
      </c>
      <c r="BN192" s="79">
        <f t="shared" ref="BN192:BN199" si="28">IFERROR(Y192*I192/H192,"0")</f>
        <v>0</v>
      </c>
      <c r="BO192" s="79">
        <f t="shared" ref="BO192:BO199" si="29">IFERROR(1/J192*(X192/H192),"0")</f>
        <v>0</v>
      </c>
      <c r="BP192" s="79">
        <f t="shared" ref="BP192:BP199" si="30">IFERROR(1/J192*(Y192/H192),"0")</f>
        <v>0</v>
      </c>
    </row>
    <row r="193" spans="1:68" ht="27" customHeight="1" x14ac:dyDescent="0.25">
      <c r="A193" s="64" t="s">
        <v>288</v>
      </c>
      <c r="B193" s="64" t="s">
        <v>289</v>
      </c>
      <c r="C193" s="37">
        <v>4301031204</v>
      </c>
      <c r="D193" s="406">
        <v>4680115881761</v>
      </c>
      <c r="E193" s="406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90</v>
      </c>
      <c r="L193" s="38"/>
      <c r="M193" s="39" t="s">
        <v>84</v>
      </c>
      <c r="N193" s="39"/>
      <c r="O193" s="38">
        <v>40</v>
      </c>
      <c r="P193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8"/>
      <c r="R193" s="408"/>
      <c r="S193" s="408"/>
      <c r="T193" s="40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t="27" customHeight="1" x14ac:dyDescent="0.25">
      <c r="A194" s="64" t="s">
        <v>290</v>
      </c>
      <c r="B194" s="64" t="s">
        <v>291</v>
      </c>
      <c r="C194" s="37">
        <v>4301031201</v>
      </c>
      <c r="D194" s="406">
        <v>4680115881563</v>
      </c>
      <c r="E194" s="406"/>
      <c r="F194" s="63">
        <v>0.7</v>
      </c>
      <c r="G194" s="38">
        <v>6</v>
      </c>
      <c r="H194" s="63">
        <v>4.2</v>
      </c>
      <c r="I194" s="63">
        <v>4.4000000000000004</v>
      </c>
      <c r="J194" s="38">
        <v>156</v>
      </c>
      <c r="K194" s="38" t="s">
        <v>90</v>
      </c>
      <c r="L194" s="38"/>
      <c r="M194" s="39" t="s">
        <v>84</v>
      </c>
      <c r="N194" s="39"/>
      <c r="O194" s="38">
        <v>40</v>
      </c>
      <c r="P194" s="6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8"/>
      <c r="R194" s="408"/>
      <c r="S194" s="408"/>
      <c r="T194" s="409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292</v>
      </c>
      <c r="B195" s="64" t="s">
        <v>293</v>
      </c>
      <c r="C195" s="37">
        <v>4301031199</v>
      </c>
      <c r="D195" s="406">
        <v>4680115880986</v>
      </c>
      <c r="E195" s="406"/>
      <c r="F195" s="63">
        <v>0.35</v>
      </c>
      <c r="G195" s="38">
        <v>6</v>
      </c>
      <c r="H195" s="63">
        <v>2.1</v>
      </c>
      <c r="I195" s="63">
        <v>2.23</v>
      </c>
      <c r="J195" s="38">
        <v>234</v>
      </c>
      <c r="K195" s="38" t="s">
        <v>85</v>
      </c>
      <c r="L195" s="38"/>
      <c r="M195" s="39" t="s">
        <v>84</v>
      </c>
      <c r="N195" s="39"/>
      <c r="O195" s="38">
        <v>40</v>
      </c>
      <c r="P195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8"/>
      <c r="R195" s="408"/>
      <c r="S195" s="408"/>
      <c r="T195" s="409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IFERROR(IF(Y195=0,"",ROUNDUP(Y195/H195,0)*0.00502),"")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294</v>
      </c>
      <c r="B196" s="64" t="s">
        <v>295</v>
      </c>
      <c r="C196" s="37">
        <v>4301031205</v>
      </c>
      <c r="D196" s="406">
        <v>4680115881785</v>
      </c>
      <c r="E196" s="406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85</v>
      </c>
      <c r="L196" s="38"/>
      <c r="M196" s="39" t="s">
        <v>84</v>
      </c>
      <c r="N196" s="39"/>
      <c r="O196" s="38">
        <v>40</v>
      </c>
      <c r="P196" s="6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8"/>
      <c r="R196" s="408"/>
      <c r="S196" s="408"/>
      <c r="T196" s="409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296</v>
      </c>
      <c r="B197" s="64" t="s">
        <v>297</v>
      </c>
      <c r="C197" s="37">
        <v>4301031202</v>
      </c>
      <c r="D197" s="406">
        <v>4680115881679</v>
      </c>
      <c r="E197" s="406"/>
      <c r="F197" s="63">
        <v>0.35</v>
      </c>
      <c r="G197" s="38">
        <v>6</v>
      </c>
      <c r="H197" s="63">
        <v>2.1</v>
      </c>
      <c r="I197" s="63">
        <v>2.2000000000000002</v>
      </c>
      <c r="J197" s="38">
        <v>234</v>
      </c>
      <c r="K197" s="38" t="s">
        <v>85</v>
      </c>
      <c r="L197" s="38"/>
      <c r="M197" s="39" t="s">
        <v>84</v>
      </c>
      <c r="N197" s="39"/>
      <c r="O197" s="38">
        <v>40</v>
      </c>
      <c r="P197" s="6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8"/>
      <c r="R197" s="408"/>
      <c r="S197" s="408"/>
      <c r="T197" s="409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298</v>
      </c>
      <c r="B198" s="64" t="s">
        <v>299</v>
      </c>
      <c r="C198" s="37">
        <v>4301031158</v>
      </c>
      <c r="D198" s="406">
        <v>4680115880191</v>
      </c>
      <c r="E198" s="406"/>
      <c r="F198" s="63">
        <v>0.4</v>
      </c>
      <c r="G198" s="38">
        <v>6</v>
      </c>
      <c r="H198" s="63">
        <v>2.4</v>
      </c>
      <c r="I198" s="63">
        <v>2.6</v>
      </c>
      <c r="J198" s="38">
        <v>156</v>
      </c>
      <c r="K198" s="38" t="s">
        <v>90</v>
      </c>
      <c r="L198" s="38"/>
      <c r="M198" s="39" t="s">
        <v>84</v>
      </c>
      <c r="N198" s="39"/>
      <c r="O198" s="38">
        <v>40</v>
      </c>
      <c r="P19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8"/>
      <c r="R198" s="408"/>
      <c r="S198" s="408"/>
      <c r="T198" s="409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300</v>
      </c>
      <c r="B199" s="64" t="s">
        <v>301</v>
      </c>
      <c r="C199" s="37">
        <v>4301031245</v>
      </c>
      <c r="D199" s="406">
        <v>4680115883963</v>
      </c>
      <c r="E199" s="406"/>
      <c r="F199" s="63">
        <v>0.28000000000000003</v>
      </c>
      <c r="G199" s="38">
        <v>6</v>
      </c>
      <c r="H199" s="63">
        <v>1.68</v>
      </c>
      <c r="I199" s="63">
        <v>1.78</v>
      </c>
      <c r="J199" s="38">
        <v>234</v>
      </c>
      <c r="K199" s="38" t="s">
        <v>85</v>
      </c>
      <c r="L199" s="38"/>
      <c r="M199" s="39" t="s">
        <v>84</v>
      </c>
      <c r="N199" s="39"/>
      <c r="O199" s="38">
        <v>40</v>
      </c>
      <c r="P199" s="6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8"/>
      <c r="R199" s="408"/>
      <c r="S199" s="408"/>
      <c r="T199" s="409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IFERROR(IF(Y199=0,"",ROUNDUP(Y199/H199,0)*0.00502),"")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7"/>
      <c r="P200" s="393" t="s">
        <v>43</v>
      </c>
      <c r="Q200" s="394"/>
      <c r="R200" s="394"/>
      <c r="S200" s="394"/>
      <c r="T200" s="394"/>
      <c r="U200" s="394"/>
      <c r="V200" s="395"/>
      <c r="W200" s="43" t="s">
        <v>42</v>
      </c>
      <c r="X200" s="44">
        <f>IFERROR(X192/H192,"0")+IFERROR(X193/H193,"0")+IFERROR(X194/H194,"0")+IFERROR(X195/H195,"0")+IFERROR(X196/H196,"0")+IFERROR(X197/H197,"0")+IFERROR(X198/H198,"0")+IFERROR(X199/H199,"0")</f>
        <v>0</v>
      </c>
      <c r="Y200" s="44">
        <f>IFERROR(Y192/H192,"0")+IFERROR(Y193/H193,"0")+IFERROR(Y194/H194,"0")+IFERROR(Y195/H195,"0")+IFERROR(Y196/H196,"0")+IFERROR(Y197/H197,"0")+IFERROR(Y198/H198,"0")+IFERROR(Y199/H199,"0")</f>
        <v>0</v>
      </c>
      <c r="Z200" s="44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8"/>
      <c r="AB200" s="68"/>
      <c r="AC200" s="68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7"/>
      <c r="P201" s="393" t="s">
        <v>43</v>
      </c>
      <c r="Q201" s="394"/>
      <c r="R201" s="394"/>
      <c r="S201" s="394"/>
      <c r="T201" s="394"/>
      <c r="U201" s="394"/>
      <c r="V201" s="395"/>
      <c r="W201" s="43" t="s">
        <v>0</v>
      </c>
      <c r="X201" s="44">
        <f>IFERROR(SUM(X192:X199),"0")</f>
        <v>0</v>
      </c>
      <c r="Y201" s="44">
        <f>IFERROR(SUM(Y192:Y199),"0")</f>
        <v>0</v>
      </c>
      <c r="Z201" s="43"/>
      <c r="AA201" s="68"/>
      <c r="AB201" s="68"/>
      <c r="AC201" s="68"/>
    </row>
    <row r="202" spans="1:68" ht="16.5" customHeight="1" x14ac:dyDescent="0.25">
      <c r="A202" s="416" t="s">
        <v>302</v>
      </c>
      <c r="B202" s="416"/>
      <c r="C202" s="416"/>
      <c r="D202" s="416"/>
      <c r="E202" s="416"/>
      <c r="F202" s="416"/>
      <c r="G202" s="416"/>
      <c r="H202" s="416"/>
      <c r="I202" s="416"/>
      <c r="J202" s="416"/>
      <c r="K202" s="416"/>
      <c r="L202" s="416"/>
      <c r="M202" s="416"/>
      <c r="N202" s="416"/>
      <c r="O202" s="416"/>
      <c r="P202" s="416"/>
      <c r="Q202" s="416"/>
      <c r="R202" s="416"/>
      <c r="S202" s="416"/>
      <c r="T202" s="416"/>
      <c r="U202" s="416"/>
      <c r="V202" s="416"/>
      <c r="W202" s="416"/>
      <c r="X202" s="416"/>
      <c r="Y202" s="416"/>
      <c r="Z202" s="416"/>
      <c r="AA202" s="66"/>
      <c r="AB202" s="66"/>
      <c r="AC202" s="80"/>
    </row>
    <row r="203" spans="1:68" ht="14.25" customHeight="1" x14ac:dyDescent="0.25">
      <c r="A203" s="405" t="s">
        <v>119</v>
      </c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5"/>
      <c r="S203" s="405"/>
      <c r="T203" s="405"/>
      <c r="U203" s="405"/>
      <c r="V203" s="405"/>
      <c r="W203" s="405"/>
      <c r="X203" s="405"/>
      <c r="Y203" s="405"/>
      <c r="Z203" s="405"/>
      <c r="AA203" s="67"/>
      <c r="AB203" s="67"/>
      <c r="AC203" s="81"/>
    </row>
    <row r="204" spans="1:68" ht="16.5" customHeight="1" x14ac:dyDescent="0.25">
      <c r="A204" s="64" t="s">
        <v>303</v>
      </c>
      <c r="B204" s="64" t="s">
        <v>304</v>
      </c>
      <c r="C204" s="37">
        <v>4301011450</v>
      </c>
      <c r="D204" s="406">
        <v>4680115881402</v>
      </c>
      <c r="E204" s="406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123</v>
      </c>
      <c r="L204" s="38"/>
      <c r="M204" s="39" t="s">
        <v>122</v>
      </c>
      <c r="N204" s="39"/>
      <c r="O204" s="38">
        <v>55</v>
      </c>
      <c r="P20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8"/>
      <c r="R204" s="408"/>
      <c r="S204" s="408"/>
      <c r="T204" s="40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IFERROR(IF(Y204=0,"",ROUNDUP(Y204/H204,0)*0.02175),"")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2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t="27" customHeight="1" x14ac:dyDescent="0.25">
      <c r="A205" s="64" t="s">
        <v>305</v>
      </c>
      <c r="B205" s="64" t="s">
        <v>306</v>
      </c>
      <c r="C205" s="37">
        <v>4301011767</v>
      </c>
      <c r="D205" s="406">
        <v>4680115881396</v>
      </c>
      <c r="E205" s="406"/>
      <c r="F205" s="63">
        <v>0.45</v>
      </c>
      <c r="G205" s="38">
        <v>6</v>
      </c>
      <c r="H205" s="63">
        <v>2.7</v>
      </c>
      <c r="I205" s="63">
        <v>2.9</v>
      </c>
      <c r="J205" s="38">
        <v>156</v>
      </c>
      <c r="K205" s="38" t="s">
        <v>90</v>
      </c>
      <c r="L205" s="38"/>
      <c r="M205" s="39" t="s">
        <v>84</v>
      </c>
      <c r="N205" s="39"/>
      <c r="O205" s="38">
        <v>55</v>
      </c>
      <c r="P20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8"/>
      <c r="R205" s="408"/>
      <c r="S205" s="408"/>
      <c r="T205" s="409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IFERROR(IF(Y205=0,"",ROUNDUP(Y205/H205,0)*0.00753),"")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7"/>
      <c r="P206" s="393" t="s">
        <v>43</v>
      </c>
      <c r="Q206" s="394"/>
      <c r="R206" s="394"/>
      <c r="S206" s="394"/>
      <c r="T206" s="394"/>
      <c r="U206" s="394"/>
      <c r="V206" s="395"/>
      <c r="W206" s="43" t="s">
        <v>42</v>
      </c>
      <c r="X206" s="44">
        <f>IFERROR(X204/H204,"0")+IFERROR(X205/H205,"0")</f>
        <v>0</v>
      </c>
      <c r="Y206" s="44">
        <f>IFERROR(Y204/H204,"0")+IFERROR(Y205/H205,"0")</f>
        <v>0</v>
      </c>
      <c r="Z206" s="44">
        <f>IFERROR(IF(Z204="",0,Z204),"0")+IFERROR(IF(Z205="",0,Z205),"0")</f>
        <v>0</v>
      </c>
      <c r="AA206" s="68"/>
      <c r="AB206" s="68"/>
      <c r="AC206" s="68"/>
    </row>
    <row r="207" spans="1:68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7"/>
      <c r="P207" s="393" t="s">
        <v>43</v>
      </c>
      <c r="Q207" s="394"/>
      <c r="R207" s="394"/>
      <c r="S207" s="394"/>
      <c r="T207" s="394"/>
      <c r="U207" s="394"/>
      <c r="V207" s="395"/>
      <c r="W207" s="43" t="s">
        <v>0</v>
      </c>
      <c r="X207" s="44">
        <f>IFERROR(SUM(X204:X205),"0")</f>
        <v>0</v>
      </c>
      <c r="Y207" s="44">
        <f>IFERROR(SUM(Y204:Y205),"0")</f>
        <v>0</v>
      </c>
      <c r="Z207" s="43"/>
      <c r="AA207" s="68"/>
      <c r="AB207" s="68"/>
      <c r="AC207" s="68"/>
    </row>
    <row r="208" spans="1:68" ht="14.25" customHeight="1" x14ac:dyDescent="0.25">
      <c r="A208" s="405" t="s">
        <v>155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405"/>
      <c r="AA208" s="67"/>
      <c r="AB208" s="67"/>
      <c r="AC208" s="81"/>
    </row>
    <row r="209" spans="1:68" ht="16.5" customHeight="1" x14ac:dyDescent="0.25">
      <c r="A209" s="64" t="s">
        <v>307</v>
      </c>
      <c r="B209" s="64" t="s">
        <v>308</v>
      </c>
      <c r="C209" s="37">
        <v>4301020262</v>
      </c>
      <c r="D209" s="406">
        <v>4680115882935</v>
      </c>
      <c r="E209" s="406"/>
      <c r="F209" s="63">
        <v>1.35</v>
      </c>
      <c r="G209" s="38">
        <v>8</v>
      </c>
      <c r="H209" s="63">
        <v>10.8</v>
      </c>
      <c r="I209" s="63">
        <v>11.28</v>
      </c>
      <c r="J209" s="38">
        <v>56</v>
      </c>
      <c r="K209" s="38" t="s">
        <v>123</v>
      </c>
      <c r="L209" s="38"/>
      <c r="M209" s="39" t="s">
        <v>125</v>
      </c>
      <c r="N209" s="39"/>
      <c r="O209" s="38">
        <v>50</v>
      </c>
      <c r="P209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8"/>
      <c r="R209" s="408"/>
      <c r="S209" s="408"/>
      <c r="T209" s="409"/>
      <c r="U209" s="40" t="s">
        <v>48</v>
      </c>
      <c r="V209" s="40" t="s">
        <v>48</v>
      </c>
      <c r="W209" s="41" t="s">
        <v>0</v>
      </c>
      <c r="X209" s="59">
        <v>0</v>
      </c>
      <c r="Y209" s="56">
        <f>IFERROR(IF(X209="",0,CEILING((X209/$H209),1)*$H209),"")</f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4" t="s">
        <v>69</v>
      </c>
      <c r="BM209" s="79">
        <f>IFERROR(X209*I209/H209,"0")</f>
        <v>0</v>
      </c>
      <c r="BN209" s="79">
        <f>IFERROR(Y209*I209/H209,"0")</f>
        <v>0</v>
      </c>
      <c r="BO209" s="79">
        <f>IFERROR(1/J209*(X209/H209),"0")</f>
        <v>0</v>
      </c>
      <c r="BP209" s="79">
        <f>IFERROR(1/J209*(Y209/H209),"0")</f>
        <v>0</v>
      </c>
    </row>
    <row r="210" spans="1:68" ht="16.5" customHeight="1" x14ac:dyDescent="0.25">
      <c r="A210" s="64" t="s">
        <v>309</v>
      </c>
      <c r="B210" s="64" t="s">
        <v>310</v>
      </c>
      <c r="C210" s="37">
        <v>4301020220</v>
      </c>
      <c r="D210" s="406">
        <v>4680115880764</v>
      </c>
      <c r="E210" s="406"/>
      <c r="F210" s="63">
        <v>0.35</v>
      </c>
      <c r="G210" s="38">
        <v>6</v>
      </c>
      <c r="H210" s="63">
        <v>2.1</v>
      </c>
      <c r="I210" s="63">
        <v>2.2999999999999998</v>
      </c>
      <c r="J210" s="38">
        <v>156</v>
      </c>
      <c r="K210" s="38" t="s">
        <v>90</v>
      </c>
      <c r="L210" s="38"/>
      <c r="M210" s="39" t="s">
        <v>122</v>
      </c>
      <c r="N210" s="39"/>
      <c r="O210" s="38">
        <v>50</v>
      </c>
      <c r="P210" s="6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8"/>
      <c r="R210" s="408"/>
      <c r="S210" s="408"/>
      <c r="T210" s="409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IFERROR(IF(Y210=0,"",ROUNDUP(Y210/H210,0)*0.00753),"")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7"/>
      <c r="P211" s="393" t="s">
        <v>43</v>
      </c>
      <c r="Q211" s="394"/>
      <c r="R211" s="394"/>
      <c r="S211" s="394"/>
      <c r="T211" s="394"/>
      <c r="U211" s="394"/>
      <c r="V211" s="395"/>
      <c r="W211" s="43" t="s">
        <v>42</v>
      </c>
      <c r="X211" s="44">
        <f>IFERROR(X209/H209,"0")+IFERROR(X210/H210,"0")</f>
        <v>0</v>
      </c>
      <c r="Y211" s="44">
        <f>IFERROR(Y209/H209,"0")+IFERROR(Y210/H210,"0")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7"/>
      <c r="P212" s="393" t="s">
        <v>43</v>
      </c>
      <c r="Q212" s="394"/>
      <c r="R212" s="394"/>
      <c r="S212" s="394"/>
      <c r="T212" s="394"/>
      <c r="U212" s="394"/>
      <c r="V212" s="395"/>
      <c r="W212" s="43" t="s">
        <v>0</v>
      </c>
      <c r="X212" s="44">
        <f>IFERROR(SUM(X209:X210),"0")</f>
        <v>0</v>
      </c>
      <c r="Y212" s="44">
        <f>IFERROR(SUM(Y209:Y210),"0")</f>
        <v>0</v>
      </c>
      <c r="Z212" s="43"/>
      <c r="AA212" s="68"/>
      <c r="AB212" s="68"/>
      <c r="AC212" s="68"/>
    </row>
    <row r="213" spans="1:68" ht="14.25" customHeight="1" x14ac:dyDescent="0.25">
      <c r="A213" s="405" t="s">
        <v>81</v>
      </c>
      <c r="B213" s="405"/>
      <c r="C213" s="405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5"/>
      <c r="S213" s="405"/>
      <c r="T213" s="405"/>
      <c r="U213" s="405"/>
      <c r="V213" s="405"/>
      <c r="W213" s="405"/>
      <c r="X213" s="405"/>
      <c r="Y213" s="405"/>
      <c r="Z213" s="405"/>
      <c r="AA213" s="67"/>
      <c r="AB213" s="67"/>
      <c r="AC213" s="81"/>
    </row>
    <row r="214" spans="1:68" ht="27" customHeight="1" x14ac:dyDescent="0.25">
      <c r="A214" s="64" t="s">
        <v>311</v>
      </c>
      <c r="B214" s="64" t="s">
        <v>312</v>
      </c>
      <c r="C214" s="37">
        <v>4301031224</v>
      </c>
      <c r="D214" s="406">
        <v>4680115882683</v>
      </c>
      <c r="E214" s="406"/>
      <c r="F214" s="63">
        <v>0.9</v>
      </c>
      <c r="G214" s="38">
        <v>6</v>
      </c>
      <c r="H214" s="63">
        <v>5.4</v>
      </c>
      <c r="I214" s="63">
        <v>5.61</v>
      </c>
      <c r="J214" s="38">
        <v>120</v>
      </c>
      <c r="K214" s="38" t="s">
        <v>90</v>
      </c>
      <c r="L214" s="38"/>
      <c r="M214" s="39" t="s">
        <v>84</v>
      </c>
      <c r="N214" s="39"/>
      <c r="O214" s="38">
        <v>40</v>
      </c>
      <c r="P214" s="6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8"/>
      <c r="R214" s="408"/>
      <c r="S214" s="408"/>
      <c r="T214" s="40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ref="Y214:Y221" si="31">IFERROR(IF(X214="",0,CEILING((X214/$H214),1)*$H214),"")</f>
        <v>0</v>
      </c>
      <c r="Z214" s="42" t="str">
        <f>IFERROR(IF(Y214=0,"",ROUNDUP(Y214/H214,0)*0.00937),"")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ref="BM214:BM221" si="32">IFERROR(X214*I214/H214,"0")</f>
        <v>0</v>
      </c>
      <c r="BN214" s="79">
        <f t="shared" ref="BN214:BN221" si="33">IFERROR(Y214*I214/H214,"0")</f>
        <v>0</v>
      </c>
      <c r="BO214" s="79">
        <f t="shared" ref="BO214:BO221" si="34">IFERROR(1/J214*(X214/H214),"0")</f>
        <v>0</v>
      </c>
      <c r="BP214" s="79">
        <f t="shared" ref="BP214:BP221" si="35">IFERROR(1/J214*(Y214/H214),"0")</f>
        <v>0</v>
      </c>
    </row>
    <row r="215" spans="1:68" ht="27" customHeight="1" x14ac:dyDescent="0.25">
      <c r="A215" s="64" t="s">
        <v>313</v>
      </c>
      <c r="B215" s="64" t="s">
        <v>314</v>
      </c>
      <c r="C215" s="37">
        <v>4301031230</v>
      </c>
      <c r="D215" s="406">
        <v>4680115882690</v>
      </c>
      <c r="E215" s="406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90</v>
      </c>
      <c r="L215" s="38"/>
      <c r="M215" s="39" t="s">
        <v>84</v>
      </c>
      <c r="N215" s="39"/>
      <c r="O215" s="38">
        <v>40</v>
      </c>
      <c r="P215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8"/>
      <c r="R215" s="408"/>
      <c r="S215" s="408"/>
      <c r="T215" s="40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ht="27" customHeight="1" x14ac:dyDescent="0.25">
      <c r="A216" s="64" t="s">
        <v>315</v>
      </c>
      <c r="B216" s="64" t="s">
        <v>316</v>
      </c>
      <c r="C216" s="37">
        <v>4301031220</v>
      </c>
      <c r="D216" s="406">
        <v>4680115882669</v>
      </c>
      <c r="E216" s="406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90</v>
      </c>
      <c r="L216" s="38"/>
      <c r="M216" s="39" t="s">
        <v>84</v>
      </c>
      <c r="N216" s="39"/>
      <c r="O216" s="38">
        <v>40</v>
      </c>
      <c r="P216" s="6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8"/>
      <c r="R216" s="408"/>
      <c r="S216" s="408"/>
      <c r="T216" s="409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317</v>
      </c>
      <c r="B217" s="64" t="s">
        <v>318</v>
      </c>
      <c r="C217" s="37">
        <v>4301031221</v>
      </c>
      <c r="D217" s="406">
        <v>4680115882676</v>
      </c>
      <c r="E217" s="406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90</v>
      </c>
      <c r="L217" s="38"/>
      <c r="M217" s="39" t="s">
        <v>84</v>
      </c>
      <c r="N217" s="39"/>
      <c r="O217" s="38">
        <v>40</v>
      </c>
      <c r="P217" s="6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8"/>
      <c r="R217" s="408"/>
      <c r="S217" s="408"/>
      <c r="T217" s="409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319</v>
      </c>
      <c r="B218" s="64" t="s">
        <v>320</v>
      </c>
      <c r="C218" s="37">
        <v>4301031223</v>
      </c>
      <c r="D218" s="406">
        <v>4680115884014</v>
      </c>
      <c r="E218" s="406"/>
      <c r="F218" s="63">
        <v>0.3</v>
      </c>
      <c r="G218" s="38">
        <v>6</v>
      </c>
      <c r="H218" s="63">
        <v>1.8</v>
      </c>
      <c r="I218" s="63">
        <v>1.93</v>
      </c>
      <c r="J218" s="38">
        <v>234</v>
      </c>
      <c r="K218" s="38" t="s">
        <v>85</v>
      </c>
      <c r="L218" s="38"/>
      <c r="M218" s="39" t="s">
        <v>84</v>
      </c>
      <c r="N218" s="39"/>
      <c r="O218" s="38">
        <v>40</v>
      </c>
      <c r="P218" s="6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8"/>
      <c r="R218" s="408"/>
      <c r="S218" s="408"/>
      <c r="T218" s="409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IFERROR(IF(Y218=0,"",ROUNDUP(Y218/H218,0)*0.00502),"")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321</v>
      </c>
      <c r="B219" s="64" t="s">
        <v>322</v>
      </c>
      <c r="C219" s="37">
        <v>4301031222</v>
      </c>
      <c r="D219" s="406">
        <v>4680115884007</v>
      </c>
      <c r="E219" s="406"/>
      <c r="F219" s="63">
        <v>0.3</v>
      </c>
      <c r="G219" s="38">
        <v>6</v>
      </c>
      <c r="H219" s="63">
        <v>1.8</v>
      </c>
      <c r="I219" s="63">
        <v>1.9</v>
      </c>
      <c r="J219" s="38">
        <v>234</v>
      </c>
      <c r="K219" s="38" t="s">
        <v>85</v>
      </c>
      <c r="L219" s="38"/>
      <c r="M219" s="39" t="s">
        <v>84</v>
      </c>
      <c r="N219" s="39"/>
      <c r="O219" s="38">
        <v>40</v>
      </c>
      <c r="P219" s="6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8"/>
      <c r="R219" s="408"/>
      <c r="S219" s="408"/>
      <c r="T219" s="40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323</v>
      </c>
      <c r="B220" s="64" t="s">
        <v>324</v>
      </c>
      <c r="C220" s="37">
        <v>4301031229</v>
      </c>
      <c r="D220" s="406">
        <v>4680115884038</v>
      </c>
      <c r="E220" s="406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85</v>
      </c>
      <c r="L220" s="38"/>
      <c r="M220" s="39" t="s">
        <v>84</v>
      </c>
      <c r="N220" s="39"/>
      <c r="O220" s="38">
        <v>40</v>
      </c>
      <c r="P220" s="6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8"/>
      <c r="R220" s="408"/>
      <c r="S220" s="408"/>
      <c r="T220" s="40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325</v>
      </c>
      <c r="B221" s="64" t="s">
        <v>326</v>
      </c>
      <c r="C221" s="37">
        <v>4301031225</v>
      </c>
      <c r="D221" s="406">
        <v>4680115884021</v>
      </c>
      <c r="E221" s="406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85</v>
      </c>
      <c r="L221" s="38"/>
      <c r="M221" s="39" t="s">
        <v>84</v>
      </c>
      <c r="N221" s="39"/>
      <c r="O221" s="38">
        <v>40</v>
      </c>
      <c r="P221" s="6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8"/>
      <c r="R221" s="408"/>
      <c r="S221" s="408"/>
      <c r="T221" s="40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7"/>
      <c r="P222" s="393" t="s">
        <v>43</v>
      </c>
      <c r="Q222" s="394"/>
      <c r="R222" s="394"/>
      <c r="S222" s="394"/>
      <c r="T222" s="394"/>
      <c r="U222" s="394"/>
      <c r="V222" s="395"/>
      <c r="W222" s="43" t="s">
        <v>42</v>
      </c>
      <c r="X222" s="44">
        <f>IFERROR(X214/H214,"0")+IFERROR(X215/H215,"0")+IFERROR(X216/H216,"0")+IFERROR(X217/H217,"0")+IFERROR(X218/H218,"0")+IFERROR(X219/H219,"0")+IFERROR(X220/H220,"0")+IFERROR(X221/H221,"0")</f>
        <v>0</v>
      </c>
      <c r="Y222" s="44">
        <f>IFERROR(Y214/H214,"0")+IFERROR(Y215/H215,"0")+IFERROR(Y216/H216,"0")+IFERROR(Y217/H217,"0")+IFERROR(Y218/H218,"0")+IFERROR(Y219/H219,"0")+IFERROR(Y220/H220,"0")+IFERROR(Y221/H221,"0")</f>
        <v>0</v>
      </c>
      <c r="Z222" s="44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8"/>
      <c r="AB222" s="68"/>
      <c r="AC222" s="68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7"/>
      <c r="P223" s="393" t="s">
        <v>43</v>
      </c>
      <c r="Q223" s="394"/>
      <c r="R223" s="394"/>
      <c r="S223" s="394"/>
      <c r="T223" s="394"/>
      <c r="U223" s="394"/>
      <c r="V223" s="395"/>
      <c r="W223" s="43" t="s">
        <v>0</v>
      </c>
      <c r="X223" s="44">
        <f>IFERROR(SUM(X214:X221),"0")</f>
        <v>0</v>
      </c>
      <c r="Y223" s="44">
        <f>IFERROR(SUM(Y214:Y221),"0")</f>
        <v>0</v>
      </c>
      <c r="Z223" s="43"/>
      <c r="AA223" s="68"/>
      <c r="AB223" s="68"/>
      <c r="AC223" s="68"/>
    </row>
    <row r="224" spans="1:68" ht="14.25" customHeight="1" x14ac:dyDescent="0.25">
      <c r="A224" s="405" t="s">
        <v>86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405"/>
      <c r="AA224" s="67"/>
      <c r="AB224" s="67"/>
      <c r="AC224" s="81"/>
    </row>
    <row r="225" spans="1:68" ht="27" customHeight="1" x14ac:dyDescent="0.25">
      <c r="A225" s="64" t="s">
        <v>327</v>
      </c>
      <c r="B225" s="64" t="s">
        <v>328</v>
      </c>
      <c r="C225" s="37">
        <v>4301051408</v>
      </c>
      <c r="D225" s="406">
        <v>4680115881594</v>
      </c>
      <c r="E225" s="406"/>
      <c r="F225" s="63">
        <v>1.35</v>
      </c>
      <c r="G225" s="38">
        <v>6</v>
      </c>
      <c r="H225" s="63">
        <v>8.1</v>
      </c>
      <c r="I225" s="63">
        <v>8.6639999999999997</v>
      </c>
      <c r="J225" s="38">
        <v>56</v>
      </c>
      <c r="K225" s="38" t="s">
        <v>123</v>
      </c>
      <c r="L225" s="38"/>
      <c r="M225" s="39" t="s">
        <v>125</v>
      </c>
      <c r="N225" s="39"/>
      <c r="O225" s="38">
        <v>40</v>
      </c>
      <c r="P225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8"/>
      <c r="R225" s="408"/>
      <c r="S225" s="408"/>
      <c r="T225" s="40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ref="Y225:Y235" si="36">IFERROR(IF(X225="",0,CEILING((X225/$H225),1)*$H225),"")</f>
        <v>0</v>
      </c>
      <c r="Z225" s="42" t="str">
        <f>IFERROR(IF(Y225=0,"",ROUNDUP(Y225/H225,0)*0.02175),"")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ref="BM225:BM235" si="37">IFERROR(X225*I225/H225,"0")</f>
        <v>0</v>
      </c>
      <c r="BN225" s="79">
        <f t="shared" ref="BN225:BN235" si="38">IFERROR(Y225*I225/H225,"0")</f>
        <v>0</v>
      </c>
      <c r="BO225" s="79">
        <f t="shared" ref="BO225:BO235" si="39">IFERROR(1/J225*(X225/H225),"0")</f>
        <v>0</v>
      </c>
      <c r="BP225" s="79">
        <f t="shared" ref="BP225:BP235" si="40">IFERROR(1/J225*(Y225/H225),"0")</f>
        <v>0</v>
      </c>
    </row>
    <row r="226" spans="1:68" ht="16.5" customHeight="1" x14ac:dyDescent="0.25">
      <c r="A226" s="64" t="s">
        <v>329</v>
      </c>
      <c r="B226" s="64" t="s">
        <v>330</v>
      </c>
      <c r="C226" s="37">
        <v>4301051754</v>
      </c>
      <c r="D226" s="406">
        <v>4680115880962</v>
      </c>
      <c r="E226" s="406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123</v>
      </c>
      <c r="L226" s="38"/>
      <c r="M226" s="39" t="s">
        <v>84</v>
      </c>
      <c r="N226" s="39"/>
      <c r="O226" s="38">
        <v>40</v>
      </c>
      <c r="P226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8"/>
      <c r="R226" s="408"/>
      <c r="S226" s="408"/>
      <c r="T226" s="40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331</v>
      </c>
      <c r="B227" s="64" t="s">
        <v>332</v>
      </c>
      <c r="C227" s="37">
        <v>4301051411</v>
      </c>
      <c r="D227" s="406">
        <v>4680115881617</v>
      </c>
      <c r="E227" s="406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123</v>
      </c>
      <c r="L227" s="38"/>
      <c r="M227" s="39" t="s">
        <v>125</v>
      </c>
      <c r="N227" s="39"/>
      <c r="O227" s="38">
        <v>40</v>
      </c>
      <c r="P227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8"/>
      <c r="R227" s="408"/>
      <c r="S227" s="408"/>
      <c r="T227" s="40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16.5" customHeight="1" x14ac:dyDescent="0.25">
      <c r="A228" s="64" t="s">
        <v>333</v>
      </c>
      <c r="B228" s="64" t="s">
        <v>334</v>
      </c>
      <c r="C228" s="37">
        <v>4301051632</v>
      </c>
      <c r="D228" s="406">
        <v>4680115880573</v>
      </c>
      <c r="E228" s="406"/>
      <c r="F228" s="63">
        <v>1.45</v>
      </c>
      <c r="G228" s="38">
        <v>6</v>
      </c>
      <c r="H228" s="63">
        <v>8.6999999999999993</v>
      </c>
      <c r="I228" s="63">
        <v>9.2639999999999993</v>
      </c>
      <c r="J228" s="38">
        <v>56</v>
      </c>
      <c r="K228" s="38" t="s">
        <v>123</v>
      </c>
      <c r="L228" s="38"/>
      <c r="M228" s="39" t="s">
        <v>84</v>
      </c>
      <c r="N228" s="39"/>
      <c r="O228" s="38">
        <v>45</v>
      </c>
      <c r="P228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8"/>
      <c r="R228" s="408"/>
      <c r="S228" s="408"/>
      <c r="T228" s="40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335</v>
      </c>
      <c r="B229" s="64" t="s">
        <v>336</v>
      </c>
      <c r="C229" s="37">
        <v>4301051407</v>
      </c>
      <c r="D229" s="406">
        <v>4680115882195</v>
      </c>
      <c r="E229" s="406"/>
      <c r="F229" s="63">
        <v>0.4</v>
      </c>
      <c r="G229" s="38">
        <v>6</v>
      </c>
      <c r="H229" s="63">
        <v>2.4</v>
      </c>
      <c r="I229" s="63">
        <v>2.69</v>
      </c>
      <c r="J229" s="38">
        <v>156</v>
      </c>
      <c r="K229" s="38" t="s">
        <v>90</v>
      </c>
      <c r="L229" s="38"/>
      <c r="M229" s="39" t="s">
        <v>125</v>
      </c>
      <c r="N229" s="39"/>
      <c r="O229" s="38">
        <v>40</v>
      </c>
      <c r="P22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8"/>
      <c r="R229" s="408"/>
      <c r="S229" s="408"/>
      <c r="T229" s="40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ref="Z229:Z235" si="41">IFERROR(IF(Y229=0,"",ROUNDUP(Y229/H229,0)*0.00753),"")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337</v>
      </c>
      <c r="B230" s="64" t="s">
        <v>338</v>
      </c>
      <c r="C230" s="37">
        <v>4301051752</v>
      </c>
      <c r="D230" s="406">
        <v>4680115882607</v>
      </c>
      <c r="E230" s="406"/>
      <c r="F230" s="63">
        <v>0.3</v>
      </c>
      <c r="G230" s="38">
        <v>6</v>
      </c>
      <c r="H230" s="63">
        <v>1.8</v>
      </c>
      <c r="I230" s="63">
        <v>2.0720000000000001</v>
      </c>
      <c r="J230" s="38">
        <v>156</v>
      </c>
      <c r="K230" s="38" t="s">
        <v>90</v>
      </c>
      <c r="L230" s="38"/>
      <c r="M230" s="39" t="s">
        <v>150</v>
      </c>
      <c r="N230" s="39"/>
      <c r="O230" s="38">
        <v>45</v>
      </c>
      <c r="P230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8"/>
      <c r="R230" s="408"/>
      <c r="S230" s="408"/>
      <c r="T230" s="409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si="41"/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339</v>
      </c>
      <c r="B231" s="64" t="s">
        <v>340</v>
      </c>
      <c r="C231" s="37">
        <v>4301051630</v>
      </c>
      <c r="D231" s="406">
        <v>4680115880092</v>
      </c>
      <c r="E231" s="406"/>
      <c r="F231" s="63">
        <v>0.4</v>
      </c>
      <c r="G231" s="38">
        <v>6</v>
      </c>
      <c r="H231" s="63">
        <v>2.4</v>
      </c>
      <c r="I231" s="63">
        <v>2.6720000000000002</v>
      </c>
      <c r="J231" s="38">
        <v>156</v>
      </c>
      <c r="K231" s="38" t="s">
        <v>90</v>
      </c>
      <c r="L231" s="38"/>
      <c r="M231" s="39" t="s">
        <v>84</v>
      </c>
      <c r="N231" s="39"/>
      <c r="O231" s="38">
        <v>45</v>
      </c>
      <c r="P231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8"/>
      <c r="R231" s="408"/>
      <c r="S231" s="408"/>
      <c r="T231" s="409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341</v>
      </c>
      <c r="B232" s="64" t="s">
        <v>342</v>
      </c>
      <c r="C232" s="37">
        <v>4301051631</v>
      </c>
      <c r="D232" s="406">
        <v>4680115880221</v>
      </c>
      <c r="E232" s="406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90</v>
      </c>
      <c r="L232" s="38"/>
      <c r="M232" s="39" t="s">
        <v>84</v>
      </c>
      <c r="N232" s="39"/>
      <c r="O232" s="38">
        <v>45</v>
      </c>
      <c r="P232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8"/>
      <c r="R232" s="408"/>
      <c r="S232" s="408"/>
      <c r="T232" s="409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343</v>
      </c>
      <c r="B233" s="64" t="s">
        <v>344</v>
      </c>
      <c r="C233" s="37">
        <v>4301051749</v>
      </c>
      <c r="D233" s="406">
        <v>4680115882942</v>
      </c>
      <c r="E233" s="406"/>
      <c r="F233" s="63">
        <v>0.3</v>
      </c>
      <c r="G233" s="38">
        <v>6</v>
      </c>
      <c r="H233" s="63">
        <v>1.8</v>
      </c>
      <c r="I233" s="63">
        <v>2.0720000000000001</v>
      </c>
      <c r="J233" s="38">
        <v>156</v>
      </c>
      <c r="K233" s="38" t="s">
        <v>90</v>
      </c>
      <c r="L233" s="38"/>
      <c r="M233" s="39" t="s">
        <v>84</v>
      </c>
      <c r="N233" s="39"/>
      <c r="O233" s="38">
        <v>40</v>
      </c>
      <c r="P233" s="5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8"/>
      <c r="R233" s="408"/>
      <c r="S233" s="408"/>
      <c r="T233" s="409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345</v>
      </c>
      <c r="B234" s="64" t="s">
        <v>346</v>
      </c>
      <c r="C234" s="37">
        <v>4301051753</v>
      </c>
      <c r="D234" s="406">
        <v>4680115880504</v>
      </c>
      <c r="E234" s="406"/>
      <c r="F234" s="63">
        <v>0.4</v>
      </c>
      <c r="G234" s="38">
        <v>6</v>
      </c>
      <c r="H234" s="63">
        <v>2.4</v>
      </c>
      <c r="I234" s="63">
        <v>2.6720000000000002</v>
      </c>
      <c r="J234" s="38">
        <v>156</v>
      </c>
      <c r="K234" s="38" t="s">
        <v>90</v>
      </c>
      <c r="L234" s="38"/>
      <c r="M234" s="39" t="s">
        <v>84</v>
      </c>
      <c r="N234" s="39"/>
      <c r="O234" s="38">
        <v>40</v>
      </c>
      <c r="P234" s="59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8"/>
      <c r="R234" s="408"/>
      <c r="S234" s="408"/>
      <c r="T234" s="409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347</v>
      </c>
      <c r="B235" s="64" t="s">
        <v>348</v>
      </c>
      <c r="C235" s="37">
        <v>4301051410</v>
      </c>
      <c r="D235" s="406">
        <v>4680115882164</v>
      </c>
      <c r="E235" s="406"/>
      <c r="F235" s="63">
        <v>0.4</v>
      </c>
      <c r="G235" s="38">
        <v>6</v>
      </c>
      <c r="H235" s="63">
        <v>2.4</v>
      </c>
      <c r="I235" s="63">
        <v>2.6779999999999999</v>
      </c>
      <c r="J235" s="38">
        <v>156</v>
      </c>
      <c r="K235" s="38" t="s">
        <v>90</v>
      </c>
      <c r="L235" s="38"/>
      <c r="M235" s="39" t="s">
        <v>125</v>
      </c>
      <c r="N235" s="39"/>
      <c r="O235" s="38">
        <v>40</v>
      </c>
      <c r="P235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8"/>
      <c r="R235" s="408"/>
      <c r="S235" s="408"/>
      <c r="T235" s="409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7"/>
      <c r="P236" s="393" t="s">
        <v>43</v>
      </c>
      <c r="Q236" s="394"/>
      <c r="R236" s="394"/>
      <c r="S236" s="394"/>
      <c r="T236" s="394"/>
      <c r="U236" s="394"/>
      <c r="V236" s="395"/>
      <c r="W236" s="43" t="s">
        <v>42</v>
      </c>
      <c r="X236" s="44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4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4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8"/>
      <c r="AB236" s="68"/>
      <c r="AC236" s="68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7"/>
      <c r="P237" s="393" t="s">
        <v>43</v>
      </c>
      <c r="Q237" s="394"/>
      <c r="R237" s="394"/>
      <c r="S237" s="394"/>
      <c r="T237" s="394"/>
      <c r="U237" s="394"/>
      <c r="V237" s="395"/>
      <c r="W237" s="43" t="s">
        <v>0</v>
      </c>
      <c r="X237" s="44">
        <f>IFERROR(SUM(X225:X235),"0")</f>
        <v>0</v>
      </c>
      <c r="Y237" s="44">
        <f>IFERROR(SUM(Y225:Y235),"0")</f>
        <v>0</v>
      </c>
      <c r="Z237" s="43"/>
      <c r="AA237" s="68"/>
      <c r="AB237" s="68"/>
      <c r="AC237" s="68"/>
    </row>
    <row r="238" spans="1:68" ht="14.25" customHeight="1" x14ac:dyDescent="0.25">
      <c r="A238" s="405" t="s">
        <v>188</v>
      </c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5"/>
      <c r="P238" s="405"/>
      <c r="Q238" s="405"/>
      <c r="R238" s="405"/>
      <c r="S238" s="405"/>
      <c r="T238" s="405"/>
      <c r="U238" s="405"/>
      <c r="V238" s="405"/>
      <c r="W238" s="405"/>
      <c r="X238" s="405"/>
      <c r="Y238" s="405"/>
      <c r="Z238" s="405"/>
      <c r="AA238" s="67"/>
      <c r="AB238" s="67"/>
      <c r="AC238" s="81"/>
    </row>
    <row r="239" spans="1:68" ht="16.5" customHeight="1" x14ac:dyDescent="0.25">
      <c r="A239" s="64" t="s">
        <v>349</v>
      </c>
      <c r="B239" s="64" t="s">
        <v>350</v>
      </c>
      <c r="C239" s="37">
        <v>4301060404</v>
      </c>
      <c r="D239" s="406">
        <v>4680115882874</v>
      </c>
      <c r="E239" s="406"/>
      <c r="F239" s="63">
        <v>0.8</v>
      </c>
      <c r="G239" s="38">
        <v>4</v>
      </c>
      <c r="H239" s="63">
        <v>3.2</v>
      </c>
      <c r="I239" s="63">
        <v>3.4660000000000002</v>
      </c>
      <c r="J239" s="38">
        <v>120</v>
      </c>
      <c r="K239" s="38" t="s">
        <v>90</v>
      </c>
      <c r="L239" s="38"/>
      <c r="M239" s="39" t="s">
        <v>84</v>
      </c>
      <c r="N239" s="39"/>
      <c r="O239" s="38">
        <v>40</v>
      </c>
      <c r="P239" s="5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8"/>
      <c r="R239" s="408"/>
      <c r="S239" s="408"/>
      <c r="T239" s="409"/>
      <c r="U239" s="40" t="s">
        <v>48</v>
      </c>
      <c r="V239" s="40" t="s">
        <v>48</v>
      </c>
      <c r="W239" s="41" t="s">
        <v>0</v>
      </c>
      <c r="X239" s="59">
        <v>0</v>
      </c>
      <c r="Y239" s="56">
        <f>IFERROR(IF(X239="",0,CEILING((X239/$H239),1)*$H239),"")</f>
        <v>0</v>
      </c>
      <c r="Z239" s="42" t="str">
        <f>IFERROR(IF(Y239=0,"",ROUNDUP(Y239/H239,0)*0.00937),"")</f>
        <v/>
      </c>
      <c r="AA239" s="69" t="s">
        <v>48</v>
      </c>
      <c r="AB239" s="70" t="s">
        <v>48</v>
      </c>
      <c r="AC239" s="82"/>
      <c r="AG239" s="79"/>
      <c r="AJ239" s="84"/>
      <c r="AK239" s="84"/>
      <c r="BB239" s="205" t="s">
        <v>69</v>
      </c>
      <c r="BM239" s="79">
        <f>IFERROR(X239*I239/H239,"0")</f>
        <v>0</v>
      </c>
      <c r="BN239" s="79">
        <f>IFERROR(Y239*I239/H239,"0")</f>
        <v>0</v>
      </c>
      <c r="BO239" s="79">
        <f>IFERROR(1/J239*(X239/H239),"0")</f>
        <v>0</v>
      </c>
      <c r="BP239" s="79">
        <f>IFERROR(1/J239*(Y239/H239),"0")</f>
        <v>0</v>
      </c>
    </row>
    <row r="240" spans="1:68" ht="16.5" customHeight="1" x14ac:dyDescent="0.25">
      <c r="A240" s="64" t="s">
        <v>349</v>
      </c>
      <c r="B240" s="64" t="s">
        <v>351</v>
      </c>
      <c r="C240" s="37">
        <v>4301060360</v>
      </c>
      <c r="D240" s="406">
        <v>4680115882874</v>
      </c>
      <c r="E240" s="406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90</v>
      </c>
      <c r="L240" s="38"/>
      <c r="M240" s="39" t="s">
        <v>84</v>
      </c>
      <c r="N240" s="39"/>
      <c r="O240" s="38">
        <v>30</v>
      </c>
      <c r="P240" s="59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8"/>
      <c r="R240" s="408"/>
      <c r="S240" s="408"/>
      <c r="T240" s="409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27" customHeight="1" x14ac:dyDescent="0.25">
      <c r="A241" s="64" t="s">
        <v>352</v>
      </c>
      <c r="B241" s="64" t="s">
        <v>353</v>
      </c>
      <c r="C241" s="37">
        <v>4301060359</v>
      </c>
      <c r="D241" s="406">
        <v>4680115884434</v>
      </c>
      <c r="E241" s="406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90</v>
      </c>
      <c r="L241" s="38"/>
      <c r="M241" s="39" t="s">
        <v>84</v>
      </c>
      <c r="N241" s="39"/>
      <c r="O241" s="38">
        <v>30</v>
      </c>
      <c r="P241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8"/>
      <c r="R241" s="408"/>
      <c r="S241" s="408"/>
      <c r="T241" s="409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354</v>
      </c>
      <c r="B242" s="64" t="s">
        <v>355</v>
      </c>
      <c r="C242" s="37">
        <v>4301060375</v>
      </c>
      <c r="D242" s="406">
        <v>4680115880818</v>
      </c>
      <c r="E242" s="406"/>
      <c r="F242" s="63">
        <v>0.4</v>
      </c>
      <c r="G242" s="38">
        <v>6</v>
      </c>
      <c r="H242" s="63">
        <v>2.4</v>
      </c>
      <c r="I242" s="63">
        <v>2.6720000000000002</v>
      </c>
      <c r="J242" s="38">
        <v>156</v>
      </c>
      <c r="K242" s="38" t="s">
        <v>90</v>
      </c>
      <c r="L242" s="38"/>
      <c r="M242" s="39" t="s">
        <v>84</v>
      </c>
      <c r="N242" s="39"/>
      <c r="O242" s="38">
        <v>40</v>
      </c>
      <c r="P242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8"/>
      <c r="R242" s="408"/>
      <c r="S242" s="408"/>
      <c r="T242" s="409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IFERROR(IF(Y242=0,"",ROUNDUP(Y242/H242,0)*0.00753),"")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16.5" customHeight="1" x14ac:dyDescent="0.25">
      <c r="A243" s="64" t="s">
        <v>356</v>
      </c>
      <c r="B243" s="64" t="s">
        <v>357</v>
      </c>
      <c r="C243" s="37">
        <v>4301060389</v>
      </c>
      <c r="D243" s="406">
        <v>4680115880801</v>
      </c>
      <c r="E243" s="406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90</v>
      </c>
      <c r="L243" s="38"/>
      <c r="M243" s="39" t="s">
        <v>125</v>
      </c>
      <c r="N243" s="39"/>
      <c r="O243" s="38">
        <v>40</v>
      </c>
      <c r="P243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8"/>
      <c r="R243" s="408"/>
      <c r="S243" s="408"/>
      <c r="T243" s="409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7"/>
      <c r="P244" s="393" t="s">
        <v>43</v>
      </c>
      <c r="Q244" s="394"/>
      <c r="R244" s="394"/>
      <c r="S244" s="394"/>
      <c r="T244" s="394"/>
      <c r="U244" s="394"/>
      <c r="V244" s="395"/>
      <c r="W244" s="43" t="s">
        <v>42</v>
      </c>
      <c r="X244" s="44">
        <f>IFERROR(X239/H239,"0")+IFERROR(X240/H240,"0")+IFERROR(X241/H241,"0")+IFERROR(X242/H242,"0")+IFERROR(X243/H243,"0")</f>
        <v>0</v>
      </c>
      <c r="Y244" s="44">
        <f>IFERROR(Y239/H239,"0")+IFERROR(Y240/H240,"0")+IFERROR(Y241/H241,"0")+IFERROR(Y242/H242,"0")+IFERROR(Y243/H243,"0")</f>
        <v>0</v>
      </c>
      <c r="Z244" s="44">
        <f>IFERROR(IF(Z239="",0,Z239),"0")+IFERROR(IF(Z240="",0,Z240),"0")+IFERROR(IF(Z241="",0,Z241),"0")+IFERROR(IF(Z242="",0,Z242),"0")+IFERROR(IF(Z243="",0,Z243),"0")</f>
        <v>0</v>
      </c>
      <c r="AA244" s="68"/>
      <c r="AB244" s="68"/>
      <c r="AC244" s="68"/>
    </row>
    <row r="245" spans="1:68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7"/>
      <c r="P245" s="393" t="s">
        <v>43</v>
      </c>
      <c r="Q245" s="394"/>
      <c r="R245" s="394"/>
      <c r="S245" s="394"/>
      <c r="T245" s="394"/>
      <c r="U245" s="394"/>
      <c r="V245" s="395"/>
      <c r="W245" s="43" t="s">
        <v>0</v>
      </c>
      <c r="X245" s="44">
        <f>IFERROR(SUM(X239:X243),"0")</f>
        <v>0</v>
      </c>
      <c r="Y245" s="44">
        <f>IFERROR(SUM(Y239:Y243),"0")</f>
        <v>0</v>
      </c>
      <c r="Z245" s="43"/>
      <c r="AA245" s="68"/>
      <c r="AB245" s="68"/>
      <c r="AC245" s="68"/>
    </row>
    <row r="246" spans="1:68" ht="16.5" customHeight="1" x14ac:dyDescent="0.25">
      <c r="A246" s="416" t="s">
        <v>358</v>
      </c>
      <c r="B246" s="416"/>
      <c r="C246" s="416"/>
      <c r="D246" s="416"/>
      <c r="E246" s="416"/>
      <c r="F246" s="416"/>
      <c r="G246" s="416"/>
      <c r="H246" s="416"/>
      <c r="I246" s="416"/>
      <c r="J246" s="416"/>
      <c r="K246" s="416"/>
      <c r="L246" s="416"/>
      <c r="M246" s="416"/>
      <c r="N246" s="416"/>
      <c r="O246" s="416"/>
      <c r="P246" s="416"/>
      <c r="Q246" s="416"/>
      <c r="R246" s="416"/>
      <c r="S246" s="416"/>
      <c r="T246" s="416"/>
      <c r="U246" s="416"/>
      <c r="V246" s="416"/>
      <c r="W246" s="416"/>
      <c r="X246" s="416"/>
      <c r="Y246" s="416"/>
      <c r="Z246" s="416"/>
      <c r="AA246" s="66"/>
      <c r="AB246" s="66"/>
      <c r="AC246" s="80"/>
    </row>
    <row r="247" spans="1:68" ht="14.25" customHeight="1" x14ac:dyDescent="0.25">
      <c r="A247" s="405" t="s">
        <v>119</v>
      </c>
      <c r="B247" s="405"/>
      <c r="C247" s="405"/>
      <c r="D247" s="405"/>
      <c r="E247" s="405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5"/>
      <c r="R247" s="405"/>
      <c r="S247" s="405"/>
      <c r="T247" s="405"/>
      <c r="U247" s="405"/>
      <c r="V247" s="405"/>
      <c r="W247" s="405"/>
      <c r="X247" s="405"/>
      <c r="Y247" s="405"/>
      <c r="Z247" s="405"/>
      <c r="AA247" s="67"/>
      <c r="AB247" s="67"/>
      <c r="AC247" s="81"/>
    </row>
    <row r="248" spans="1:68" ht="27" customHeight="1" x14ac:dyDescent="0.25">
      <c r="A248" s="64" t="s">
        <v>359</v>
      </c>
      <c r="B248" s="64" t="s">
        <v>360</v>
      </c>
      <c r="C248" s="37">
        <v>4301011945</v>
      </c>
      <c r="D248" s="406">
        <v>4680115884274</v>
      </c>
      <c r="E248" s="406"/>
      <c r="F248" s="63">
        <v>1.45</v>
      </c>
      <c r="G248" s="38">
        <v>8</v>
      </c>
      <c r="H248" s="63">
        <v>11.6</v>
      </c>
      <c r="I248" s="63">
        <v>12.08</v>
      </c>
      <c r="J248" s="38">
        <v>48</v>
      </c>
      <c r="K248" s="38" t="s">
        <v>123</v>
      </c>
      <c r="L248" s="38"/>
      <c r="M248" s="39" t="s">
        <v>142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8"/>
      <c r="R248" s="408"/>
      <c r="S248" s="408"/>
      <c r="T248" s="40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ref="Y248:Y255" si="42">IFERROR(IF(X248="",0,CEILING((X248/$H248),1)*$H248),"")</f>
        <v>0</v>
      </c>
      <c r="Z248" s="42" t="str">
        <f>IFERROR(IF(Y248=0,"",ROUNDUP(Y248/H248,0)*0.02039),"")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ref="BM248:BM255" si="43">IFERROR(X248*I248/H248,"0")</f>
        <v>0</v>
      </c>
      <c r="BN248" s="79">
        <f t="shared" ref="BN248:BN255" si="44">IFERROR(Y248*I248/H248,"0")</f>
        <v>0</v>
      </c>
      <c r="BO248" s="79">
        <f t="shared" ref="BO248:BO255" si="45">IFERROR(1/J248*(X248/H248),"0")</f>
        <v>0</v>
      </c>
      <c r="BP248" s="79">
        <f t="shared" ref="BP248:BP255" si="46">IFERROR(1/J248*(Y248/H248),"0")</f>
        <v>0</v>
      </c>
    </row>
    <row r="249" spans="1:68" ht="27" customHeight="1" x14ac:dyDescent="0.25">
      <c r="A249" s="64" t="s">
        <v>359</v>
      </c>
      <c r="B249" s="64" t="s">
        <v>361</v>
      </c>
      <c r="C249" s="37">
        <v>4301011717</v>
      </c>
      <c r="D249" s="406">
        <v>4680115884274</v>
      </c>
      <c r="E249" s="406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123</v>
      </c>
      <c r="L249" s="38"/>
      <c r="M249" s="39" t="s">
        <v>122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8"/>
      <c r="R249" s="408"/>
      <c r="S249" s="408"/>
      <c r="T249" s="40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t="27" customHeight="1" x14ac:dyDescent="0.25">
      <c r="A250" s="64" t="s">
        <v>362</v>
      </c>
      <c r="B250" s="64" t="s">
        <v>363</v>
      </c>
      <c r="C250" s="37">
        <v>4301011719</v>
      </c>
      <c r="D250" s="406">
        <v>4680115884298</v>
      </c>
      <c r="E250" s="406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8" t="s">
        <v>123</v>
      </c>
      <c r="L250" s="38"/>
      <c r="M250" s="39" t="s">
        <v>122</v>
      </c>
      <c r="N250" s="39"/>
      <c r="O250" s="38">
        <v>55</v>
      </c>
      <c r="P250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8"/>
      <c r="R250" s="408"/>
      <c r="S250" s="408"/>
      <c r="T250" s="409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IFERROR(IF(Y250=0,"",ROUNDUP(Y250/H250,0)*0.02175),"")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364</v>
      </c>
      <c r="B251" s="64" t="s">
        <v>365</v>
      </c>
      <c r="C251" s="37">
        <v>4301011944</v>
      </c>
      <c r="D251" s="406">
        <v>4680115884250</v>
      </c>
      <c r="E251" s="406"/>
      <c r="F251" s="63">
        <v>1.45</v>
      </c>
      <c r="G251" s="38">
        <v>8</v>
      </c>
      <c r="H251" s="63">
        <v>11.6</v>
      </c>
      <c r="I251" s="63">
        <v>12.08</v>
      </c>
      <c r="J251" s="38">
        <v>48</v>
      </c>
      <c r="K251" s="38" t="s">
        <v>123</v>
      </c>
      <c r="L251" s="38"/>
      <c r="M251" s="39" t="s">
        <v>142</v>
      </c>
      <c r="N251" s="39"/>
      <c r="O251" s="38">
        <v>55</v>
      </c>
      <c r="P251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8"/>
      <c r="R251" s="408"/>
      <c r="S251" s="408"/>
      <c r="T251" s="409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IFERROR(IF(Y251=0,"",ROUNDUP(Y251/H251,0)*0.02039),"")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364</v>
      </c>
      <c r="B252" s="64" t="s">
        <v>366</v>
      </c>
      <c r="C252" s="37">
        <v>4301011733</v>
      </c>
      <c r="D252" s="406">
        <v>4680115884250</v>
      </c>
      <c r="E252" s="406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123</v>
      </c>
      <c r="L252" s="38"/>
      <c r="M252" s="39" t="s">
        <v>125</v>
      </c>
      <c r="N252" s="39"/>
      <c r="O252" s="38">
        <v>55</v>
      </c>
      <c r="P252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8"/>
      <c r="R252" s="408"/>
      <c r="S252" s="408"/>
      <c r="T252" s="409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367</v>
      </c>
      <c r="B253" s="64" t="s">
        <v>368</v>
      </c>
      <c r="C253" s="37">
        <v>4301011718</v>
      </c>
      <c r="D253" s="406">
        <v>4680115884281</v>
      </c>
      <c r="E253" s="406"/>
      <c r="F253" s="63">
        <v>0.4</v>
      </c>
      <c r="G253" s="38">
        <v>10</v>
      </c>
      <c r="H253" s="63">
        <v>4</v>
      </c>
      <c r="I253" s="63">
        <v>4.24</v>
      </c>
      <c r="J253" s="38">
        <v>120</v>
      </c>
      <c r="K253" s="38" t="s">
        <v>90</v>
      </c>
      <c r="L253" s="38"/>
      <c r="M253" s="39" t="s">
        <v>122</v>
      </c>
      <c r="N253" s="39"/>
      <c r="O253" s="38">
        <v>55</v>
      </c>
      <c r="P253" s="5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8"/>
      <c r="R253" s="408"/>
      <c r="S253" s="408"/>
      <c r="T253" s="409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IFERROR(IF(Y253=0,"",ROUNDUP(Y253/H253,0)*0.00937),"")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369</v>
      </c>
      <c r="B254" s="64" t="s">
        <v>370</v>
      </c>
      <c r="C254" s="37">
        <v>4301011720</v>
      </c>
      <c r="D254" s="406">
        <v>4680115884199</v>
      </c>
      <c r="E254" s="406"/>
      <c r="F254" s="63">
        <v>0.37</v>
      </c>
      <c r="G254" s="38">
        <v>10</v>
      </c>
      <c r="H254" s="63">
        <v>3.7</v>
      </c>
      <c r="I254" s="63">
        <v>3.94</v>
      </c>
      <c r="J254" s="38">
        <v>120</v>
      </c>
      <c r="K254" s="38" t="s">
        <v>90</v>
      </c>
      <c r="L254" s="38"/>
      <c r="M254" s="39" t="s">
        <v>122</v>
      </c>
      <c r="N254" s="39"/>
      <c r="O254" s="38">
        <v>55</v>
      </c>
      <c r="P254" s="5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8"/>
      <c r="R254" s="408"/>
      <c r="S254" s="408"/>
      <c r="T254" s="40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371</v>
      </c>
      <c r="B255" s="64" t="s">
        <v>372</v>
      </c>
      <c r="C255" s="37">
        <v>4301011716</v>
      </c>
      <c r="D255" s="406">
        <v>4680115884267</v>
      </c>
      <c r="E255" s="406"/>
      <c r="F255" s="63">
        <v>0.4</v>
      </c>
      <c r="G255" s="38">
        <v>10</v>
      </c>
      <c r="H255" s="63">
        <v>4</v>
      </c>
      <c r="I255" s="63">
        <v>4.24</v>
      </c>
      <c r="J255" s="38">
        <v>120</v>
      </c>
      <c r="K255" s="38" t="s">
        <v>90</v>
      </c>
      <c r="L255" s="38"/>
      <c r="M255" s="39" t="s">
        <v>122</v>
      </c>
      <c r="N255" s="39"/>
      <c r="O255" s="38">
        <v>55</v>
      </c>
      <c r="P255" s="5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8"/>
      <c r="R255" s="408"/>
      <c r="S255" s="408"/>
      <c r="T255" s="40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7"/>
      <c r="P256" s="393" t="s">
        <v>43</v>
      </c>
      <c r="Q256" s="394"/>
      <c r="R256" s="394"/>
      <c r="S256" s="394"/>
      <c r="T256" s="394"/>
      <c r="U256" s="394"/>
      <c r="V256" s="395"/>
      <c r="W256" s="43" t="s">
        <v>42</v>
      </c>
      <c r="X256" s="44">
        <f>IFERROR(X248/H248,"0")+IFERROR(X249/H249,"0")+IFERROR(X250/H250,"0")+IFERROR(X251/H251,"0")+IFERROR(X252/H252,"0")+IFERROR(X253/H253,"0")+IFERROR(X254/H254,"0")+IFERROR(X255/H255,"0")</f>
        <v>0</v>
      </c>
      <c r="Y256" s="44">
        <f>IFERROR(Y248/H248,"0")+IFERROR(Y249/H249,"0")+IFERROR(Y250/H250,"0")+IFERROR(Y251/H251,"0")+IFERROR(Y252/H252,"0")+IFERROR(Y253/H253,"0")+IFERROR(Y254/H254,"0")+IFERROR(Y255/H255,"0")</f>
        <v>0</v>
      </c>
      <c r="Z256" s="44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8"/>
      <c r="AB256" s="68"/>
      <c r="AC256" s="68"/>
    </row>
    <row r="257" spans="1:68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7"/>
      <c r="P257" s="393" t="s">
        <v>43</v>
      </c>
      <c r="Q257" s="394"/>
      <c r="R257" s="394"/>
      <c r="S257" s="394"/>
      <c r="T257" s="394"/>
      <c r="U257" s="394"/>
      <c r="V257" s="395"/>
      <c r="W257" s="43" t="s">
        <v>0</v>
      </c>
      <c r="X257" s="44">
        <f>IFERROR(SUM(X248:X255),"0")</f>
        <v>0</v>
      </c>
      <c r="Y257" s="44">
        <f>IFERROR(SUM(Y248:Y255),"0")</f>
        <v>0</v>
      </c>
      <c r="Z257" s="43"/>
      <c r="AA257" s="68"/>
      <c r="AB257" s="68"/>
      <c r="AC257" s="68"/>
    </row>
    <row r="258" spans="1:68" ht="16.5" customHeight="1" x14ac:dyDescent="0.25">
      <c r="A258" s="416" t="s">
        <v>373</v>
      </c>
      <c r="B258" s="416"/>
      <c r="C258" s="416"/>
      <c r="D258" s="416"/>
      <c r="E258" s="416"/>
      <c r="F258" s="416"/>
      <c r="G258" s="416"/>
      <c r="H258" s="416"/>
      <c r="I258" s="416"/>
      <c r="J258" s="416"/>
      <c r="K258" s="416"/>
      <c r="L258" s="416"/>
      <c r="M258" s="416"/>
      <c r="N258" s="416"/>
      <c r="O258" s="416"/>
      <c r="P258" s="416"/>
      <c r="Q258" s="416"/>
      <c r="R258" s="416"/>
      <c r="S258" s="416"/>
      <c r="T258" s="416"/>
      <c r="U258" s="416"/>
      <c r="V258" s="416"/>
      <c r="W258" s="416"/>
      <c r="X258" s="416"/>
      <c r="Y258" s="416"/>
      <c r="Z258" s="416"/>
      <c r="AA258" s="66"/>
      <c r="AB258" s="66"/>
      <c r="AC258" s="80"/>
    </row>
    <row r="259" spans="1:68" ht="14.25" customHeight="1" x14ac:dyDescent="0.25">
      <c r="A259" s="405" t="s">
        <v>119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7"/>
      <c r="AB259" s="67"/>
      <c r="AC259" s="81"/>
    </row>
    <row r="260" spans="1:68" ht="27" customHeight="1" x14ac:dyDescent="0.25">
      <c r="A260" s="64" t="s">
        <v>374</v>
      </c>
      <c r="B260" s="64" t="s">
        <v>375</v>
      </c>
      <c r="C260" s="37">
        <v>4301011942</v>
      </c>
      <c r="D260" s="406">
        <v>4680115884137</v>
      </c>
      <c r="E260" s="406"/>
      <c r="F260" s="63">
        <v>1.45</v>
      </c>
      <c r="G260" s="38">
        <v>8</v>
      </c>
      <c r="H260" s="63">
        <v>11.6</v>
      </c>
      <c r="I260" s="63">
        <v>12.08</v>
      </c>
      <c r="J260" s="38">
        <v>48</v>
      </c>
      <c r="K260" s="38" t="s">
        <v>123</v>
      </c>
      <c r="L260" s="38"/>
      <c r="M260" s="39" t="s">
        <v>142</v>
      </c>
      <c r="N260" s="39"/>
      <c r="O260" s="38">
        <v>55</v>
      </c>
      <c r="P260" s="5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8"/>
      <c r="R260" s="408"/>
      <c r="S260" s="408"/>
      <c r="T260" s="40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ref="Y260:Y267" si="47">IFERROR(IF(X260="",0,CEILING((X260/$H260),1)*$H260),"")</f>
        <v>0</v>
      </c>
      <c r="Z260" s="42" t="str">
        <f>IFERROR(IF(Y260=0,"",ROUNDUP(Y260/H260,0)*0.02039),"")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ref="BM260:BM267" si="48">IFERROR(X260*I260/H260,"0")</f>
        <v>0</v>
      </c>
      <c r="BN260" s="79">
        <f t="shared" ref="BN260:BN267" si="49">IFERROR(Y260*I260/H260,"0")</f>
        <v>0</v>
      </c>
      <c r="BO260" s="79">
        <f t="shared" ref="BO260:BO267" si="50">IFERROR(1/J260*(X260/H260),"0")</f>
        <v>0</v>
      </c>
      <c r="BP260" s="79">
        <f t="shared" ref="BP260:BP267" si="51">IFERROR(1/J260*(Y260/H260),"0")</f>
        <v>0</v>
      </c>
    </row>
    <row r="261" spans="1:68" ht="27" customHeight="1" x14ac:dyDescent="0.25">
      <c r="A261" s="64" t="s">
        <v>374</v>
      </c>
      <c r="B261" s="64" t="s">
        <v>376</v>
      </c>
      <c r="C261" s="37">
        <v>4301011826</v>
      </c>
      <c r="D261" s="406">
        <v>4680115884137</v>
      </c>
      <c r="E261" s="406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123</v>
      </c>
      <c r="L261" s="38"/>
      <c r="M261" s="39" t="s">
        <v>122</v>
      </c>
      <c r="N261" s="39"/>
      <c r="O261" s="38">
        <v>55</v>
      </c>
      <c r="P26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8"/>
      <c r="R261" s="408"/>
      <c r="S261" s="408"/>
      <c r="T261" s="40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t="27" customHeight="1" x14ac:dyDescent="0.25">
      <c r="A262" s="64" t="s">
        <v>377</v>
      </c>
      <c r="B262" s="64" t="s">
        <v>378</v>
      </c>
      <c r="C262" s="37">
        <v>4301011724</v>
      </c>
      <c r="D262" s="406">
        <v>4680115884236</v>
      </c>
      <c r="E262" s="406"/>
      <c r="F262" s="63">
        <v>1.45</v>
      </c>
      <c r="G262" s="38">
        <v>8</v>
      </c>
      <c r="H262" s="63">
        <v>11.6</v>
      </c>
      <c r="I262" s="63">
        <v>12.08</v>
      </c>
      <c r="J262" s="38">
        <v>56</v>
      </c>
      <c r="K262" s="38" t="s">
        <v>123</v>
      </c>
      <c r="L262" s="38"/>
      <c r="M262" s="39" t="s">
        <v>122</v>
      </c>
      <c r="N262" s="39"/>
      <c r="O262" s="38">
        <v>55</v>
      </c>
      <c r="P262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8"/>
      <c r="R262" s="408"/>
      <c r="S262" s="408"/>
      <c r="T262" s="409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IFERROR(IF(Y262=0,"",ROUNDUP(Y262/H262,0)*0.02175),"")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379</v>
      </c>
      <c r="B263" s="64" t="s">
        <v>380</v>
      </c>
      <c r="C263" s="37">
        <v>4301011721</v>
      </c>
      <c r="D263" s="406">
        <v>4680115884175</v>
      </c>
      <c r="E263" s="406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123</v>
      </c>
      <c r="L263" s="38"/>
      <c r="M263" s="39" t="s">
        <v>122</v>
      </c>
      <c r="N263" s="39"/>
      <c r="O263" s="38">
        <v>55</v>
      </c>
      <c r="P263" s="5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8"/>
      <c r="R263" s="408"/>
      <c r="S263" s="408"/>
      <c r="T263" s="409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381</v>
      </c>
      <c r="B264" s="64" t="s">
        <v>382</v>
      </c>
      <c r="C264" s="37">
        <v>4301011824</v>
      </c>
      <c r="D264" s="406">
        <v>4680115884144</v>
      </c>
      <c r="E264" s="406"/>
      <c r="F264" s="63">
        <v>0.4</v>
      </c>
      <c r="G264" s="38">
        <v>10</v>
      </c>
      <c r="H264" s="63">
        <v>4</v>
      </c>
      <c r="I264" s="63">
        <v>4.24</v>
      </c>
      <c r="J264" s="38">
        <v>120</v>
      </c>
      <c r="K264" s="38" t="s">
        <v>90</v>
      </c>
      <c r="L264" s="38"/>
      <c r="M264" s="39" t="s">
        <v>122</v>
      </c>
      <c r="N264" s="39"/>
      <c r="O264" s="38">
        <v>55</v>
      </c>
      <c r="P264" s="5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8"/>
      <c r="R264" s="408"/>
      <c r="S264" s="408"/>
      <c r="T264" s="409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IFERROR(IF(Y264=0,"",ROUNDUP(Y264/H264,0)*0.00937),"")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383</v>
      </c>
      <c r="B265" s="64" t="s">
        <v>384</v>
      </c>
      <c r="C265" s="37">
        <v>4301011963</v>
      </c>
      <c r="D265" s="406">
        <v>4680115885288</v>
      </c>
      <c r="E265" s="406"/>
      <c r="F265" s="63">
        <v>0.37</v>
      </c>
      <c r="G265" s="38">
        <v>10</v>
      </c>
      <c r="H265" s="63">
        <v>3.7</v>
      </c>
      <c r="I265" s="63">
        <v>3.94</v>
      </c>
      <c r="J265" s="38">
        <v>120</v>
      </c>
      <c r="K265" s="38" t="s">
        <v>90</v>
      </c>
      <c r="L265" s="38"/>
      <c r="M265" s="39" t="s">
        <v>122</v>
      </c>
      <c r="N265" s="39"/>
      <c r="O265" s="38">
        <v>55</v>
      </c>
      <c r="P265" s="5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8"/>
      <c r="R265" s="408"/>
      <c r="S265" s="408"/>
      <c r="T265" s="409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385</v>
      </c>
      <c r="B266" s="64" t="s">
        <v>386</v>
      </c>
      <c r="C266" s="37">
        <v>4301011726</v>
      </c>
      <c r="D266" s="406">
        <v>4680115884182</v>
      </c>
      <c r="E266" s="406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90</v>
      </c>
      <c r="L266" s="38"/>
      <c r="M266" s="39" t="s">
        <v>122</v>
      </c>
      <c r="N266" s="39"/>
      <c r="O266" s="38">
        <v>55</v>
      </c>
      <c r="P266" s="5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8"/>
      <c r="R266" s="408"/>
      <c r="S266" s="408"/>
      <c r="T266" s="409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387</v>
      </c>
      <c r="B267" s="64" t="s">
        <v>388</v>
      </c>
      <c r="C267" s="37">
        <v>4301011722</v>
      </c>
      <c r="D267" s="406">
        <v>4680115884205</v>
      </c>
      <c r="E267" s="406"/>
      <c r="F267" s="63">
        <v>0.4</v>
      </c>
      <c r="G267" s="38">
        <v>10</v>
      </c>
      <c r="H267" s="63">
        <v>4</v>
      </c>
      <c r="I267" s="63">
        <v>4.24</v>
      </c>
      <c r="J267" s="38">
        <v>120</v>
      </c>
      <c r="K267" s="38" t="s">
        <v>90</v>
      </c>
      <c r="L267" s="38"/>
      <c r="M267" s="39" t="s">
        <v>122</v>
      </c>
      <c r="N267" s="39"/>
      <c r="O267" s="38">
        <v>55</v>
      </c>
      <c r="P267" s="5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8"/>
      <c r="R267" s="408"/>
      <c r="S267" s="408"/>
      <c r="T267" s="409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7"/>
      <c r="P268" s="393" t="s">
        <v>43</v>
      </c>
      <c r="Q268" s="394"/>
      <c r="R268" s="394"/>
      <c r="S268" s="394"/>
      <c r="T268" s="394"/>
      <c r="U268" s="394"/>
      <c r="V268" s="395"/>
      <c r="W268" s="43" t="s">
        <v>42</v>
      </c>
      <c r="X268" s="44">
        <f>IFERROR(X260/H260,"0")+IFERROR(X261/H261,"0")+IFERROR(X262/H262,"0")+IFERROR(X263/H263,"0")+IFERROR(X264/H264,"0")+IFERROR(X265/H265,"0")+IFERROR(X266/H266,"0")+IFERROR(X267/H267,"0")</f>
        <v>0</v>
      </c>
      <c r="Y268" s="44">
        <f>IFERROR(Y260/H260,"0")+IFERROR(Y261/H261,"0")+IFERROR(Y262/H262,"0")+IFERROR(Y263/H263,"0")+IFERROR(Y264/H264,"0")+IFERROR(Y265/H265,"0")+IFERROR(Y266/H266,"0")+IFERROR(Y267/H267,"0")</f>
        <v>0</v>
      </c>
      <c r="Z268" s="44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8"/>
      <c r="AB268" s="68"/>
      <c r="AC268" s="68"/>
    </row>
    <row r="269" spans="1:68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7"/>
      <c r="P269" s="393" t="s">
        <v>43</v>
      </c>
      <c r="Q269" s="394"/>
      <c r="R269" s="394"/>
      <c r="S269" s="394"/>
      <c r="T269" s="394"/>
      <c r="U269" s="394"/>
      <c r="V269" s="395"/>
      <c r="W269" s="43" t="s">
        <v>0</v>
      </c>
      <c r="X269" s="44">
        <f>IFERROR(SUM(X260:X267),"0")</f>
        <v>0</v>
      </c>
      <c r="Y269" s="44">
        <f>IFERROR(SUM(Y260:Y267),"0")</f>
        <v>0</v>
      </c>
      <c r="Z269" s="43"/>
      <c r="AA269" s="68"/>
      <c r="AB269" s="68"/>
      <c r="AC269" s="68"/>
    </row>
    <row r="270" spans="1:68" ht="16.5" customHeight="1" x14ac:dyDescent="0.25">
      <c r="A270" s="416" t="s">
        <v>389</v>
      </c>
      <c r="B270" s="416"/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/>
      <c r="T270" s="416"/>
      <c r="U270" s="416"/>
      <c r="V270" s="416"/>
      <c r="W270" s="416"/>
      <c r="X270" s="416"/>
      <c r="Y270" s="416"/>
      <c r="Z270" s="416"/>
      <c r="AA270" s="66"/>
      <c r="AB270" s="66"/>
      <c r="AC270" s="80"/>
    </row>
    <row r="271" spans="1:68" ht="14.25" customHeight="1" x14ac:dyDescent="0.25">
      <c r="A271" s="405" t="s">
        <v>119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405"/>
      <c r="AA271" s="67"/>
      <c r="AB271" s="67"/>
      <c r="AC271" s="81"/>
    </row>
    <row r="272" spans="1:68" ht="27" customHeight="1" x14ac:dyDescent="0.25">
      <c r="A272" s="64" t="s">
        <v>390</v>
      </c>
      <c r="B272" s="64" t="s">
        <v>391</v>
      </c>
      <c r="C272" s="37">
        <v>4301011855</v>
      </c>
      <c r="D272" s="406">
        <v>4680115885837</v>
      </c>
      <c r="E272" s="406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123</v>
      </c>
      <c r="L272" s="38"/>
      <c r="M272" s="39" t="s">
        <v>122</v>
      </c>
      <c r="N272" s="39"/>
      <c r="O272" s="38">
        <v>55</v>
      </c>
      <c r="P272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8"/>
      <c r="R272" s="408"/>
      <c r="S272" s="408"/>
      <c r="T272" s="409"/>
      <c r="U272" s="40" t="s">
        <v>48</v>
      </c>
      <c r="V272" s="40" t="s">
        <v>48</v>
      </c>
      <c r="W272" s="41" t="s">
        <v>0</v>
      </c>
      <c r="X272" s="59">
        <v>0</v>
      </c>
      <c r="Y272" s="56">
        <f t="shared" ref="Y272:Y277" si="52"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6" t="s">
        <v>69</v>
      </c>
      <c r="BM272" s="79">
        <f t="shared" ref="BM272:BM277" si="53">IFERROR(X272*I272/H272,"0")</f>
        <v>0</v>
      </c>
      <c r="BN272" s="79">
        <f t="shared" ref="BN272:BN277" si="54">IFERROR(Y272*I272/H272,"0")</f>
        <v>0</v>
      </c>
      <c r="BO272" s="79">
        <f t="shared" ref="BO272:BO277" si="55">IFERROR(1/J272*(X272/H272),"0")</f>
        <v>0</v>
      </c>
      <c r="BP272" s="79">
        <f t="shared" ref="BP272:BP277" si="56">IFERROR(1/J272*(Y272/H272),"0")</f>
        <v>0</v>
      </c>
    </row>
    <row r="273" spans="1:68" ht="27" customHeight="1" x14ac:dyDescent="0.25">
      <c r="A273" s="64" t="s">
        <v>392</v>
      </c>
      <c r="B273" s="64" t="s">
        <v>393</v>
      </c>
      <c r="C273" s="37">
        <v>4301011910</v>
      </c>
      <c r="D273" s="406">
        <v>4680115885806</v>
      </c>
      <c r="E273" s="406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123</v>
      </c>
      <c r="L273" s="38"/>
      <c r="M273" s="39" t="s">
        <v>142</v>
      </c>
      <c r="N273" s="39"/>
      <c r="O273" s="38">
        <v>55</v>
      </c>
      <c r="P273" s="570" t="s">
        <v>394</v>
      </c>
      <c r="Q273" s="408"/>
      <c r="R273" s="408"/>
      <c r="S273" s="408"/>
      <c r="T273" s="409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si="52"/>
        <v>0</v>
      </c>
      <c r="Z273" s="42" t="str">
        <f>IFERROR(IF(Y273=0,"",ROUNDUP(Y273/H273,0)*0.02039),"")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si="53"/>
        <v>0</v>
      </c>
      <c r="BN273" s="79">
        <f t="shared" si="54"/>
        <v>0</v>
      </c>
      <c r="BO273" s="79">
        <f t="shared" si="55"/>
        <v>0</v>
      </c>
      <c r="BP273" s="79">
        <f t="shared" si="56"/>
        <v>0</v>
      </c>
    </row>
    <row r="274" spans="1:68" ht="27" customHeight="1" x14ac:dyDescent="0.25">
      <c r="A274" s="64" t="s">
        <v>392</v>
      </c>
      <c r="B274" s="64" t="s">
        <v>395</v>
      </c>
      <c r="C274" s="37">
        <v>4301011850</v>
      </c>
      <c r="D274" s="406">
        <v>4680115885806</v>
      </c>
      <c r="E274" s="406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123</v>
      </c>
      <c r="L274" s="38"/>
      <c r="M274" s="39" t="s">
        <v>122</v>
      </c>
      <c r="N274" s="39"/>
      <c r="O274" s="38">
        <v>55</v>
      </c>
      <c r="P274" s="5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8"/>
      <c r="R274" s="408"/>
      <c r="S274" s="408"/>
      <c r="T274" s="409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37.5" customHeight="1" x14ac:dyDescent="0.25">
      <c r="A275" s="64" t="s">
        <v>396</v>
      </c>
      <c r="B275" s="64" t="s">
        <v>397</v>
      </c>
      <c r="C275" s="37">
        <v>4301011853</v>
      </c>
      <c r="D275" s="406">
        <v>4680115885851</v>
      </c>
      <c r="E275" s="406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123</v>
      </c>
      <c r="L275" s="38"/>
      <c r="M275" s="39" t="s">
        <v>122</v>
      </c>
      <c r="N275" s="39"/>
      <c r="O275" s="38">
        <v>55</v>
      </c>
      <c r="P275" s="5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8"/>
      <c r="R275" s="408"/>
      <c r="S275" s="408"/>
      <c r="T275" s="409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27" customHeight="1" x14ac:dyDescent="0.25">
      <c r="A276" s="64" t="s">
        <v>398</v>
      </c>
      <c r="B276" s="64" t="s">
        <v>399</v>
      </c>
      <c r="C276" s="37">
        <v>4301011852</v>
      </c>
      <c r="D276" s="406">
        <v>4680115885844</v>
      </c>
      <c r="E276" s="406"/>
      <c r="F276" s="63">
        <v>0.4</v>
      </c>
      <c r="G276" s="38">
        <v>10</v>
      </c>
      <c r="H276" s="63">
        <v>4</v>
      </c>
      <c r="I276" s="63">
        <v>4.24</v>
      </c>
      <c r="J276" s="38">
        <v>120</v>
      </c>
      <c r="K276" s="38" t="s">
        <v>90</v>
      </c>
      <c r="L276" s="38"/>
      <c r="M276" s="39" t="s">
        <v>122</v>
      </c>
      <c r="N276" s="39"/>
      <c r="O276" s="38">
        <v>55</v>
      </c>
      <c r="P276" s="5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8"/>
      <c r="R276" s="408"/>
      <c r="S276" s="408"/>
      <c r="T276" s="409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IFERROR(IF(Y276=0,"",ROUNDUP(Y276/H276,0)*0.00937),"")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400</v>
      </c>
      <c r="B277" s="64" t="s">
        <v>401</v>
      </c>
      <c r="C277" s="37">
        <v>4301011851</v>
      </c>
      <c r="D277" s="406">
        <v>4680115885820</v>
      </c>
      <c r="E277" s="406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90</v>
      </c>
      <c r="L277" s="38"/>
      <c r="M277" s="39" t="s">
        <v>122</v>
      </c>
      <c r="N277" s="39"/>
      <c r="O277" s="38">
        <v>55</v>
      </c>
      <c r="P277" s="5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8"/>
      <c r="R277" s="408"/>
      <c r="S277" s="408"/>
      <c r="T277" s="409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7"/>
      <c r="P278" s="393" t="s">
        <v>43</v>
      </c>
      <c r="Q278" s="394"/>
      <c r="R278" s="394"/>
      <c r="S278" s="394"/>
      <c r="T278" s="394"/>
      <c r="U278" s="394"/>
      <c r="V278" s="395"/>
      <c r="W278" s="43" t="s">
        <v>42</v>
      </c>
      <c r="X278" s="44">
        <f>IFERROR(X272/H272,"0")+IFERROR(X273/H273,"0")+IFERROR(X274/H274,"0")+IFERROR(X275/H275,"0")+IFERROR(X276/H276,"0")+IFERROR(X277/H277,"0")</f>
        <v>0</v>
      </c>
      <c r="Y278" s="44">
        <f>IFERROR(Y272/H272,"0")+IFERROR(Y273/H273,"0")+IFERROR(Y274/H274,"0")+IFERROR(Y275/H275,"0")+IFERROR(Y276/H276,"0")+IFERROR(Y277/H277,"0")</f>
        <v>0</v>
      </c>
      <c r="Z278" s="44">
        <f>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7"/>
      <c r="P279" s="393" t="s">
        <v>43</v>
      </c>
      <c r="Q279" s="394"/>
      <c r="R279" s="394"/>
      <c r="S279" s="394"/>
      <c r="T279" s="394"/>
      <c r="U279" s="394"/>
      <c r="V279" s="395"/>
      <c r="W279" s="43" t="s">
        <v>0</v>
      </c>
      <c r="X279" s="44">
        <f>IFERROR(SUM(X272:X277),"0")</f>
        <v>0</v>
      </c>
      <c r="Y279" s="44">
        <f>IFERROR(SUM(Y272:Y277),"0")</f>
        <v>0</v>
      </c>
      <c r="Z279" s="43"/>
      <c r="AA279" s="68"/>
      <c r="AB279" s="68"/>
      <c r="AC279" s="68"/>
    </row>
    <row r="280" spans="1:68" ht="16.5" customHeight="1" x14ac:dyDescent="0.25">
      <c r="A280" s="416" t="s">
        <v>402</v>
      </c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16"/>
      <c r="O280" s="416"/>
      <c r="P280" s="416"/>
      <c r="Q280" s="416"/>
      <c r="R280" s="416"/>
      <c r="S280" s="416"/>
      <c r="T280" s="416"/>
      <c r="U280" s="416"/>
      <c r="V280" s="416"/>
      <c r="W280" s="416"/>
      <c r="X280" s="416"/>
      <c r="Y280" s="416"/>
      <c r="Z280" s="416"/>
      <c r="AA280" s="66"/>
      <c r="AB280" s="66"/>
      <c r="AC280" s="80"/>
    </row>
    <row r="281" spans="1:68" ht="14.25" customHeight="1" x14ac:dyDescent="0.25">
      <c r="A281" s="405" t="s">
        <v>119</v>
      </c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5"/>
      <c r="N281" s="405"/>
      <c r="O281" s="405"/>
      <c r="P281" s="405"/>
      <c r="Q281" s="405"/>
      <c r="R281" s="405"/>
      <c r="S281" s="405"/>
      <c r="T281" s="405"/>
      <c r="U281" s="405"/>
      <c r="V281" s="405"/>
      <c r="W281" s="405"/>
      <c r="X281" s="405"/>
      <c r="Y281" s="405"/>
      <c r="Z281" s="405"/>
      <c r="AA281" s="67"/>
      <c r="AB281" s="67"/>
      <c r="AC281" s="81"/>
    </row>
    <row r="282" spans="1:68" ht="27" customHeight="1" x14ac:dyDescent="0.25">
      <c r="A282" s="64" t="s">
        <v>403</v>
      </c>
      <c r="B282" s="64" t="s">
        <v>404</v>
      </c>
      <c r="C282" s="37">
        <v>4301011876</v>
      </c>
      <c r="D282" s="406">
        <v>4680115885707</v>
      </c>
      <c r="E282" s="406"/>
      <c r="F282" s="63">
        <v>0.9</v>
      </c>
      <c r="G282" s="38">
        <v>10</v>
      </c>
      <c r="H282" s="63">
        <v>9</v>
      </c>
      <c r="I282" s="63">
        <v>9.48</v>
      </c>
      <c r="J282" s="38">
        <v>56</v>
      </c>
      <c r="K282" s="38" t="s">
        <v>123</v>
      </c>
      <c r="L282" s="38"/>
      <c r="M282" s="39" t="s">
        <v>122</v>
      </c>
      <c r="N282" s="39"/>
      <c r="O282" s="38">
        <v>31</v>
      </c>
      <c r="P282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8"/>
      <c r="R282" s="408"/>
      <c r="S282" s="408"/>
      <c r="T282" s="40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32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7"/>
      <c r="P283" s="393" t="s">
        <v>43</v>
      </c>
      <c r="Q283" s="394"/>
      <c r="R283" s="394"/>
      <c r="S283" s="394"/>
      <c r="T283" s="394"/>
      <c r="U283" s="394"/>
      <c r="V283" s="395"/>
      <c r="W283" s="43" t="s">
        <v>42</v>
      </c>
      <c r="X283" s="44">
        <f>IFERROR(X282/H282,"0")</f>
        <v>0</v>
      </c>
      <c r="Y283" s="44">
        <f>IFERROR(Y282/H282,"0")</f>
        <v>0</v>
      </c>
      <c r="Z283" s="44">
        <f>IFERROR(IF(Z282="",0,Z282),"0")</f>
        <v>0</v>
      </c>
      <c r="AA283" s="68"/>
      <c r="AB283" s="68"/>
      <c r="AC283" s="68"/>
    </row>
    <row r="284" spans="1:68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7"/>
      <c r="P284" s="393" t="s">
        <v>43</v>
      </c>
      <c r="Q284" s="394"/>
      <c r="R284" s="394"/>
      <c r="S284" s="394"/>
      <c r="T284" s="394"/>
      <c r="U284" s="394"/>
      <c r="V284" s="395"/>
      <c r="W284" s="43" t="s">
        <v>0</v>
      </c>
      <c r="X284" s="44">
        <f>IFERROR(SUM(X282:X282),"0")</f>
        <v>0</v>
      </c>
      <c r="Y284" s="44">
        <f>IFERROR(SUM(Y282:Y282),"0")</f>
        <v>0</v>
      </c>
      <c r="Z284" s="43"/>
      <c r="AA284" s="68"/>
      <c r="AB284" s="68"/>
      <c r="AC284" s="68"/>
    </row>
    <row r="285" spans="1:68" ht="16.5" customHeight="1" x14ac:dyDescent="0.25">
      <c r="A285" s="416" t="s">
        <v>405</v>
      </c>
      <c r="B285" s="416"/>
      <c r="C285" s="416"/>
      <c r="D285" s="416"/>
      <c r="E285" s="416"/>
      <c r="F285" s="416"/>
      <c r="G285" s="416"/>
      <c r="H285" s="416"/>
      <c r="I285" s="416"/>
      <c r="J285" s="416"/>
      <c r="K285" s="416"/>
      <c r="L285" s="416"/>
      <c r="M285" s="416"/>
      <c r="N285" s="416"/>
      <c r="O285" s="416"/>
      <c r="P285" s="416"/>
      <c r="Q285" s="416"/>
      <c r="R285" s="416"/>
      <c r="S285" s="416"/>
      <c r="T285" s="416"/>
      <c r="U285" s="416"/>
      <c r="V285" s="416"/>
      <c r="W285" s="416"/>
      <c r="X285" s="416"/>
      <c r="Y285" s="416"/>
      <c r="Z285" s="416"/>
      <c r="AA285" s="66"/>
      <c r="AB285" s="66"/>
      <c r="AC285" s="80"/>
    </row>
    <row r="286" spans="1:68" ht="14.25" customHeight="1" x14ac:dyDescent="0.25">
      <c r="A286" s="405" t="s">
        <v>119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7"/>
      <c r="AB286" s="67"/>
      <c r="AC286" s="81"/>
    </row>
    <row r="287" spans="1:68" ht="27" customHeight="1" x14ac:dyDescent="0.25">
      <c r="A287" s="64" t="s">
        <v>406</v>
      </c>
      <c r="B287" s="64" t="s">
        <v>407</v>
      </c>
      <c r="C287" s="37">
        <v>4301011223</v>
      </c>
      <c r="D287" s="406">
        <v>4607091383423</v>
      </c>
      <c r="E287" s="406"/>
      <c r="F287" s="63">
        <v>1.35</v>
      </c>
      <c r="G287" s="38">
        <v>8</v>
      </c>
      <c r="H287" s="63">
        <v>10.8</v>
      </c>
      <c r="I287" s="63">
        <v>11.375999999999999</v>
      </c>
      <c r="J287" s="38">
        <v>56</v>
      </c>
      <c r="K287" s="38" t="s">
        <v>123</v>
      </c>
      <c r="L287" s="38"/>
      <c r="M287" s="39" t="s">
        <v>125</v>
      </c>
      <c r="N287" s="39"/>
      <c r="O287" s="38">
        <v>35</v>
      </c>
      <c r="P287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8"/>
      <c r="R287" s="408"/>
      <c r="S287" s="408"/>
      <c r="T287" s="40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IFERROR(IF(Y287=0,"",ROUNDUP(Y287/H287,0)*0.02175),"")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33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408</v>
      </c>
      <c r="B288" s="64" t="s">
        <v>409</v>
      </c>
      <c r="C288" s="37">
        <v>4301011879</v>
      </c>
      <c r="D288" s="406">
        <v>4680115885691</v>
      </c>
      <c r="E288" s="406"/>
      <c r="F288" s="63">
        <v>1.35</v>
      </c>
      <c r="G288" s="38">
        <v>8</v>
      </c>
      <c r="H288" s="63">
        <v>10.8</v>
      </c>
      <c r="I288" s="63">
        <v>11.28</v>
      </c>
      <c r="J288" s="38">
        <v>56</v>
      </c>
      <c r="K288" s="38" t="s">
        <v>123</v>
      </c>
      <c r="L288" s="38"/>
      <c r="M288" s="39" t="s">
        <v>84</v>
      </c>
      <c r="N288" s="39"/>
      <c r="O288" s="38">
        <v>30</v>
      </c>
      <c r="P288" s="56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8"/>
      <c r="R288" s="408"/>
      <c r="S288" s="408"/>
      <c r="T288" s="40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410</v>
      </c>
      <c r="B289" s="64" t="s">
        <v>411</v>
      </c>
      <c r="C289" s="37">
        <v>4301011878</v>
      </c>
      <c r="D289" s="406">
        <v>4680115885660</v>
      </c>
      <c r="E289" s="406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123</v>
      </c>
      <c r="L289" s="38"/>
      <c r="M289" s="39" t="s">
        <v>84</v>
      </c>
      <c r="N289" s="39"/>
      <c r="O289" s="38">
        <v>35</v>
      </c>
      <c r="P289" s="5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8"/>
      <c r="R289" s="408"/>
      <c r="S289" s="408"/>
      <c r="T289" s="40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7"/>
      <c r="P290" s="393" t="s">
        <v>43</v>
      </c>
      <c r="Q290" s="394"/>
      <c r="R290" s="394"/>
      <c r="S290" s="394"/>
      <c r="T290" s="394"/>
      <c r="U290" s="394"/>
      <c r="V290" s="395"/>
      <c r="W290" s="43" t="s">
        <v>42</v>
      </c>
      <c r="X290" s="44">
        <f>IFERROR(X287/H287,"0")+IFERROR(X288/H288,"0")+IFERROR(X289/H289,"0")</f>
        <v>0</v>
      </c>
      <c r="Y290" s="44">
        <f>IFERROR(Y287/H287,"0")+IFERROR(Y288/H288,"0")+IFERROR(Y289/H289,"0")</f>
        <v>0</v>
      </c>
      <c r="Z290" s="44">
        <f>IFERROR(IF(Z287="",0,Z287),"0")+IFERROR(IF(Z288="",0,Z288),"0")+IFERROR(IF(Z289="",0,Z289),"0")</f>
        <v>0</v>
      </c>
      <c r="AA290" s="68"/>
      <c r="AB290" s="68"/>
      <c r="AC290" s="68"/>
    </row>
    <row r="291" spans="1:68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7"/>
      <c r="P291" s="393" t="s">
        <v>43</v>
      </c>
      <c r="Q291" s="394"/>
      <c r="R291" s="394"/>
      <c r="S291" s="394"/>
      <c r="T291" s="394"/>
      <c r="U291" s="394"/>
      <c r="V291" s="395"/>
      <c r="W291" s="43" t="s">
        <v>0</v>
      </c>
      <c r="X291" s="44">
        <f>IFERROR(SUM(X287:X289),"0")</f>
        <v>0</v>
      </c>
      <c r="Y291" s="44">
        <f>IFERROR(SUM(Y287:Y289),"0")</f>
        <v>0</v>
      </c>
      <c r="Z291" s="43"/>
      <c r="AA291" s="68"/>
      <c r="AB291" s="68"/>
      <c r="AC291" s="68"/>
    </row>
    <row r="292" spans="1:68" ht="16.5" customHeight="1" x14ac:dyDescent="0.25">
      <c r="A292" s="416" t="s">
        <v>412</v>
      </c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16"/>
      <c r="O292" s="416"/>
      <c r="P292" s="416"/>
      <c r="Q292" s="416"/>
      <c r="R292" s="416"/>
      <c r="S292" s="416"/>
      <c r="T292" s="416"/>
      <c r="U292" s="416"/>
      <c r="V292" s="416"/>
      <c r="W292" s="416"/>
      <c r="X292" s="416"/>
      <c r="Y292" s="416"/>
      <c r="Z292" s="416"/>
      <c r="AA292" s="66"/>
      <c r="AB292" s="66"/>
      <c r="AC292" s="80"/>
    </row>
    <row r="293" spans="1:68" ht="14.25" customHeight="1" x14ac:dyDescent="0.25">
      <c r="A293" s="405" t="s">
        <v>86</v>
      </c>
      <c r="B293" s="405"/>
      <c r="C293" s="405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5"/>
      <c r="S293" s="405"/>
      <c r="T293" s="405"/>
      <c r="U293" s="405"/>
      <c r="V293" s="405"/>
      <c r="W293" s="405"/>
      <c r="X293" s="405"/>
      <c r="Y293" s="405"/>
      <c r="Z293" s="405"/>
      <c r="AA293" s="67"/>
      <c r="AB293" s="67"/>
      <c r="AC293" s="81"/>
    </row>
    <row r="294" spans="1:68" ht="27" customHeight="1" x14ac:dyDescent="0.25">
      <c r="A294" s="64" t="s">
        <v>413</v>
      </c>
      <c r="B294" s="64" t="s">
        <v>414</v>
      </c>
      <c r="C294" s="37">
        <v>4301051409</v>
      </c>
      <c r="D294" s="406">
        <v>4680115881556</v>
      </c>
      <c r="E294" s="406"/>
      <c r="F294" s="63">
        <v>1</v>
      </c>
      <c r="G294" s="38">
        <v>4</v>
      </c>
      <c r="H294" s="63">
        <v>4</v>
      </c>
      <c r="I294" s="63">
        <v>4.4080000000000004</v>
      </c>
      <c r="J294" s="38">
        <v>104</v>
      </c>
      <c r="K294" s="38" t="s">
        <v>123</v>
      </c>
      <c r="L294" s="38"/>
      <c r="M294" s="39" t="s">
        <v>125</v>
      </c>
      <c r="N294" s="39"/>
      <c r="O294" s="38">
        <v>45</v>
      </c>
      <c r="P294" s="5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8"/>
      <c r="R294" s="408"/>
      <c r="S294" s="408"/>
      <c r="T294" s="409"/>
      <c r="U294" s="40" t="s">
        <v>48</v>
      </c>
      <c r="V294" s="40" t="s">
        <v>48</v>
      </c>
      <c r="W294" s="41" t="s">
        <v>0</v>
      </c>
      <c r="X294" s="59">
        <v>0</v>
      </c>
      <c r="Y294" s="56">
        <f>IFERROR(IF(X294="",0,CEILING((X294/$H294),1)*$H294),"")</f>
        <v>0</v>
      </c>
      <c r="Z294" s="42" t="str">
        <f>IFERROR(IF(Y294=0,"",ROUNDUP(Y294/H294,0)*0.01196),"")</f>
        <v/>
      </c>
      <c r="AA294" s="69" t="s">
        <v>48</v>
      </c>
      <c r="AB294" s="70" t="s">
        <v>48</v>
      </c>
      <c r="AC294" s="82"/>
      <c r="AG294" s="79"/>
      <c r="AJ294" s="84"/>
      <c r="AK294" s="84"/>
      <c r="BB294" s="236" t="s">
        <v>69</v>
      </c>
      <c r="BM294" s="79">
        <f>IFERROR(X294*I294/H294,"0")</f>
        <v>0</v>
      </c>
      <c r="BN294" s="79">
        <f>IFERROR(Y294*I294/H294,"0")</f>
        <v>0</v>
      </c>
      <c r="BO294" s="79">
        <f>IFERROR(1/J294*(X294/H294),"0")</f>
        <v>0</v>
      </c>
      <c r="BP294" s="79">
        <f>IFERROR(1/J294*(Y294/H294),"0")</f>
        <v>0</v>
      </c>
    </row>
    <row r="295" spans="1:68" ht="37.5" customHeight="1" x14ac:dyDescent="0.25">
      <c r="A295" s="64" t="s">
        <v>415</v>
      </c>
      <c r="B295" s="64" t="s">
        <v>416</v>
      </c>
      <c r="C295" s="37">
        <v>4301051506</v>
      </c>
      <c r="D295" s="406">
        <v>4680115881037</v>
      </c>
      <c r="E295" s="406"/>
      <c r="F295" s="63">
        <v>0.84</v>
      </c>
      <c r="G295" s="38">
        <v>4</v>
      </c>
      <c r="H295" s="63">
        <v>3.36</v>
      </c>
      <c r="I295" s="63">
        <v>3.6179999999999999</v>
      </c>
      <c r="J295" s="38">
        <v>120</v>
      </c>
      <c r="K295" s="38" t="s">
        <v>90</v>
      </c>
      <c r="L295" s="38"/>
      <c r="M295" s="39" t="s">
        <v>84</v>
      </c>
      <c r="N295" s="39"/>
      <c r="O295" s="38">
        <v>40</v>
      </c>
      <c r="P295" s="5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8"/>
      <c r="R295" s="408"/>
      <c r="S295" s="408"/>
      <c r="T295" s="409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417</v>
      </c>
      <c r="B296" s="64" t="s">
        <v>418</v>
      </c>
      <c r="C296" s="37">
        <v>4301051487</v>
      </c>
      <c r="D296" s="406">
        <v>4680115881228</v>
      </c>
      <c r="E296" s="406"/>
      <c r="F296" s="63">
        <v>0.4</v>
      </c>
      <c r="G296" s="38">
        <v>6</v>
      </c>
      <c r="H296" s="63">
        <v>2.4</v>
      </c>
      <c r="I296" s="63">
        <v>2.6720000000000002</v>
      </c>
      <c r="J296" s="38">
        <v>156</v>
      </c>
      <c r="K296" s="38" t="s">
        <v>90</v>
      </c>
      <c r="L296" s="38"/>
      <c r="M296" s="39" t="s">
        <v>84</v>
      </c>
      <c r="N296" s="39"/>
      <c r="O296" s="38">
        <v>40</v>
      </c>
      <c r="P296" s="56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8"/>
      <c r="R296" s="408"/>
      <c r="S296" s="408"/>
      <c r="T296" s="40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IFERROR(IF(Y296=0,"",ROUNDUP(Y296/H296,0)*0.00753),"")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27" customHeight="1" x14ac:dyDescent="0.25">
      <c r="A297" s="64" t="s">
        <v>419</v>
      </c>
      <c r="B297" s="64" t="s">
        <v>420</v>
      </c>
      <c r="C297" s="37">
        <v>4301051384</v>
      </c>
      <c r="D297" s="406">
        <v>4680115881211</v>
      </c>
      <c r="E297" s="406"/>
      <c r="F297" s="63">
        <v>0.4</v>
      </c>
      <c r="G297" s="38">
        <v>6</v>
      </c>
      <c r="H297" s="63">
        <v>2.4</v>
      </c>
      <c r="I297" s="63">
        <v>2.6</v>
      </c>
      <c r="J297" s="38">
        <v>156</v>
      </c>
      <c r="K297" s="38" t="s">
        <v>90</v>
      </c>
      <c r="L297" s="38"/>
      <c r="M297" s="39" t="s">
        <v>84</v>
      </c>
      <c r="N297" s="39"/>
      <c r="O297" s="38">
        <v>45</v>
      </c>
      <c r="P297" s="5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8"/>
      <c r="R297" s="408"/>
      <c r="S297" s="408"/>
      <c r="T297" s="409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421</v>
      </c>
      <c r="B298" s="64" t="s">
        <v>422</v>
      </c>
      <c r="C298" s="37">
        <v>4301051378</v>
      </c>
      <c r="D298" s="406">
        <v>4680115881020</v>
      </c>
      <c r="E298" s="406"/>
      <c r="F298" s="63">
        <v>0.84</v>
      </c>
      <c r="G298" s="38">
        <v>4</v>
      </c>
      <c r="H298" s="63">
        <v>3.36</v>
      </c>
      <c r="I298" s="63">
        <v>3.57</v>
      </c>
      <c r="J298" s="38">
        <v>120</v>
      </c>
      <c r="K298" s="38" t="s">
        <v>90</v>
      </c>
      <c r="L298" s="38"/>
      <c r="M298" s="39" t="s">
        <v>84</v>
      </c>
      <c r="N298" s="39"/>
      <c r="O298" s="38">
        <v>45</v>
      </c>
      <c r="P298" s="5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8"/>
      <c r="R298" s="408"/>
      <c r="S298" s="408"/>
      <c r="T298" s="409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IFERROR(IF(Y298=0,"",ROUNDUP(Y298/H298,0)*0.00937),"")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7"/>
      <c r="P299" s="393" t="s">
        <v>43</v>
      </c>
      <c r="Q299" s="394"/>
      <c r="R299" s="394"/>
      <c r="S299" s="394"/>
      <c r="T299" s="394"/>
      <c r="U299" s="394"/>
      <c r="V299" s="395"/>
      <c r="W299" s="43" t="s">
        <v>42</v>
      </c>
      <c r="X299" s="44">
        <f>IFERROR(X294/H294,"0")+IFERROR(X295/H295,"0")+IFERROR(X296/H296,"0")+IFERROR(X297/H297,"0")+IFERROR(X298/H298,"0")</f>
        <v>0</v>
      </c>
      <c r="Y299" s="44">
        <f>IFERROR(Y294/H294,"0")+IFERROR(Y295/H295,"0")+IFERROR(Y296/H296,"0")+IFERROR(Y297/H297,"0")+IFERROR(Y298/H298,"0")</f>
        <v>0</v>
      </c>
      <c r="Z299" s="44">
        <f>IFERROR(IF(Z294="",0,Z294),"0")+IFERROR(IF(Z295="",0,Z295),"0")+IFERROR(IF(Z296="",0,Z296),"0")+IFERROR(IF(Z297="",0,Z297),"0")+IFERROR(IF(Z298="",0,Z298),"0")</f>
        <v>0</v>
      </c>
      <c r="AA299" s="68"/>
      <c r="AB299" s="68"/>
      <c r="AC299" s="68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7"/>
      <c r="P300" s="393" t="s">
        <v>43</v>
      </c>
      <c r="Q300" s="394"/>
      <c r="R300" s="394"/>
      <c r="S300" s="394"/>
      <c r="T300" s="394"/>
      <c r="U300" s="394"/>
      <c r="V300" s="395"/>
      <c r="W300" s="43" t="s">
        <v>0</v>
      </c>
      <c r="X300" s="44">
        <f>IFERROR(SUM(X294:X298),"0")</f>
        <v>0</v>
      </c>
      <c r="Y300" s="44">
        <f>IFERROR(SUM(Y294:Y298),"0")</f>
        <v>0</v>
      </c>
      <c r="Z300" s="43"/>
      <c r="AA300" s="68"/>
      <c r="AB300" s="68"/>
      <c r="AC300" s="68"/>
    </row>
    <row r="301" spans="1:68" ht="16.5" customHeight="1" x14ac:dyDescent="0.25">
      <c r="A301" s="416" t="s">
        <v>423</v>
      </c>
      <c r="B301" s="416"/>
      <c r="C301" s="416"/>
      <c r="D301" s="416"/>
      <c r="E301" s="416"/>
      <c r="F301" s="416"/>
      <c r="G301" s="416"/>
      <c r="H301" s="416"/>
      <c r="I301" s="416"/>
      <c r="J301" s="416"/>
      <c r="K301" s="416"/>
      <c r="L301" s="416"/>
      <c r="M301" s="416"/>
      <c r="N301" s="416"/>
      <c r="O301" s="416"/>
      <c r="P301" s="416"/>
      <c r="Q301" s="416"/>
      <c r="R301" s="416"/>
      <c r="S301" s="416"/>
      <c r="T301" s="416"/>
      <c r="U301" s="416"/>
      <c r="V301" s="416"/>
      <c r="W301" s="416"/>
      <c r="X301" s="416"/>
      <c r="Y301" s="416"/>
      <c r="Z301" s="416"/>
      <c r="AA301" s="66"/>
      <c r="AB301" s="66"/>
      <c r="AC301" s="80"/>
    </row>
    <row r="302" spans="1:68" ht="14.25" customHeight="1" x14ac:dyDescent="0.25">
      <c r="A302" s="405" t="s">
        <v>86</v>
      </c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5"/>
      <c r="N302" s="405"/>
      <c r="O302" s="405"/>
      <c r="P302" s="405"/>
      <c r="Q302" s="405"/>
      <c r="R302" s="405"/>
      <c r="S302" s="405"/>
      <c r="T302" s="405"/>
      <c r="U302" s="405"/>
      <c r="V302" s="405"/>
      <c r="W302" s="405"/>
      <c r="X302" s="405"/>
      <c r="Y302" s="405"/>
      <c r="Z302" s="405"/>
      <c r="AA302" s="67"/>
      <c r="AB302" s="67"/>
      <c r="AC302" s="81"/>
    </row>
    <row r="303" spans="1:68" ht="27" customHeight="1" x14ac:dyDescent="0.25">
      <c r="A303" s="64" t="s">
        <v>424</v>
      </c>
      <c r="B303" s="64" t="s">
        <v>425</v>
      </c>
      <c r="C303" s="37">
        <v>4301051731</v>
      </c>
      <c r="D303" s="406">
        <v>4680115884618</v>
      </c>
      <c r="E303" s="406"/>
      <c r="F303" s="63">
        <v>0.6</v>
      </c>
      <c r="G303" s="38">
        <v>6</v>
      </c>
      <c r="H303" s="63">
        <v>3.6</v>
      </c>
      <c r="I303" s="63">
        <v>3.81</v>
      </c>
      <c r="J303" s="38">
        <v>120</v>
      </c>
      <c r="K303" s="38" t="s">
        <v>90</v>
      </c>
      <c r="L303" s="38"/>
      <c r="M303" s="39" t="s">
        <v>84</v>
      </c>
      <c r="N303" s="39"/>
      <c r="O303" s="38">
        <v>45</v>
      </c>
      <c r="P303" s="5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8"/>
      <c r="R303" s="408"/>
      <c r="S303" s="408"/>
      <c r="T303" s="409"/>
      <c r="U303" s="40" t="s">
        <v>48</v>
      </c>
      <c r="V303" s="40" t="s">
        <v>48</v>
      </c>
      <c r="W303" s="41" t="s">
        <v>0</v>
      </c>
      <c r="X303" s="59">
        <v>0</v>
      </c>
      <c r="Y303" s="56">
        <f>IFERROR(IF(X303="",0,CEILING((X303/$H303),1)*$H303),"")</f>
        <v>0</v>
      </c>
      <c r="Z303" s="42" t="str">
        <f>IFERROR(IF(Y303=0,"",ROUNDUP(Y303/H303,0)*0.00937),"")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1" t="s">
        <v>69</v>
      </c>
      <c r="BM303" s="79">
        <f>IFERROR(X303*I303/H303,"0")</f>
        <v>0</v>
      </c>
      <c r="BN303" s="79">
        <f>IFERROR(Y303*I303/H303,"0")</f>
        <v>0</v>
      </c>
      <c r="BO303" s="79">
        <f>IFERROR(1/J303*(X303/H303),"0")</f>
        <v>0</v>
      </c>
      <c r="BP303" s="79">
        <f>IFERROR(1/J303*(Y303/H303),"0")</f>
        <v>0</v>
      </c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7"/>
      <c r="P304" s="393" t="s">
        <v>43</v>
      </c>
      <c r="Q304" s="394"/>
      <c r="R304" s="394"/>
      <c r="S304" s="394"/>
      <c r="T304" s="394"/>
      <c r="U304" s="394"/>
      <c r="V304" s="395"/>
      <c r="W304" s="43" t="s">
        <v>42</v>
      </c>
      <c r="X304" s="44">
        <f>IFERROR(X303/H303,"0")</f>
        <v>0</v>
      </c>
      <c r="Y304" s="44">
        <f>IFERROR(Y303/H303,"0")</f>
        <v>0</v>
      </c>
      <c r="Z304" s="44">
        <f>IFERROR(IF(Z303="",0,Z303),"0")</f>
        <v>0</v>
      </c>
      <c r="AA304" s="68"/>
      <c r="AB304" s="68"/>
      <c r="AC304" s="68"/>
    </row>
    <row r="305" spans="1:68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7"/>
      <c r="P305" s="393" t="s">
        <v>43</v>
      </c>
      <c r="Q305" s="394"/>
      <c r="R305" s="394"/>
      <c r="S305" s="394"/>
      <c r="T305" s="394"/>
      <c r="U305" s="394"/>
      <c r="V305" s="395"/>
      <c r="W305" s="43" t="s">
        <v>0</v>
      </c>
      <c r="X305" s="44">
        <f>IFERROR(SUM(X303:X303),"0")</f>
        <v>0</v>
      </c>
      <c r="Y305" s="44">
        <f>IFERROR(SUM(Y303:Y303),"0")</f>
        <v>0</v>
      </c>
      <c r="Z305" s="43"/>
      <c r="AA305" s="68"/>
      <c r="AB305" s="68"/>
      <c r="AC305" s="68"/>
    </row>
    <row r="306" spans="1:68" ht="16.5" customHeight="1" x14ac:dyDescent="0.25">
      <c r="A306" s="416" t="s">
        <v>426</v>
      </c>
      <c r="B306" s="416"/>
      <c r="C306" s="416"/>
      <c r="D306" s="416"/>
      <c r="E306" s="416"/>
      <c r="F306" s="416"/>
      <c r="G306" s="416"/>
      <c r="H306" s="416"/>
      <c r="I306" s="416"/>
      <c r="J306" s="416"/>
      <c r="K306" s="416"/>
      <c r="L306" s="416"/>
      <c r="M306" s="416"/>
      <c r="N306" s="416"/>
      <c r="O306" s="416"/>
      <c r="P306" s="416"/>
      <c r="Q306" s="416"/>
      <c r="R306" s="416"/>
      <c r="S306" s="416"/>
      <c r="T306" s="416"/>
      <c r="U306" s="416"/>
      <c r="V306" s="416"/>
      <c r="W306" s="416"/>
      <c r="X306" s="416"/>
      <c r="Y306" s="416"/>
      <c r="Z306" s="416"/>
      <c r="AA306" s="66"/>
      <c r="AB306" s="66"/>
      <c r="AC306" s="80"/>
    </row>
    <row r="307" spans="1:68" ht="14.25" customHeight="1" x14ac:dyDescent="0.25">
      <c r="A307" s="405" t="s">
        <v>119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405"/>
      <c r="AA307" s="67"/>
      <c r="AB307" s="67"/>
      <c r="AC307" s="81"/>
    </row>
    <row r="308" spans="1:68" ht="27" customHeight="1" x14ac:dyDescent="0.25">
      <c r="A308" s="64" t="s">
        <v>427</v>
      </c>
      <c r="B308" s="64" t="s">
        <v>428</v>
      </c>
      <c r="C308" s="37">
        <v>4301011593</v>
      </c>
      <c r="D308" s="406">
        <v>4680115882973</v>
      </c>
      <c r="E308" s="406"/>
      <c r="F308" s="63">
        <v>0.7</v>
      </c>
      <c r="G308" s="38">
        <v>6</v>
      </c>
      <c r="H308" s="63">
        <v>4.2</v>
      </c>
      <c r="I308" s="63">
        <v>4.5599999999999996</v>
      </c>
      <c r="J308" s="38">
        <v>104</v>
      </c>
      <c r="K308" s="38" t="s">
        <v>123</v>
      </c>
      <c r="L308" s="38"/>
      <c r="M308" s="39" t="s">
        <v>122</v>
      </c>
      <c r="N308" s="39"/>
      <c r="O308" s="38">
        <v>55</v>
      </c>
      <c r="P308" s="55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8"/>
      <c r="R308" s="408"/>
      <c r="S308" s="408"/>
      <c r="T308" s="409"/>
      <c r="U308" s="40" t="s">
        <v>48</v>
      </c>
      <c r="V308" s="40" t="s">
        <v>48</v>
      </c>
      <c r="W308" s="41" t="s">
        <v>0</v>
      </c>
      <c r="X308" s="59">
        <v>0</v>
      </c>
      <c r="Y308" s="56">
        <f>IFERROR(IF(X308="",0,CEILING((X308/$H308),1)*$H308),"")</f>
        <v>0</v>
      </c>
      <c r="Z308" s="42" t="str">
        <f>IFERROR(IF(Y308=0,"",ROUNDUP(Y308/H308,0)*0.01196),"")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2" t="s">
        <v>69</v>
      </c>
      <c r="BM308" s="79">
        <f>IFERROR(X308*I308/H308,"0")</f>
        <v>0</v>
      </c>
      <c r="BN308" s="79">
        <f>IFERROR(Y308*I308/H308,"0")</f>
        <v>0</v>
      </c>
      <c r="BO308" s="79">
        <f>IFERROR(1/J308*(X308/H308),"0")</f>
        <v>0</v>
      </c>
      <c r="BP308" s="79">
        <f>IFERROR(1/J308*(Y308/H308),"0")</f>
        <v>0</v>
      </c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7"/>
      <c r="P309" s="393" t="s">
        <v>43</v>
      </c>
      <c r="Q309" s="394"/>
      <c r="R309" s="394"/>
      <c r="S309" s="394"/>
      <c r="T309" s="394"/>
      <c r="U309" s="394"/>
      <c r="V309" s="395"/>
      <c r="W309" s="43" t="s">
        <v>42</v>
      </c>
      <c r="X309" s="44">
        <f>IFERROR(X308/H308,"0")</f>
        <v>0</v>
      </c>
      <c r="Y309" s="44">
        <f>IFERROR(Y308/H308,"0")</f>
        <v>0</v>
      </c>
      <c r="Z309" s="44">
        <f>IFERROR(IF(Z308="",0,Z308),"0")</f>
        <v>0</v>
      </c>
      <c r="AA309" s="68"/>
      <c r="AB309" s="68"/>
      <c r="AC309" s="68"/>
    </row>
    <row r="310" spans="1:68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7"/>
      <c r="P310" s="393" t="s">
        <v>43</v>
      </c>
      <c r="Q310" s="394"/>
      <c r="R310" s="394"/>
      <c r="S310" s="394"/>
      <c r="T310" s="394"/>
      <c r="U310" s="394"/>
      <c r="V310" s="395"/>
      <c r="W310" s="43" t="s">
        <v>0</v>
      </c>
      <c r="X310" s="44">
        <f>IFERROR(SUM(X308:X308),"0")</f>
        <v>0</v>
      </c>
      <c r="Y310" s="44">
        <f>IFERROR(SUM(Y308:Y308),"0")</f>
        <v>0</v>
      </c>
      <c r="Z310" s="43"/>
      <c r="AA310" s="68"/>
      <c r="AB310" s="68"/>
      <c r="AC310" s="68"/>
    </row>
    <row r="311" spans="1:68" ht="14.25" customHeight="1" x14ac:dyDescent="0.25">
      <c r="A311" s="405" t="s">
        <v>81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67"/>
      <c r="AB311" s="67"/>
      <c r="AC311" s="81"/>
    </row>
    <row r="312" spans="1:68" ht="27" customHeight="1" x14ac:dyDescent="0.25">
      <c r="A312" s="64" t="s">
        <v>429</v>
      </c>
      <c r="B312" s="64" t="s">
        <v>430</v>
      </c>
      <c r="C312" s="37">
        <v>4301031305</v>
      </c>
      <c r="D312" s="406">
        <v>4607091389845</v>
      </c>
      <c r="E312" s="406"/>
      <c r="F312" s="63">
        <v>0.35</v>
      </c>
      <c r="G312" s="38">
        <v>6</v>
      </c>
      <c r="H312" s="63">
        <v>2.1</v>
      </c>
      <c r="I312" s="63">
        <v>2.2000000000000002</v>
      </c>
      <c r="J312" s="38">
        <v>234</v>
      </c>
      <c r="K312" s="38" t="s">
        <v>85</v>
      </c>
      <c r="L312" s="38"/>
      <c r="M312" s="39" t="s">
        <v>84</v>
      </c>
      <c r="N312" s="39"/>
      <c r="O312" s="38">
        <v>40</v>
      </c>
      <c r="P312" s="55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8"/>
      <c r="R312" s="408"/>
      <c r="S312" s="408"/>
      <c r="T312" s="409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IFERROR(IF(Y312=0,"",ROUNDUP(Y312/H312,0)*0.00502),"")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3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431</v>
      </c>
      <c r="B313" s="64" t="s">
        <v>432</v>
      </c>
      <c r="C313" s="37">
        <v>4301031306</v>
      </c>
      <c r="D313" s="406">
        <v>4680115882881</v>
      </c>
      <c r="E313" s="406"/>
      <c r="F313" s="63">
        <v>0.28000000000000003</v>
      </c>
      <c r="G313" s="38">
        <v>6</v>
      </c>
      <c r="H313" s="63">
        <v>1.68</v>
      </c>
      <c r="I313" s="63">
        <v>1.81</v>
      </c>
      <c r="J313" s="38">
        <v>234</v>
      </c>
      <c r="K313" s="38" t="s">
        <v>85</v>
      </c>
      <c r="L313" s="38"/>
      <c r="M313" s="39" t="s">
        <v>84</v>
      </c>
      <c r="N313" s="39"/>
      <c r="O313" s="38">
        <v>40</v>
      </c>
      <c r="P313" s="56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8"/>
      <c r="R313" s="408"/>
      <c r="S313" s="408"/>
      <c r="T313" s="409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7"/>
      <c r="P314" s="393" t="s">
        <v>43</v>
      </c>
      <c r="Q314" s="394"/>
      <c r="R314" s="394"/>
      <c r="S314" s="394"/>
      <c r="T314" s="394"/>
      <c r="U314" s="394"/>
      <c r="V314" s="395"/>
      <c r="W314" s="43" t="s">
        <v>42</v>
      </c>
      <c r="X314" s="44">
        <f>IFERROR(X312/H312,"0")+IFERROR(X313/H313,"0")</f>
        <v>0</v>
      </c>
      <c r="Y314" s="44">
        <f>IFERROR(Y312/H312,"0")+IFERROR(Y313/H313,"0")</f>
        <v>0</v>
      </c>
      <c r="Z314" s="44">
        <f>IFERROR(IF(Z312="",0,Z312),"0")+IFERROR(IF(Z313="",0,Z313),"0")</f>
        <v>0</v>
      </c>
      <c r="AA314" s="68"/>
      <c r="AB314" s="68"/>
      <c r="AC314" s="68"/>
    </row>
    <row r="315" spans="1:68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7"/>
      <c r="P315" s="393" t="s">
        <v>43</v>
      </c>
      <c r="Q315" s="394"/>
      <c r="R315" s="394"/>
      <c r="S315" s="394"/>
      <c r="T315" s="394"/>
      <c r="U315" s="394"/>
      <c r="V315" s="395"/>
      <c r="W315" s="43" t="s">
        <v>0</v>
      </c>
      <c r="X315" s="44">
        <f>IFERROR(SUM(X312:X313),"0")</f>
        <v>0</v>
      </c>
      <c r="Y315" s="44">
        <f>IFERROR(SUM(Y312:Y313),"0")</f>
        <v>0</v>
      </c>
      <c r="Z315" s="43"/>
      <c r="AA315" s="68"/>
      <c r="AB315" s="68"/>
      <c r="AC315" s="68"/>
    </row>
    <row r="316" spans="1:68" ht="16.5" customHeight="1" x14ac:dyDescent="0.25">
      <c r="A316" s="416" t="s">
        <v>433</v>
      </c>
      <c r="B316" s="416"/>
      <c r="C316" s="416"/>
      <c r="D316" s="416"/>
      <c r="E316" s="416"/>
      <c r="F316" s="416"/>
      <c r="G316" s="416"/>
      <c r="H316" s="416"/>
      <c r="I316" s="416"/>
      <c r="J316" s="416"/>
      <c r="K316" s="416"/>
      <c r="L316" s="416"/>
      <c r="M316" s="416"/>
      <c r="N316" s="416"/>
      <c r="O316" s="416"/>
      <c r="P316" s="416"/>
      <c r="Q316" s="416"/>
      <c r="R316" s="416"/>
      <c r="S316" s="416"/>
      <c r="T316" s="416"/>
      <c r="U316" s="416"/>
      <c r="V316" s="416"/>
      <c r="W316" s="416"/>
      <c r="X316" s="416"/>
      <c r="Y316" s="416"/>
      <c r="Z316" s="416"/>
      <c r="AA316" s="66"/>
      <c r="AB316" s="66"/>
      <c r="AC316" s="80"/>
    </row>
    <row r="317" spans="1:68" ht="14.25" customHeight="1" x14ac:dyDescent="0.25">
      <c r="A317" s="405" t="s">
        <v>119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405"/>
      <c r="AA317" s="67"/>
      <c r="AB317" s="67"/>
      <c r="AC317" s="81"/>
    </row>
    <row r="318" spans="1:68" ht="27" customHeight="1" x14ac:dyDescent="0.25">
      <c r="A318" s="64" t="s">
        <v>434</v>
      </c>
      <c r="B318" s="64" t="s">
        <v>435</v>
      </c>
      <c r="C318" s="37">
        <v>4301012024</v>
      </c>
      <c r="D318" s="406">
        <v>4680115885615</v>
      </c>
      <c r="E318" s="406"/>
      <c r="F318" s="63">
        <v>1.35</v>
      </c>
      <c r="G318" s="38">
        <v>8</v>
      </c>
      <c r="H318" s="63">
        <v>10.8</v>
      </c>
      <c r="I318" s="63">
        <v>11.28</v>
      </c>
      <c r="J318" s="38">
        <v>56</v>
      </c>
      <c r="K318" s="38" t="s">
        <v>123</v>
      </c>
      <c r="L318" s="38"/>
      <c r="M318" s="39" t="s">
        <v>125</v>
      </c>
      <c r="N318" s="39"/>
      <c r="O318" s="38">
        <v>55</v>
      </c>
      <c r="P318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8"/>
      <c r="R318" s="408"/>
      <c r="S318" s="408"/>
      <c r="T318" s="409"/>
      <c r="U318" s="40" t="s">
        <v>48</v>
      </c>
      <c r="V318" s="40" t="s">
        <v>48</v>
      </c>
      <c r="W318" s="41" t="s">
        <v>0</v>
      </c>
      <c r="X318" s="59">
        <v>0</v>
      </c>
      <c r="Y318" s="56">
        <f t="shared" ref="Y318:Y325" si="57">IFERROR(IF(X318="",0,CEILING((X318/$H318),1)*$H318),"")</f>
        <v>0</v>
      </c>
      <c r="Z318" s="42" t="str">
        <f>IFERROR(IF(Y318=0,"",ROUNDUP(Y318/H318,0)*0.02175),"")</f>
        <v/>
      </c>
      <c r="AA318" s="69" t="s">
        <v>48</v>
      </c>
      <c r="AB318" s="70" t="s">
        <v>48</v>
      </c>
      <c r="AC318" s="82"/>
      <c r="AG318" s="79"/>
      <c r="AJ318" s="84"/>
      <c r="AK318" s="84"/>
      <c r="BB318" s="245" t="s">
        <v>69</v>
      </c>
      <c r="BM318" s="79">
        <f t="shared" ref="BM318:BM325" si="58">IFERROR(X318*I318/H318,"0")</f>
        <v>0</v>
      </c>
      <c r="BN318" s="79">
        <f t="shared" ref="BN318:BN325" si="59">IFERROR(Y318*I318/H318,"0")</f>
        <v>0</v>
      </c>
      <c r="BO318" s="79">
        <f t="shared" ref="BO318:BO325" si="60">IFERROR(1/J318*(X318/H318),"0")</f>
        <v>0</v>
      </c>
      <c r="BP318" s="79">
        <f t="shared" ref="BP318:BP325" si="61">IFERROR(1/J318*(Y318/H318),"0")</f>
        <v>0</v>
      </c>
    </row>
    <row r="319" spans="1:68" ht="37.5" customHeight="1" x14ac:dyDescent="0.25">
      <c r="A319" s="64" t="s">
        <v>436</v>
      </c>
      <c r="B319" s="64" t="s">
        <v>437</v>
      </c>
      <c r="C319" s="37">
        <v>4301011858</v>
      </c>
      <c r="D319" s="406">
        <v>4680115885646</v>
      </c>
      <c r="E319" s="406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123</v>
      </c>
      <c r="L319" s="38"/>
      <c r="M319" s="39" t="s">
        <v>122</v>
      </c>
      <c r="N319" s="39"/>
      <c r="O319" s="38">
        <v>55</v>
      </c>
      <c r="P319" s="55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8"/>
      <c r="R319" s="408"/>
      <c r="S319" s="408"/>
      <c r="T319" s="409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si="57"/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si="58"/>
        <v>0</v>
      </c>
      <c r="BN319" s="79">
        <f t="shared" si="59"/>
        <v>0</v>
      </c>
      <c r="BO319" s="79">
        <f t="shared" si="60"/>
        <v>0</v>
      </c>
      <c r="BP319" s="79">
        <f t="shared" si="61"/>
        <v>0</v>
      </c>
    </row>
    <row r="320" spans="1:68" ht="27" customHeight="1" x14ac:dyDescent="0.25">
      <c r="A320" s="64" t="s">
        <v>438</v>
      </c>
      <c r="B320" s="64" t="s">
        <v>439</v>
      </c>
      <c r="C320" s="37">
        <v>4301011911</v>
      </c>
      <c r="D320" s="406">
        <v>4680115885554</v>
      </c>
      <c r="E320" s="406"/>
      <c r="F320" s="63">
        <v>1.35</v>
      </c>
      <c r="G320" s="38">
        <v>8</v>
      </c>
      <c r="H320" s="63">
        <v>10.8</v>
      </c>
      <c r="I320" s="63">
        <v>11.28</v>
      </c>
      <c r="J320" s="38">
        <v>48</v>
      </c>
      <c r="K320" s="38" t="s">
        <v>123</v>
      </c>
      <c r="L320" s="38"/>
      <c r="M320" s="39" t="s">
        <v>142</v>
      </c>
      <c r="N320" s="39"/>
      <c r="O320" s="38">
        <v>55</v>
      </c>
      <c r="P320" s="552" t="s">
        <v>440</v>
      </c>
      <c r="Q320" s="408"/>
      <c r="R320" s="408"/>
      <c r="S320" s="408"/>
      <c r="T320" s="409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IFERROR(IF(Y320=0,"",ROUNDUP(Y320/H320,0)*0.02039),"")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438</v>
      </c>
      <c r="B321" s="64" t="s">
        <v>441</v>
      </c>
      <c r="C321" s="37">
        <v>4301012016</v>
      </c>
      <c r="D321" s="406">
        <v>4680115885554</v>
      </c>
      <c r="E321" s="406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123</v>
      </c>
      <c r="L321" s="38"/>
      <c r="M321" s="39" t="s">
        <v>125</v>
      </c>
      <c r="N321" s="39"/>
      <c r="O321" s="38">
        <v>55</v>
      </c>
      <c r="P321" s="5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8"/>
      <c r="R321" s="408"/>
      <c r="S321" s="408"/>
      <c r="T321" s="409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442</v>
      </c>
      <c r="B322" s="64" t="s">
        <v>443</v>
      </c>
      <c r="C322" s="37">
        <v>4301011857</v>
      </c>
      <c r="D322" s="406">
        <v>4680115885622</v>
      </c>
      <c r="E322" s="406"/>
      <c r="F322" s="63">
        <v>0.4</v>
      </c>
      <c r="G322" s="38">
        <v>10</v>
      </c>
      <c r="H322" s="63">
        <v>4</v>
      </c>
      <c r="I322" s="63">
        <v>4.24</v>
      </c>
      <c r="J322" s="38">
        <v>120</v>
      </c>
      <c r="K322" s="38" t="s">
        <v>90</v>
      </c>
      <c r="L322" s="38"/>
      <c r="M322" s="39" t="s">
        <v>122</v>
      </c>
      <c r="N322" s="39"/>
      <c r="O322" s="38">
        <v>55</v>
      </c>
      <c r="P322" s="5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8"/>
      <c r="R322" s="408"/>
      <c r="S322" s="408"/>
      <c r="T322" s="409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IFERROR(IF(Y322=0,"",ROUNDUP(Y322/H322,0)*0.00937),"")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444</v>
      </c>
      <c r="B323" s="64" t="s">
        <v>445</v>
      </c>
      <c r="C323" s="37">
        <v>4301011573</v>
      </c>
      <c r="D323" s="406">
        <v>4680115881938</v>
      </c>
      <c r="E323" s="406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90</v>
      </c>
      <c r="L323" s="38"/>
      <c r="M323" s="39" t="s">
        <v>122</v>
      </c>
      <c r="N323" s="39"/>
      <c r="O323" s="38">
        <v>90</v>
      </c>
      <c r="P323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8"/>
      <c r="R323" s="408"/>
      <c r="S323" s="408"/>
      <c r="T323" s="409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446</v>
      </c>
      <c r="B324" s="64" t="s">
        <v>447</v>
      </c>
      <c r="C324" s="37">
        <v>4301010944</v>
      </c>
      <c r="D324" s="406">
        <v>4607091387346</v>
      </c>
      <c r="E324" s="406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90</v>
      </c>
      <c r="L324" s="38"/>
      <c r="M324" s="39" t="s">
        <v>122</v>
      </c>
      <c r="N324" s="39"/>
      <c r="O324" s="38">
        <v>55</v>
      </c>
      <c r="P324" s="5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8"/>
      <c r="R324" s="408"/>
      <c r="S324" s="408"/>
      <c r="T324" s="409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448</v>
      </c>
      <c r="B325" s="64" t="s">
        <v>449</v>
      </c>
      <c r="C325" s="37">
        <v>4301011859</v>
      </c>
      <c r="D325" s="406">
        <v>4680115885608</v>
      </c>
      <c r="E325" s="406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90</v>
      </c>
      <c r="L325" s="38"/>
      <c r="M325" s="39" t="s">
        <v>122</v>
      </c>
      <c r="N325" s="39"/>
      <c r="O325" s="38">
        <v>55</v>
      </c>
      <c r="P325" s="5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8"/>
      <c r="R325" s="408"/>
      <c r="S325" s="408"/>
      <c r="T325" s="409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7"/>
      <c r="P326" s="393" t="s">
        <v>43</v>
      </c>
      <c r="Q326" s="394"/>
      <c r="R326" s="394"/>
      <c r="S326" s="394"/>
      <c r="T326" s="394"/>
      <c r="U326" s="394"/>
      <c r="V326" s="395"/>
      <c r="W326" s="43" t="s">
        <v>42</v>
      </c>
      <c r="X326" s="44">
        <f>IFERROR(X318/H318,"0")+IFERROR(X319/H319,"0")+IFERROR(X320/H320,"0")+IFERROR(X321/H321,"0")+IFERROR(X322/H322,"0")+IFERROR(X323/H323,"0")+IFERROR(X324/H324,"0")+IFERROR(X325/H325,"0")</f>
        <v>0</v>
      </c>
      <c r="Y326" s="44">
        <f>IFERROR(Y318/H318,"0")+IFERROR(Y319/H319,"0")+IFERROR(Y320/H320,"0")+IFERROR(Y321/H321,"0")+IFERROR(Y322/H322,"0")+IFERROR(Y323/H323,"0")+IFERROR(Y324/H324,"0")+IFERROR(Y325/H325,"0")</f>
        <v>0</v>
      </c>
      <c r="Z326" s="44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8"/>
      <c r="AB326" s="68"/>
      <c r="AC326" s="68"/>
    </row>
    <row r="327" spans="1:68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7"/>
      <c r="P327" s="393" t="s">
        <v>43</v>
      </c>
      <c r="Q327" s="394"/>
      <c r="R327" s="394"/>
      <c r="S327" s="394"/>
      <c r="T327" s="394"/>
      <c r="U327" s="394"/>
      <c r="V327" s="395"/>
      <c r="W327" s="43" t="s">
        <v>0</v>
      </c>
      <c r="X327" s="44">
        <f>IFERROR(SUM(X318:X325),"0")</f>
        <v>0</v>
      </c>
      <c r="Y327" s="44">
        <f>IFERROR(SUM(Y318:Y325),"0")</f>
        <v>0</v>
      </c>
      <c r="Z327" s="43"/>
      <c r="AA327" s="68"/>
      <c r="AB327" s="68"/>
      <c r="AC327" s="68"/>
    </row>
    <row r="328" spans="1:68" ht="14.25" customHeight="1" x14ac:dyDescent="0.25">
      <c r="A328" s="405" t="s">
        <v>81</v>
      </c>
      <c r="B328" s="405"/>
      <c r="C328" s="405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5"/>
      <c r="P328" s="405"/>
      <c r="Q328" s="405"/>
      <c r="R328" s="405"/>
      <c r="S328" s="405"/>
      <c r="T328" s="405"/>
      <c r="U328" s="405"/>
      <c r="V328" s="405"/>
      <c r="W328" s="405"/>
      <c r="X328" s="405"/>
      <c r="Y328" s="405"/>
      <c r="Z328" s="405"/>
      <c r="AA328" s="67"/>
      <c r="AB328" s="67"/>
      <c r="AC328" s="81"/>
    </row>
    <row r="329" spans="1:68" ht="27" customHeight="1" x14ac:dyDescent="0.25">
      <c r="A329" s="64" t="s">
        <v>450</v>
      </c>
      <c r="B329" s="64" t="s">
        <v>451</v>
      </c>
      <c r="C329" s="37">
        <v>4301030878</v>
      </c>
      <c r="D329" s="406">
        <v>4607091387193</v>
      </c>
      <c r="E329" s="406"/>
      <c r="F329" s="63">
        <v>0.7</v>
      </c>
      <c r="G329" s="38">
        <v>6</v>
      </c>
      <c r="H329" s="63">
        <v>4.2</v>
      </c>
      <c r="I329" s="63">
        <v>4.46</v>
      </c>
      <c r="J329" s="38">
        <v>156</v>
      </c>
      <c r="K329" s="38" t="s">
        <v>90</v>
      </c>
      <c r="L329" s="38"/>
      <c r="M329" s="39" t="s">
        <v>84</v>
      </c>
      <c r="N329" s="39"/>
      <c r="O329" s="38">
        <v>35</v>
      </c>
      <c r="P329" s="5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8"/>
      <c r="R329" s="408"/>
      <c r="S329" s="408"/>
      <c r="T329" s="409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IFERROR(IF(Y329=0,"",ROUNDUP(Y329/H329,0)*0.00753),"")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3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27" customHeight="1" x14ac:dyDescent="0.25">
      <c r="A330" s="64" t="s">
        <v>452</v>
      </c>
      <c r="B330" s="64" t="s">
        <v>453</v>
      </c>
      <c r="C330" s="37">
        <v>4301031153</v>
      </c>
      <c r="D330" s="406">
        <v>4607091387230</v>
      </c>
      <c r="E330" s="406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90</v>
      </c>
      <c r="L330" s="38"/>
      <c r="M330" s="39" t="s">
        <v>84</v>
      </c>
      <c r="N330" s="39"/>
      <c r="O330" s="38">
        <v>40</v>
      </c>
      <c r="P330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8"/>
      <c r="R330" s="408"/>
      <c r="S330" s="408"/>
      <c r="T330" s="409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454</v>
      </c>
      <c r="B331" s="64" t="s">
        <v>455</v>
      </c>
      <c r="C331" s="37">
        <v>4301031154</v>
      </c>
      <c r="D331" s="406">
        <v>4607091387292</v>
      </c>
      <c r="E331" s="406"/>
      <c r="F331" s="63">
        <v>0.73</v>
      </c>
      <c r="G331" s="38">
        <v>6</v>
      </c>
      <c r="H331" s="63">
        <v>4.38</v>
      </c>
      <c r="I331" s="63">
        <v>4.6399999999999997</v>
      </c>
      <c r="J331" s="38">
        <v>156</v>
      </c>
      <c r="K331" s="38" t="s">
        <v>90</v>
      </c>
      <c r="L331" s="38"/>
      <c r="M331" s="39" t="s">
        <v>84</v>
      </c>
      <c r="N331" s="39"/>
      <c r="O331" s="38">
        <v>45</v>
      </c>
      <c r="P331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8"/>
      <c r="R331" s="408"/>
      <c r="S331" s="408"/>
      <c r="T331" s="409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456</v>
      </c>
      <c r="B332" s="64" t="s">
        <v>457</v>
      </c>
      <c r="C332" s="37">
        <v>4301031152</v>
      </c>
      <c r="D332" s="406">
        <v>4607091387285</v>
      </c>
      <c r="E332" s="406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8" t="s">
        <v>85</v>
      </c>
      <c r="L332" s="38"/>
      <c r="M332" s="39" t="s">
        <v>84</v>
      </c>
      <c r="N332" s="39"/>
      <c r="O332" s="38">
        <v>40</v>
      </c>
      <c r="P332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8"/>
      <c r="R332" s="408"/>
      <c r="S332" s="408"/>
      <c r="T332" s="409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IFERROR(IF(Y332=0,"",ROUNDUP(Y332/H332,0)*0.00502),"")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7"/>
      <c r="P333" s="393" t="s">
        <v>43</v>
      </c>
      <c r="Q333" s="394"/>
      <c r="R333" s="394"/>
      <c r="S333" s="394"/>
      <c r="T333" s="394"/>
      <c r="U333" s="394"/>
      <c r="V333" s="395"/>
      <c r="W333" s="43" t="s">
        <v>42</v>
      </c>
      <c r="X333" s="44">
        <f>IFERROR(X329/H329,"0")+IFERROR(X330/H330,"0")+IFERROR(X331/H331,"0")+IFERROR(X332/H332,"0")</f>
        <v>0</v>
      </c>
      <c r="Y333" s="44">
        <f>IFERROR(Y329/H329,"0")+IFERROR(Y330/H330,"0")+IFERROR(Y331/H331,"0")+IFERROR(Y332/H332,"0")</f>
        <v>0</v>
      </c>
      <c r="Z333" s="44">
        <f>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7"/>
      <c r="P334" s="393" t="s">
        <v>43</v>
      </c>
      <c r="Q334" s="394"/>
      <c r="R334" s="394"/>
      <c r="S334" s="394"/>
      <c r="T334" s="394"/>
      <c r="U334" s="394"/>
      <c r="V334" s="395"/>
      <c r="W334" s="43" t="s">
        <v>0</v>
      </c>
      <c r="X334" s="44">
        <f>IFERROR(SUM(X329:X332),"0")</f>
        <v>0</v>
      </c>
      <c r="Y334" s="44">
        <f>IFERROR(SUM(Y329:Y332),"0")</f>
        <v>0</v>
      </c>
      <c r="Z334" s="43"/>
      <c r="AA334" s="68"/>
      <c r="AB334" s="68"/>
      <c r="AC334" s="68"/>
    </row>
    <row r="335" spans="1:68" ht="14.25" customHeight="1" x14ac:dyDescent="0.25">
      <c r="A335" s="405" t="s">
        <v>86</v>
      </c>
      <c r="B335" s="405"/>
      <c r="C335" s="405"/>
      <c r="D335" s="405"/>
      <c r="E335" s="405"/>
      <c r="F335" s="405"/>
      <c r="G335" s="405"/>
      <c r="H335" s="405"/>
      <c r="I335" s="405"/>
      <c r="J335" s="405"/>
      <c r="K335" s="405"/>
      <c r="L335" s="405"/>
      <c r="M335" s="405"/>
      <c r="N335" s="405"/>
      <c r="O335" s="405"/>
      <c r="P335" s="405"/>
      <c r="Q335" s="405"/>
      <c r="R335" s="405"/>
      <c r="S335" s="405"/>
      <c r="T335" s="405"/>
      <c r="U335" s="405"/>
      <c r="V335" s="405"/>
      <c r="W335" s="405"/>
      <c r="X335" s="405"/>
      <c r="Y335" s="405"/>
      <c r="Z335" s="405"/>
      <c r="AA335" s="67"/>
      <c r="AB335" s="67"/>
      <c r="AC335" s="81"/>
    </row>
    <row r="336" spans="1:68" ht="16.5" customHeight="1" x14ac:dyDescent="0.25">
      <c r="A336" s="64" t="s">
        <v>458</v>
      </c>
      <c r="B336" s="64" t="s">
        <v>459</v>
      </c>
      <c r="C336" s="37">
        <v>4301051100</v>
      </c>
      <c r="D336" s="406">
        <v>4607091387766</v>
      </c>
      <c r="E336" s="406"/>
      <c r="F336" s="63">
        <v>1.3</v>
      </c>
      <c r="G336" s="38">
        <v>6</v>
      </c>
      <c r="H336" s="63">
        <v>7.8</v>
      </c>
      <c r="I336" s="63">
        <v>8.3580000000000005</v>
      </c>
      <c r="J336" s="38">
        <v>56</v>
      </c>
      <c r="K336" s="38" t="s">
        <v>123</v>
      </c>
      <c r="L336" s="38"/>
      <c r="M336" s="39" t="s">
        <v>125</v>
      </c>
      <c r="N336" s="39"/>
      <c r="O336" s="38">
        <v>40</v>
      </c>
      <c r="P336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8"/>
      <c r="R336" s="408"/>
      <c r="S336" s="408"/>
      <c r="T336" s="409"/>
      <c r="U336" s="40" t="s">
        <v>48</v>
      </c>
      <c r="V336" s="40" t="s">
        <v>48</v>
      </c>
      <c r="W336" s="41" t="s">
        <v>0</v>
      </c>
      <c r="X336" s="59">
        <v>2000</v>
      </c>
      <c r="Y336" s="56">
        <f t="shared" ref="Y336:Y341" si="62">IFERROR(IF(X336="",0,CEILING((X336/$H336),1)*$H336),"")</f>
        <v>2004.6</v>
      </c>
      <c r="Z336" s="42">
        <f>IFERROR(IF(Y336=0,"",ROUNDUP(Y336/H336,0)*0.02175),"")</f>
        <v>5.5897499999999996</v>
      </c>
      <c r="AA336" s="69" t="s">
        <v>48</v>
      </c>
      <c r="AB336" s="70" t="s">
        <v>48</v>
      </c>
      <c r="AC336" s="82"/>
      <c r="AG336" s="79"/>
      <c r="AJ336" s="84"/>
      <c r="AK336" s="84"/>
      <c r="BB336" s="257" t="s">
        <v>69</v>
      </c>
      <c r="BM336" s="79">
        <f t="shared" ref="BM336:BM341" si="63">IFERROR(X336*I336/H336,"0")</f>
        <v>2143.0769230769233</v>
      </c>
      <c r="BN336" s="79">
        <f t="shared" ref="BN336:BN341" si="64">IFERROR(Y336*I336/H336,"0")</f>
        <v>2148.0060000000003</v>
      </c>
      <c r="BO336" s="79">
        <f t="shared" ref="BO336:BO341" si="65">IFERROR(1/J336*(X336/H336),"0")</f>
        <v>4.5787545787545785</v>
      </c>
      <c r="BP336" s="79">
        <f t="shared" ref="BP336:BP341" si="66">IFERROR(1/J336*(Y336/H336),"0")</f>
        <v>4.5892857142857144</v>
      </c>
    </row>
    <row r="337" spans="1:68" ht="27" customHeight="1" x14ac:dyDescent="0.25">
      <c r="A337" s="64" t="s">
        <v>460</v>
      </c>
      <c r="B337" s="64" t="s">
        <v>461</v>
      </c>
      <c r="C337" s="37">
        <v>4301051116</v>
      </c>
      <c r="D337" s="406">
        <v>4607091387957</v>
      </c>
      <c r="E337" s="406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123</v>
      </c>
      <c r="L337" s="38"/>
      <c r="M337" s="39" t="s">
        <v>84</v>
      </c>
      <c r="N337" s="39"/>
      <c r="O337" s="38">
        <v>40</v>
      </c>
      <c r="P337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8"/>
      <c r="R337" s="408"/>
      <c r="S337" s="408"/>
      <c r="T337" s="409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si="62"/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si="63"/>
        <v>0</v>
      </c>
      <c r="BN337" s="79">
        <f t="shared" si="64"/>
        <v>0</v>
      </c>
      <c r="BO337" s="79">
        <f t="shared" si="65"/>
        <v>0</v>
      </c>
      <c r="BP337" s="79">
        <f t="shared" si="66"/>
        <v>0</v>
      </c>
    </row>
    <row r="338" spans="1:68" ht="27" customHeight="1" x14ac:dyDescent="0.25">
      <c r="A338" s="64" t="s">
        <v>462</v>
      </c>
      <c r="B338" s="64" t="s">
        <v>463</v>
      </c>
      <c r="C338" s="37">
        <v>4301051115</v>
      </c>
      <c r="D338" s="406">
        <v>4607091387964</v>
      </c>
      <c r="E338" s="406"/>
      <c r="F338" s="63">
        <v>1.35</v>
      </c>
      <c r="G338" s="38">
        <v>6</v>
      </c>
      <c r="H338" s="63">
        <v>8.1</v>
      </c>
      <c r="I338" s="63">
        <v>8.6460000000000008</v>
      </c>
      <c r="J338" s="38">
        <v>56</v>
      </c>
      <c r="K338" s="38" t="s">
        <v>123</v>
      </c>
      <c r="L338" s="38"/>
      <c r="M338" s="39" t="s">
        <v>84</v>
      </c>
      <c r="N338" s="39"/>
      <c r="O338" s="38">
        <v>40</v>
      </c>
      <c r="P338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8"/>
      <c r="R338" s="408"/>
      <c r="S338" s="408"/>
      <c r="T338" s="409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464</v>
      </c>
      <c r="B339" s="64" t="s">
        <v>465</v>
      </c>
      <c r="C339" s="37">
        <v>4301051705</v>
      </c>
      <c r="D339" s="406">
        <v>4680115884588</v>
      </c>
      <c r="E339" s="406"/>
      <c r="F339" s="63">
        <v>0.5</v>
      </c>
      <c r="G339" s="38">
        <v>6</v>
      </c>
      <c r="H339" s="63">
        <v>3</v>
      </c>
      <c r="I339" s="63">
        <v>3.266</v>
      </c>
      <c r="J339" s="38">
        <v>156</v>
      </c>
      <c r="K339" s="38" t="s">
        <v>90</v>
      </c>
      <c r="L339" s="38"/>
      <c r="M339" s="39" t="s">
        <v>84</v>
      </c>
      <c r="N339" s="39"/>
      <c r="O339" s="38">
        <v>40</v>
      </c>
      <c r="P339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8"/>
      <c r="R339" s="408"/>
      <c r="S339" s="408"/>
      <c r="T339" s="409"/>
      <c r="U339" s="40" t="s">
        <v>48</v>
      </c>
      <c r="V339" s="40" t="s">
        <v>48</v>
      </c>
      <c r="W339" s="41" t="s">
        <v>0</v>
      </c>
      <c r="X339" s="59">
        <v>8</v>
      </c>
      <c r="Y339" s="56">
        <f t="shared" si="62"/>
        <v>9</v>
      </c>
      <c r="Z339" s="42">
        <f>IFERROR(IF(Y339=0,"",ROUNDUP(Y339/H339,0)*0.00753),"")</f>
        <v>2.2589999999999999E-2</v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8.7093333333333334</v>
      </c>
      <c r="BN339" s="79">
        <f t="shared" si="64"/>
        <v>9.798</v>
      </c>
      <c r="BO339" s="79">
        <f t="shared" si="65"/>
        <v>1.7094017094017092E-2</v>
      </c>
      <c r="BP339" s="79">
        <f t="shared" si="66"/>
        <v>1.9230769230769232E-2</v>
      </c>
    </row>
    <row r="340" spans="1:68" ht="27" customHeight="1" x14ac:dyDescent="0.25">
      <c r="A340" s="64" t="s">
        <v>466</v>
      </c>
      <c r="B340" s="64" t="s">
        <v>467</v>
      </c>
      <c r="C340" s="37">
        <v>4301051130</v>
      </c>
      <c r="D340" s="406">
        <v>4607091387537</v>
      </c>
      <c r="E340" s="406"/>
      <c r="F340" s="63">
        <v>0.45</v>
      </c>
      <c r="G340" s="38">
        <v>6</v>
      </c>
      <c r="H340" s="63">
        <v>2.7</v>
      </c>
      <c r="I340" s="63">
        <v>2.99</v>
      </c>
      <c r="J340" s="38">
        <v>156</v>
      </c>
      <c r="K340" s="38" t="s">
        <v>90</v>
      </c>
      <c r="L340" s="38"/>
      <c r="M340" s="39" t="s">
        <v>84</v>
      </c>
      <c r="N340" s="39"/>
      <c r="O340" s="38">
        <v>40</v>
      </c>
      <c r="P340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8"/>
      <c r="R340" s="408"/>
      <c r="S340" s="408"/>
      <c r="T340" s="409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468</v>
      </c>
      <c r="B341" s="64" t="s">
        <v>469</v>
      </c>
      <c r="C341" s="37">
        <v>4301051132</v>
      </c>
      <c r="D341" s="406">
        <v>4607091387513</v>
      </c>
      <c r="E341" s="406"/>
      <c r="F341" s="63">
        <v>0.45</v>
      </c>
      <c r="G341" s="38">
        <v>6</v>
      </c>
      <c r="H341" s="63">
        <v>2.7</v>
      </c>
      <c r="I341" s="63">
        <v>2.9780000000000002</v>
      </c>
      <c r="J341" s="38">
        <v>156</v>
      </c>
      <c r="K341" s="38" t="s">
        <v>90</v>
      </c>
      <c r="L341" s="38"/>
      <c r="M341" s="39" t="s">
        <v>84</v>
      </c>
      <c r="N341" s="39"/>
      <c r="O341" s="38">
        <v>40</v>
      </c>
      <c r="P341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8"/>
      <c r="R341" s="408"/>
      <c r="S341" s="408"/>
      <c r="T341" s="409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7"/>
      <c r="P342" s="393" t="s">
        <v>43</v>
      </c>
      <c r="Q342" s="394"/>
      <c r="R342" s="394"/>
      <c r="S342" s="394"/>
      <c r="T342" s="394"/>
      <c r="U342" s="394"/>
      <c r="V342" s="395"/>
      <c r="W342" s="43" t="s">
        <v>42</v>
      </c>
      <c r="X342" s="44">
        <f>IFERROR(X336/H336,"0")+IFERROR(X337/H337,"0")+IFERROR(X338/H338,"0")+IFERROR(X339/H339,"0")+IFERROR(X340/H340,"0")+IFERROR(X341/H341,"0")</f>
        <v>259.07692307692309</v>
      </c>
      <c r="Y342" s="44">
        <f>IFERROR(Y336/H336,"0")+IFERROR(Y337/H337,"0")+IFERROR(Y338/H338,"0")+IFERROR(Y339/H339,"0")+IFERROR(Y340/H340,"0")+IFERROR(Y341/H341,"0")</f>
        <v>260</v>
      </c>
      <c r="Z342" s="44">
        <f>IFERROR(IF(Z336="",0,Z336),"0")+IFERROR(IF(Z337="",0,Z337),"0")+IFERROR(IF(Z338="",0,Z338),"0")+IFERROR(IF(Z339="",0,Z339),"0")+IFERROR(IF(Z340="",0,Z340),"0")+IFERROR(IF(Z341="",0,Z341),"0")</f>
        <v>5.6123399999999997</v>
      </c>
      <c r="AA342" s="68"/>
      <c r="AB342" s="68"/>
      <c r="AC342" s="68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7"/>
      <c r="P343" s="393" t="s">
        <v>43</v>
      </c>
      <c r="Q343" s="394"/>
      <c r="R343" s="394"/>
      <c r="S343" s="394"/>
      <c r="T343" s="394"/>
      <c r="U343" s="394"/>
      <c r="V343" s="395"/>
      <c r="W343" s="43" t="s">
        <v>0</v>
      </c>
      <c r="X343" s="44">
        <f>IFERROR(SUM(X336:X341),"0")</f>
        <v>2008</v>
      </c>
      <c r="Y343" s="44">
        <f>IFERROR(SUM(Y336:Y341),"0")</f>
        <v>2013.6</v>
      </c>
      <c r="Z343" s="43"/>
      <c r="AA343" s="68"/>
      <c r="AB343" s="68"/>
      <c r="AC343" s="68"/>
    </row>
    <row r="344" spans="1:68" ht="14.25" customHeight="1" x14ac:dyDescent="0.25">
      <c r="A344" s="405" t="s">
        <v>188</v>
      </c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5"/>
      <c r="N344" s="405"/>
      <c r="O344" s="405"/>
      <c r="P344" s="405"/>
      <c r="Q344" s="405"/>
      <c r="R344" s="405"/>
      <c r="S344" s="405"/>
      <c r="T344" s="405"/>
      <c r="U344" s="405"/>
      <c r="V344" s="405"/>
      <c r="W344" s="405"/>
      <c r="X344" s="405"/>
      <c r="Y344" s="405"/>
      <c r="Z344" s="405"/>
      <c r="AA344" s="67"/>
      <c r="AB344" s="67"/>
      <c r="AC344" s="81"/>
    </row>
    <row r="345" spans="1:68" ht="16.5" customHeight="1" x14ac:dyDescent="0.25">
      <c r="A345" s="64" t="s">
        <v>470</v>
      </c>
      <c r="B345" s="64" t="s">
        <v>471</v>
      </c>
      <c r="C345" s="37">
        <v>4301060379</v>
      </c>
      <c r="D345" s="406">
        <v>4607091380880</v>
      </c>
      <c r="E345" s="406"/>
      <c r="F345" s="63">
        <v>1.4</v>
      </c>
      <c r="G345" s="38">
        <v>6</v>
      </c>
      <c r="H345" s="63">
        <v>8.4</v>
      </c>
      <c r="I345" s="63">
        <v>8.9640000000000004</v>
      </c>
      <c r="J345" s="38">
        <v>56</v>
      </c>
      <c r="K345" s="38" t="s">
        <v>123</v>
      </c>
      <c r="L345" s="38"/>
      <c r="M345" s="39" t="s">
        <v>84</v>
      </c>
      <c r="N345" s="39"/>
      <c r="O345" s="38">
        <v>30</v>
      </c>
      <c r="P345" s="5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8"/>
      <c r="R345" s="408"/>
      <c r="S345" s="408"/>
      <c r="T345" s="40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IFERROR(IF(Y345=0,"",ROUNDUP(Y345/H345,0)*0.02175),"")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3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472</v>
      </c>
      <c r="B346" s="64" t="s">
        <v>473</v>
      </c>
      <c r="C346" s="37">
        <v>4301060308</v>
      </c>
      <c r="D346" s="406">
        <v>4607091384482</v>
      </c>
      <c r="E346" s="406"/>
      <c r="F346" s="63">
        <v>1.3</v>
      </c>
      <c r="G346" s="38">
        <v>6</v>
      </c>
      <c r="H346" s="63">
        <v>7.8</v>
      </c>
      <c r="I346" s="63">
        <v>8.3640000000000008</v>
      </c>
      <c r="J346" s="38">
        <v>56</v>
      </c>
      <c r="K346" s="38" t="s">
        <v>123</v>
      </c>
      <c r="L346" s="38"/>
      <c r="M346" s="39" t="s">
        <v>84</v>
      </c>
      <c r="N346" s="39"/>
      <c r="O346" s="38">
        <v>30</v>
      </c>
      <c r="P346" s="54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8"/>
      <c r="R346" s="408"/>
      <c r="S346" s="408"/>
      <c r="T346" s="40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16.5" customHeight="1" x14ac:dyDescent="0.25">
      <c r="A347" s="64" t="s">
        <v>474</v>
      </c>
      <c r="B347" s="64" t="s">
        <v>475</v>
      </c>
      <c r="C347" s="37">
        <v>4301060325</v>
      </c>
      <c r="D347" s="406">
        <v>4607091380897</v>
      </c>
      <c r="E347" s="406"/>
      <c r="F347" s="63">
        <v>1.4</v>
      </c>
      <c r="G347" s="38">
        <v>6</v>
      </c>
      <c r="H347" s="63">
        <v>8.4</v>
      </c>
      <c r="I347" s="63">
        <v>8.9640000000000004</v>
      </c>
      <c r="J347" s="38">
        <v>56</v>
      </c>
      <c r="K347" s="38" t="s">
        <v>123</v>
      </c>
      <c r="L347" s="38"/>
      <c r="M347" s="39" t="s">
        <v>84</v>
      </c>
      <c r="N347" s="39"/>
      <c r="O347" s="38">
        <v>30</v>
      </c>
      <c r="P347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8"/>
      <c r="R347" s="408"/>
      <c r="S347" s="408"/>
      <c r="T347" s="409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7"/>
      <c r="P348" s="393" t="s">
        <v>43</v>
      </c>
      <c r="Q348" s="394"/>
      <c r="R348" s="394"/>
      <c r="S348" s="394"/>
      <c r="T348" s="394"/>
      <c r="U348" s="394"/>
      <c r="V348" s="395"/>
      <c r="W348" s="43" t="s">
        <v>42</v>
      </c>
      <c r="X348" s="44">
        <f>IFERROR(X345/H345,"0")+IFERROR(X346/H346,"0")+IFERROR(X347/H347,"0")</f>
        <v>0</v>
      </c>
      <c r="Y348" s="44">
        <f>IFERROR(Y345/H345,"0")+IFERROR(Y346/H346,"0")+IFERROR(Y347/H347,"0")</f>
        <v>0</v>
      </c>
      <c r="Z348" s="44">
        <f>IFERROR(IF(Z345="",0,Z345),"0")+IFERROR(IF(Z346="",0,Z346),"0")+IFERROR(IF(Z347="",0,Z347),"0")</f>
        <v>0</v>
      </c>
      <c r="AA348" s="68"/>
      <c r="AB348" s="68"/>
      <c r="AC348" s="68"/>
    </row>
    <row r="349" spans="1:68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7"/>
      <c r="P349" s="393" t="s">
        <v>43</v>
      </c>
      <c r="Q349" s="394"/>
      <c r="R349" s="394"/>
      <c r="S349" s="394"/>
      <c r="T349" s="394"/>
      <c r="U349" s="394"/>
      <c r="V349" s="395"/>
      <c r="W349" s="43" t="s">
        <v>0</v>
      </c>
      <c r="X349" s="44">
        <f>IFERROR(SUM(X345:X347),"0")</f>
        <v>0</v>
      </c>
      <c r="Y349" s="44">
        <f>IFERROR(SUM(Y345:Y347),"0")</f>
        <v>0</v>
      </c>
      <c r="Z349" s="43"/>
      <c r="AA349" s="68"/>
      <c r="AB349" s="68"/>
      <c r="AC349" s="68"/>
    </row>
    <row r="350" spans="1:68" ht="14.25" customHeight="1" x14ac:dyDescent="0.25">
      <c r="A350" s="405" t="s">
        <v>109</v>
      </c>
      <c r="B350" s="405"/>
      <c r="C350" s="405"/>
      <c r="D350" s="405"/>
      <c r="E350" s="405"/>
      <c r="F350" s="405"/>
      <c r="G350" s="405"/>
      <c r="H350" s="405"/>
      <c r="I350" s="405"/>
      <c r="J350" s="405"/>
      <c r="K350" s="405"/>
      <c r="L350" s="405"/>
      <c r="M350" s="405"/>
      <c r="N350" s="405"/>
      <c r="O350" s="405"/>
      <c r="P350" s="405"/>
      <c r="Q350" s="405"/>
      <c r="R350" s="405"/>
      <c r="S350" s="405"/>
      <c r="T350" s="405"/>
      <c r="U350" s="405"/>
      <c r="V350" s="405"/>
      <c r="W350" s="405"/>
      <c r="X350" s="405"/>
      <c r="Y350" s="405"/>
      <c r="Z350" s="405"/>
      <c r="AA350" s="67"/>
      <c r="AB350" s="67"/>
      <c r="AC350" s="81"/>
    </row>
    <row r="351" spans="1:68" ht="16.5" customHeight="1" x14ac:dyDescent="0.25">
      <c r="A351" s="64" t="s">
        <v>476</v>
      </c>
      <c r="B351" s="64" t="s">
        <v>477</v>
      </c>
      <c r="C351" s="37">
        <v>4301030232</v>
      </c>
      <c r="D351" s="406">
        <v>4607091388374</v>
      </c>
      <c r="E351" s="406"/>
      <c r="F351" s="63">
        <v>0.38</v>
      </c>
      <c r="G351" s="38">
        <v>8</v>
      </c>
      <c r="H351" s="63">
        <v>3.04</v>
      </c>
      <c r="I351" s="63">
        <v>3.28</v>
      </c>
      <c r="J351" s="38">
        <v>156</v>
      </c>
      <c r="K351" s="38" t="s">
        <v>90</v>
      </c>
      <c r="L351" s="38"/>
      <c r="M351" s="39" t="s">
        <v>113</v>
      </c>
      <c r="N351" s="39"/>
      <c r="O351" s="38">
        <v>180</v>
      </c>
      <c r="P351" s="532" t="s">
        <v>478</v>
      </c>
      <c r="Q351" s="408"/>
      <c r="R351" s="408"/>
      <c r="S351" s="408"/>
      <c r="T351" s="40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IFERROR(IF(Y351=0,"",ROUNDUP(Y351/H351,0)*0.00753),"")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6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479</v>
      </c>
      <c r="B352" s="64" t="s">
        <v>480</v>
      </c>
      <c r="C352" s="37">
        <v>4301030235</v>
      </c>
      <c r="D352" s="406">
        <v>4607091388381</v>
      </c>
      <c r="E352" s="406"/>
      <c r="F352" s="63">
        <v>0.38</v>
      </c>
      <c r="G352" s="38">
        <v>8</v>
      </c>
      <c r="H352" s="63">
        <v>3.04</v>
      </c>
      <c r="I352" s="63">
        <v>3.32</v>
      </c>
      <c r="J352" s="38">
        <v>156</v>
      </c>
      <c r="K352" s="38" t="s">
        <v>90</v>
      </c>
      <c r="L352" s="38"/>
      <c r="M352" s="39" t="s">
        <v>113</v>
      </c>
      <c r="N352" s="39"/>
      <c r="O352" s="38">
        <v>180</v>
      </c>
      <c r="P352" s="533" t="s">
        <v>481</v>
      </c>
      <c r="Q352" s="408"/>
      <c r="R352" s="408"/>
      <c r="S352" s="408"/>
      <c r="T352" s="40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4301032015</v>
      </c>
      <c r="D353" s="406">
        <v>4607091383102</v>
      </c>
      <c r="E353" s="406"/>
      <c r="F353" s="63">
        <v>0.17</v>
      </c>
      <c r="G353" s="38">
        <v>15</v>
      </c>
      <c r="H353" s="63">
        <v>2.5499999999999998</v>
      </c>
      <c r="I353" s="63">
        <v>2.9750000000000001</v>
      </c>
      <c r="J353" s="38">
        <v>156</v>
      </c>
      <c r="K353" s="38" t="s">
        <v>90</v>
      </c>
      <c r="L353" s="38"/>
      <c r="M353" s="39" t="s">
        <v>113</v>
      </c>
      <c r="N353" s="39"/>
      <c r="O353" s="38">
        <v>180</v>
      </c>
      <c r="P353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8"/>
      <c r="R353" s="408"/>
      <c r="S353" s="408"/>
      <c r="T353" s="409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4301030233</v>
      </c>
      <c r="D354" s="406">
        <v>4607091388404</v>
      </c>
      <c r="E354" s="406"/>
      <c r="F354" s="63">
        <v>0.17</v>
      </c>
      <c r="G354" s="38">
        <v>15</v>
      </c>
      <c r="H354" s="63">
        <v>2.5499999999999998</v>
      </c>
      <c r="I354" s="63">
        <v>2.9</v>
      </c>
      <c r="J354" s="38">
        <v>156</v>
      </c>
      <c r="K354" s="38" t="s">
        <v>90</v>
      </c>
      <c r="L354" s="38"/>
      <c r="M354" s="39" t="s">
        <v>113</v>
      </c>
      <c r="N354" s="39"/>
      <c r="O354" s="38">
        <v>180</v>
      </c>
      <c r="P354" s="5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8"/>
      <c r="R354" s="408"/>
      <c r="S354" s="408"/>
      <c r="T354" s="409"/>
      <c r="U354" s="40" t="s">
        <v>48</v>
      </c>
      <c r="V354" s="40" t="s">
        <v>48</v>
      </c>
      <c r="W354" s="41" t="s">
        <v>0</v>
      </c>
      <c r="X354" s="59">
        <v>2.5499999999999998</v>
      </c>
      <c r="Y354" s="56">
        <f>IFERROR(IF(X354="",0,CEILING((X354/$H354),1)*$H354),"")</f>
        <v>2.5499999999999998</v>
      </c>
      <c r="Z354" s="42">
        <f>IFERROR(IF(Y354=0,"",ROUNDUP(Y354/H354,0)*0.00753),"")</f>
        <v>7.5300000000000002E-3</v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2.9</v>
      </c>
      <c r="BN354" s="79">
        <f>IFERROR(Y354*I354/H354,"0")</f>
        <v>2.9</v>
      </c>
      <c r="BO354" s="79">
        <f>IFERROR(1/J354*(X354/H354),"0")</f>
        <v>6.41025641025641E-3</v>
      </c>
      <c r="BP354" s="79">
        <f>IFERROR(1/J354*(Y354/H354),"0")</f>
        <v>6.41025641025641E-3</v>
      </c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7"/>
      <c r="P355" s="393" t="s">
        <v>43</v>
      </c>
      <c r="Q355" s="394"/>
      <c r="R355" s="394"/>
      <c r="S355" s="394"/>
      <c r="T355" s="394"/>
      <c r="U355" s="394"/>
      <c r="V355" s="395"/>
      <c r="W355" s="43" t="s">
        <v>42</v>
      </c>
      <c r="X355" s="44">
        <f>IFERROR(X351/H351,"0")+IFERROR(X352/H352,"0")+IFERROR(X353/H353,"0")+IFERROR(X354/H354,"0")</f>
        <v>1</v>
      </c>
      <c r="Y355" s="44">
        <f>IFERROR(Y351/H351,"0")+IFERROR(Y352/H352,"0")+IFERROR(Y353/H353,"0")+IFERROR(Y354/H354,"0")</f>
        <v>1</v>
      </c>
      <c r="Z355" s="44">
        <f>IFERROR(IF(Z351="",0,Z351),"0")+IFERROR(IF(Z352="",0,Z352),"0")+IFERROR(IF(Z353="",0,Z353),"0")+IFERROR(IF(Z354="",0,Z354),"0")</f>
        <v>7.5300000000000002E-3</v>
      </c>
      <c r="AA355" s="68"/>
      <c r="AB355" s="68"/>
      <c r="AC355" s="68"/>
    </row>
    <row r="356" spans="1:68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7"/>
      <c r="P356" s="393" t="s">
        <v>43</v>
      </c>
      <c r="Q356" s="394"/>
      <c r="R356" s="394"/>
      <c r="S356" s="394"/>
      <c r="T356" s="394"/>
      <c r="U356" s="394"/>
      <c r="V356" s="395"/>
      <c r="W356" s="43" t="s">
        <v>0</v>
      </c>
      <c r="X356" s="44">
        <f>IFERROR(SUM(X351:X354),"0")</f>
        <v>2.5499999999999998</v>
      </c>
      <c r="Y356" s="44">
        <f>IFERROR(SUM(Y351:Y354),"0")</f>
        <v>2.5499999999999998</v>
      </c>
      <c r="Z356" s="43"/>
      <c r="AA356" s="68"/>
      <c r="AB356" s="68"/>
      <c r="AC356" s="68"/>
    </row>
    <row r="357" spans="1:68" ht="14.25" customHeight="1" x14ac:dyDescent="0.25">
      <c r="A357" s="405" t="s">
        <v>486</v>
      </c>
      <c r="B357" s="405"/>
      <c r="C357" s="405"/>
      <c r="D357" s="405"/>
      <c r="E357" s="405"/>
      <c r="F357" s="405"/>
      <c r="G357" s="405"/>
      <c r="H357" s="405"/>
      <c r="I357" s="405"/>
      <c r="J357" s="405"/>
      <c r="K357" s="405"/>
      <c r="L357" s="405"/>
      <c r="M357" s="405"/>
      <c r="N357" s="405"/>
      <c r="O357" s="405"/>
      <c r="P357" s="405"/>
      <c r="Q357" s="405"/>
      <c r="R357" s="405"/>
      <c r="S357" s="405"/>
      <c r="T357" s="405"/>
      <c r="U357" s="405"/>
      <c r="V357" s="405"/>
      <c r="W357" s="405"/>
      <c r="X357" s="405"/>
      <c r="Y357" s="405"/>
      <c r="Z357" s="405"/>
      <c r="AA357" s="67"/>
      <c r="AB357" s="67"/>
      <c r="AC357" s="81"/>
    </row>
    <row r="358" spans="1:68" ht="16.5" customHeight="1" x14ac:dyDescent="0.25">
      <c r="A358" s="64" t="s">
        <v>487</v>
      </c>
      <c r="B358" s="64" t="s">
        <v>488</v>
      </c>
      <c r="C358" s="37">
        <v>4301180007</v>
      </c>
      <c r="D358" s="406">
        <v>4680115881808</v>
      </c>
      <c r="E358" s="406"/>
      <c r="F358" s="63">
        <v>0.1</v>
      </c>
      <c r="G358" s="38">
        <v>20</v>
      </c>
      <c r="H358" s="63">
        <v>2</v>
      </c>
      <c r="I358" s="63">
        <v>2.2400000000000002</v>
      </c>
      <c r="J358" s="38">
        <v>238</v>
      </c>
      <c r="K358" s="38" t="s">
        <v>490</v>
      </c>
      <c r="L358" s="38"/>
      <c r="M358" s="39" t="s">
        <v>489</v>
      </c>
      <c r="N358" s="39"/>
      <c r="O358" s="38">
        <v>730</v>
      </c>
      <c r="P358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8"/>
      <c r="R358" s="408"/>
      <c r="S358" s="408"/>
      <c r="T358" s="409"/>
      <c r="U358" s="40" t="s">
        <v>48</v>
      </c>
      <c r="V358" s="40" t="s">
        <v>48</v>
      </c>
      <c r="W358" s="41" t="s">
        <v>0</v>
      </c>
      <c r="X358" s="59">
        <v>0</v>
      </c>
      <c r="Y358" s="56">
        <f>IFERROR(IF(X358="",0,CEILING((X358/$H358),1)*$H358),"")</f>
        <v>0</v>
      </c>
      <c r="Z358" s="42" t="str">
        <f>IFERROR(IF(Y358=0,"",ROUNDUP(Y358/H358,0)*0.00474),"")</f>
        <v/>
      </c>
      <c r="AA358" s="69" t="s">
        <v>48</v>
      </c>
      <c r="AB358" s="70" t="s">
        <v>48</v>
      </c>
      <c r="AC358" s="82"/>
      <c r="AG358" s="79"/>
      <c r="AJ358" s="84"/>
      <c r="AK358" s="84"/>
      <c r="BB358" s="270" t="s">
        <v>69</v>
      </c>
      <c r="BM358" s="79">
        <f>IFERROR(X358*I358/H358,"0")</f>
        <v>0</v>
      </c>
      <c r="BN358" s="79">
        <f>IFERROR(Y358*I358/H358,"0")</f>
        <v>0</v>
      </c>
      <c r="BO358" s="79">
        <f>IFERROR(1/J358*(X358/H358),"0")</f>
        <v>0</v>
      </c>
      <c r="BP358" s="79">
        <f>IFERROR(1/J358*(Y358/H358),"0")</f>
        <v>0</v>
      </c>
    </row>
    <row r="359" spans="1:68" ht="27" customHeight="1" x14ac:dyDescent="0.25">
      <c r="A359" s="64" t="s">
        <v>491</v>
      </c>
      <c r="B359" s="64" t="s">
        <v>492</v>
      </c>
      <c r="C359" s="37">
        <v>4301180006</v>
      </c>
      <c r="D359" s="406">
        <v>4680115881822</v>
      </c>
      <c r="E359" s="406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490</v>
      </c>
      <c r="L359" s="38"/>
      <c r="M359" s="39" t="s">
        <v>489</v>
      </c>
      <c r="N359" s="39"/>
      <c r="O359" s="38">
        <v>730</v>
      </c>
      <c r="P359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8"/>
      <c r="R359" s="408"/>
      <c r="S359" s="408"/>
      <c r="T359" s="409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493</v>
      </c>
      <c r="B360" s="64" t="s">
        <v>494</v>
      </c>
      <c r="C360" s="37">
        <v>4301180001</v>
      </c>
      <c r="D360" s="406">
        <v>4680115880016</v>
      </c>
      <c r="E360" s="406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490</v>
      </c>
      <c r="L360" s="38"/>
      <c r="M360" s="39" t="s">
        <v>489</v>
      </c>
      <c r="N360" s="39"/>
      <c r="O360" s="38">
        <v>730</v>
      </c>
      <c r="P360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8"/>
      <c r="R360" s="408"/>
      <c r="S360" s="408"/>
      <c r="T360" s="409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7"/>
      <c r="P361" s="393" t="s">
        <v>43</v>
      </c>
      <c r="Q361" s="394"/>
      <c r="R361" s="394"/>
      <c r="S361" s="394"/>
      <c r="T361" s="394"/>
      <c r="U361" s="394"/>
      <c r="V361" s="395"/>
      <c r="W361" s="43" t="s">
        <v>42</v>
      </c>
      <c r="X361" s="44">
        <f>IFERROR(X358/H358,"0")+IFERROR(X359/H359,"0")+IFERROR(X360/H360,"0")</f>
        <v>0</v>
      </c>
      <c r="Y361" s="44">
        <f>IFERROR(Y358/H358,"0")+IFERROR(Y359/H359,"0")+IFERROR(Y360/H360,"0")</f>
        <v>0</v>
      </c>
      <c r="Z361" s="44">
        <f>IFERROR(IF(Z358="",0,Z358),"0")+IFERROR(IF(Z359="",0,Z359),"0")+IFERROR(IF(Z360="",0,Z360),"0")</f>
        <v>0</v>
      </c>
      <c r="AA361" s="68"/>
      <c r="AB361" s="68"/>
      <c r="AC361" s="68"/>
    </row>
    <row r="362" spans="1:68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7"/>
      <c r="P362" s="393" t="s">
        <v>43</v>
      </c>
      <c r="Q362" s="394"/>
      <c r="R362" s="394"/>
      <c r="S362" s="394"/>
      <c r="T362" s="394"/>
      <c r="U362" s="394"/>
      <c r="V362" s="395"/>
      <c r="W362" s="43" t="s">
        <v>0</v>
      </c>
      <c r="X362" s="44">
        <f>IFERROR(SUM(X358:X360),"0")</f>
        <v>0</v>
      </c>
      <c r="Y362" s="44">
        <f>IFERROR(SUM(Y358:Y360),"0")</f>
        <v>0</v>
      </c>
      <c r="Z362" s="43"/>
      <c r="AA362" s="68"/>
      <c r="AB362" s="68"/>
      <c r="AC362" s="68"/>
    </row>
    <row r="363" spans="1:68" ht="16.5" customHeight="1" x14ac:dyDescent="0.25">
      <c r="A363" s="416" t="s">
        <v>495</v>
      </c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16"/>
      <c r="O363" s="416"/>
      <c r="P363" s="416"/>
      <c r="Q363" s="416"/>
      <c r="R363" s="416"/>
      <c r="S363" s="416"/>
      <c r="T363" s="416"/>
      <c r="U363" s="416"/>
      <c r="V363" s="416"/>
      <c r="W363" s="416"/>
      <c r="X363" s="416"/>
      <c r="Y363" s="416"/>
      <c r="Z363" s="416"/>
      <c r="AA363" s="66"/>
      <c r="AB363" s="66"/>
      <c r="AC363" s="80"/>
    </row>
    <row r="364" spans="1:68" ht="14.25" customHeight="1" x14ac:dyDescent="0.25">
      <c r="A364" s="405" t="s">
        <v>81</v>
      </c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405"/>
      <c r="O364" s="405"/>
      <c r="P364" s="405"/>
      <c r="Q364" s="405"/>
      <c r="R364" s="405"/>
      <c r="S364" s="405"/>
      <c r="T364" s="405"/>
      <c r="U364" s="405"/>
      <c r="V364" s="405"/>
      <c r="W364" s="405"/>
      <c r="X364" s="405"/>
      <c r="Y364" s="405"/>
      <c r="Z364" s="405"/>
      <c r="AA364" s="67"/>
      <c r="AB364" s="67"/>
      <c r="AC364" s="81"/>
    </row>
    <row r="365" spans="1:68" ht="27" customHeight="1" x14ac:dyDescent="0.25">
      <c r="A365" s="64" t="s">
        <v>496</v>
      </c>
      <c r="B365" s="64" t="s">
        <v>497</v>
      </c>
      <c r="C365" s="37">
        <v>4301031066</v>
      </c>
      <c r="D365" s="406">
        <v>4607091383836</v>
      </c>
      <c r="E365" s="406"/>
      <c r="F365" s="63">
        <v>0.3</v>
      </c>
      <c r="G365" s="38">
        <v>6</v>
      </c>
      <c r="H365" s="63">
        <v>1.8</v>
      </c>
      <c r="I365" s="63">
        <v>2.048</v>
      </c>
      <c r="J365" s="38">
        <v>156</v>
      </c>
      <c r="K365" s="38" t="s">
        <v>90</v>
      </c>
      <c r="L365" s="38"/>
      <c r="M365" s="39" t="s">
        <v>84</v>
      </c>
      <c r="N365" s="39"/>
      <c r="O365" s="38">
        <v>40</v>
      </c>
      <c r="P365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8"/>
      <c r="R365" s="408"/>
      <c r="S365" s="408"/>
      <c r="T365" s="409"/>
      <c r="U365" s="40" t="s">
        <v>48</v>
      </c>
      <c r="V365" s="40" t="s">
        <v>48</v>
      </c>
      <c r="W365" s="41" t="s">
        <v>0</v>
      </c>
      <c r="X365" s="59">
        <v>0</v>
      </c>
      <c r="Y365" s="56">
        <f>IFERROR(IF(X365="",0,CEILING((X365/$H365),1)*$H365),"")</f>
        <v>0</v>
      </c>
      <c r="Z365" s="42" t="str">
        <f>IFERROR(IF(Y365=0,"",ROUNDUP(Y365/H365,0)*0.00753),"")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3" t="s">
        <v>69</v>
      </c>
      <c r="BM365" s="79">
        <f>IFERROR(X365*I365/H365,"0")</f>
        <v>0</v>
      </c>
      <c r="BN365" s="79">
        <f>IFERROR(Y365*I365/H365,"0")</f>
        <v>0</v>
      </c>
      <c r="BO365" s="79">
        <f>IFERROR(1/J365*(X365/H365),"0")</f>
        <v>0</v>
      </c>
      <c r="BP365" s="79">
        <f>IFERROR(1/J365*(Y365/H365),"0")</f>
        <v>0</v>
      </c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7"/>
      <c r="P366" s="393" t="s">
        <v>43</v>
      </c>
      <c r="Q366" s="394"/>
      <c r="R366" s="394"/>
      <c r="S366" s="394"/>
      <c r="T366" s="394"/>
      <c r="U366" s="394"/>
      <c r="V366" s="395"/>
      <c r="W366" s="43" t="s">
        <v>42</v>
      </c>
      <c r="X366" s="44">
        <f>IFERROR(X365/H365,"0")</f>
        <v>0</v>
      </c>
      <c r="Y366" s="44">
        <f>IFERROR(Y365/H365,"0")</f>
        <v>0</v>
      </c>
      <c r="Z366" s="44">
        <f>IFERROR(IF(Z365="",0,Z365),"0")</f>
        <v>0</v>
      </c>
      <c r="AA366" s="68"/>
      <c r="AB366" s="68"/>
      <c r="AC366" s="68"/>
    </row>
    <row r="367" spans="1:68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7"/>
      <c r="P367" s="393" t="s">
        <v>43</v>
      </c>
      <c r="Q367" s="394"/>
      <c r="R367" s="394"/>
      <c r="S367" s="394"/>
      <c r="T367" s="394"/>
      <c r="U367" s="394"/>
      <c r="V367" s="395"/>
      <c r="W367" s="43" t="s">
        <v>0</v>
      </c>
      <c r="X367" s="44">
        <f>IFERROR(SUM(X365:X365),"0")</f>
        <v>0</v>
      </c>
      <c r="Y367" s="44">
        <f>IFERROR(SUM(Y365:Y365),"0")</f>
        <v>0</v>
      </c>
      <c r="Z367" s="43"/>
      <c r="AA367" s="68"/>
      <c r="AB367" s="68"/>
      <c r="AC367" s="68"/>
    </row>
    <row r="368" spans="1:68" ht="14.25" customHeight="1" x14ac:dyDescent="0.25">
      <c r="A368" s="405" t="s">
        <v>86</v>
      </c>
      <c r="B368" s="405"/>
      <c r="C368" s="405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5"/>
      <c r="P368" s="405"/>
      <c r="Q368" s="405"/>
      <c r="R368" s="405"/>
      <c r="S368" s="405"/>
      <c r="T368" s="405"/>
      <c r="U368" s="405"/>
      <c r="V368" s="405"/>
      <c r="W368" s="405"/>
      <c r="X368" s="405"/>
      <c r="Y368" s="405"/>
      <c r="Z368" s="405"/>
      <c r="AA368" s="67"/>
      <c r="AB368" s="67"/>
      <c r="AC368" s="81"/>
    </row>
    <row r="369" spans="1:68" ht="16.5" customHeight="1" x14ac:dyDescent="0.25">
      <c r="A369" s="64" t="s">
        <v>498</v>
      </c>
      <c r="B369" s="64" t="s">
        <v>499</v>
      </c>
      <c r="C369" s="37">
        <v>4301051142</v>
      </c>
      <c r="D369" s="406">
        <v>4607091387919</v>
      </c>
      <c r="E369" s="406"/>
      <c r="F369" s="63">
        <v>1.35</v>
      </c>
      <c r="G369" s="38">
        <v>6</v>
      </c>
      <c r="H369" s="63">
        <v>8.1</v>
      </c>
      <c r="I369" s="63">
        <v>8.6639999999999997</v>
      </c>
      <c r="J369" s="38">
        <v>56</v>
      </c>
      <c r="K369" s="38" t="s">
        <v>123</v>
      </c>
      <c r="L369" s="38"/>
      <c r="M369" s="39" t="s">
        <v>84</v>
      </c>
      <c r="N369" s="39"/>
      <c r="O369" s="38">
        <v>45</v>
      </c>
      <c r="P369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8"/>
      <c r="R369" s="408"/>
      <c r="S369" s="408"/>
      <c r="T369" s="409"/>
      <c r="U369" s="40" t="s">
        <v>48</v>
      </c>
      <c r="V369" s="40" t="s">
        <v>48</v>
      </c>
      <c r="W369" s="41" t="s">
        <v>0</v>
      </c>
      <c r="X369" s="59">
        <v>0</v>
      </c>
      <c r="Y369" s="56">
        <f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74" t="s">
        <v>69</v>
      </c>
      <c r="BM369" s="79">
        <f>IFERROR(X369*I369/H369,"0")</f>
        <v>0</v>
      </c>
      <c r="BN369" s="79">
        <f>IFERROR(Y369*I369/H369,"0")</f>
        <v>0</v>
      </c>
      <c r="BO369" s="79">
        <f>IFERROR(1/J369*(X369/H369),"0")</f>
        <v>0</v>
      </c>
      <c r="BP369" s="79">
        <f>IFERROR(1/J369*(Y369/H369),"0")</f>
        <v>0</v>
      </c>
    </row>
    <row r="370" spans="1:68" ht="27" customHeight="1" x14ac:dyDescent="0.25">
      <c r="A370" s="64" t="s">
        <v>500</v>
      </c>
      <c r="B370" s="64" t="s">
        <v>501</v>
      </c>
      <c r="C370" s="37">
        <v>4301051461</v>
      </c>
      <c r="D370" s="406">
        <v>4680115883604</v>
      </c>
      <c r="E370" s="406"/>
      <c r="F370" s="63">
        <v>0.35</v>
      </c>
      <c r="G370" s="38">
        <v>6</v>
      </c>
      <c r="H370" s="63">
        <v>2.1</v>
      </c>
      <c r="I370" s="63">
        <v>2.3719999999999999</v>
      </c>
      <c r="J370" s="38">
        <v>156</v>
      </c>
      <c r="K370" s="38" t="s">
        <v>90</v>
      </c>
      <c r="L370" s="38"/>
      <c r="M370" s="39" t="s">
        <v>125</v>
      </c>
      <c r="N370" s="39"/>
      <c r="O370" s="38">
        <v>45</v>
      </c>
      <c r="P370" s="5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8"/>
      <c r="R370" s="408"/>
      <c r="S370" s="408"/>
      <c r="T370" s="409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IFERROR(IF(Y370=0,"",ROUNDUP(Y370/H370,0)*0.00753),"")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502</v>
      </c>
      <c r="B371" s="64" t="s">
        <v>503</v>
      </c>
      <c r="C371" s="37">
        <v>4301051485</v>
      </c>
      <c r="D371" s="406">
        <v>4680115883567</v>
      </c>
      <c r="E371" s="406"/>
      <c r="F371" s="63">
        <v>0.35</v>
      </c>
      <c r="G371" s="38">
        <v>6</v>
      </c>
      <c r="H371" s="63">
        <v>2.1</v>
      </c>
      <c r="I371" s="63">
        <v>2.36</v>
      </c>
      <c r="J371" s="38">
        <v>156</v>
      </c>
      <c r="K371" s="38" t="s">
        <v>90</v>
      </c>
      <c r="L371" s="38"/>
      <c r="M371" s="39" t="s">
        <v>84</v>
      </c>
      <c r="N371" s="39"/>
      <c r="O371" s="38">
        <v>40</v>
      </c>
      <c r="P371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8"/>
      <c r="R371" s="408"/>
      <c r="S371" s="408"/>
      <c r="T371" s="409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7"/>
      <c r="P372" s="393" t="s">
        <v>43</v>
      </c>
      <c r="Q372" s="394"/>
      <c r="R372" s="394"/>
      <c r="S372" s="394"/>
      <c r="T372" s="394"/>
      <c r="U372" s="394"/>
      <c r="V372" s="395"/>
      <c r="W372" s="43" t="s">
        <v>42</v>
      </c>
      <c r="X372" s="44">
        <f>IFERROR(X369/H369,"0")+IFERROR(X370/H370,"0")+IFERROR(X371/H371,"0")</f>
        <v>0</v>
      </c>
      <c r="Y372" s="44">
        <f>IFERROR(Y369/H369,"0")+IFERROR(Y370/H370,"0")+IFERROR(Y371/H371,"0")</f>
        <v>0</v>
      </c>
      <c r="Z372" s="44">
        <f>IFERROR(IF(Z369="",0,Z369),"0")+IFERROR(IF(Z370="",0,Z370),"0")+IFERROR(IF(Z371="",0,Z371),"0")</f>
        <v>0</v>
      </c>
      <c r="AA372" s="68"/>
      <c r="AB372" s="68"/>
      <c r="AC372" s="68"/>
    </row>
    <row r="373" spans="1:68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397"/>
      <c r="P373" s="393" t="s">
        <v>43</v>
      </c>
      <c r="Q373" s="394"/>
      <c r="R373" s="394"/>
      <c r="S373" s="394"/>
      <c r="T373" s="394"/>
      <c r="U373" s="394"/>
      <c r="V373" s="395"/>
      <c r="W373" s="43" t="s">
        <v>0</v>
      </c>
      <c r="X373" s="44">
        <f>IFERROR(SUM(X369:X371),"0")</f>
        <v>0</v>
      </c>
      <c r="Y373" s="44">
        <f>IFERROR(SUM(Y369:Y371),"0")</f>
        <v>0</v>
      </c>
      <c r="Z373" s="43"/>
      <c r="AA373" s="68"/>
      <c r="AB373" s="68"/>
      <c r="AC373" s="68"/>
    </row>
    <row r="374" spans="1:68" ht="27.75" customHeight="1" x14ac:dyDescent="0.2">
      <c r="A374" s="440" t="s">
        <v>504</v>
      </c>
      <c r="B374" s="440"/>
      <c r="C374" s="440"/>
      <c r="D374" s="440"/>
      <c r="E374" s="440"/>
      <c r="F374" s="440"/>
      <c r="G374" s="440"/>
      <c r="H374" s="440"/>
      <c r="I374" s="440"/>
      <c r="J374" s="440"/>
      <c r="K374" s="440"/>
      <c r="L374" s="440"/>
      <c r="M374" s="440"/>
      <c r="N374" s="440"/>
      <c r="O374" s="440"/>
      <c r="P374" s="440"/>
      <c r="Q374" s="440"/>
      <c r="R374" s="440"/>
      <c r="S374" s="440"/>
      <c r="T374" s="440"/>
      <c r="U374" s="440"/>
      <c r="V374" s="440"/>
      <c r="W374" s="440"/>
      <c r="X374" s="440"/>
      <c r="Y374" s="440"/>
      <c r="Z374" s="440"/>
      <c r="AA374" s="55"/>
      <c r="AB374" s="55"/>
      <c r="AC374" s="55"/>
    </row>
    <row r="375" spans="1:68" ht="16.5" customHeight="1" x14ac:dyDescent="0.25">
      <c r="A375" s="416" t="s">
        <v>505</v>
      </c>
      <c r="B375" s="416"/>
      <c r="C375" s="416"/>
      <c r="D375" s="416"/>
      <c r="E375" s="416"/>
      <c r="F375" s="416"/>
      <c r="G375" s="416"/>
      <c r="H375" s="416"/>
      <c r="I375" s="416"/>
      <c r="J375" s="416"/>
      <c r="K375" s="416"/>
      <c r="L375" s="416"/>
      <c r="M375" s="416"/>
      <c r="N375" s="416"/>
      <c r="O375" s="416"/>
      <c r="P375" s="416"/>
      <c r="Q375" s="416"/>
      <c r="R375" s="416"/>
      <c r="S375" s="416"/>
      <c r="T375" s="416"/>
      <c r="U375" s="416"/>
      <c r="V375" s="416"/>
      <c r="W375" s="416"/>
      <c r="X375" s="416"/>
      <c r="Y375" s="416"/>
      <c r="Z375" s="416"/>
      <c r="AA375" s="66"/>
      <c r="AB375" s="66"/>
      <c r="AC375" s="80"/>
    </row>
    <row r="376" spans="1:68" ht="14.25" customHeight="1" x14ac:dyDescent="0.25">
      <c r="A376" s="405" t="s">
        <v>119</v>
      </c>
      <c r="B376" s="405"/>
      <c r="C376" s="405"/>
      <c r="D376" s="405"/>
      <c r="E376" s="405"/>
      <c r="F376" s="405"/>
      <c r="G376" s="405"/>
      <c r="H376" s="405"/>
      <c r="I376" s="405"/>
      <c r="J376" s="405"/>
      <c r="K376" s="405"/>
      <c r="L376" s="405"/>
      <c r="M376" s="405"/>
      <c r="N376" s="405"/>
      <c r="O376" s="405"/>
      <c r="P376" s="405"/>
      <c r="Q376" s="405"/>
      <c r="R376" s="405"/>
      <c r="S376" s="405"/>
      <c r="T376" s="405"/>
      <c r="U376" s="405"/>
      <c r="V376" s="405"/>
      <c r="W376" s="405"/>
      <c r="X376" s="405"/>
      <c r="Y376" s="405"/>
      <c r="Z376" s="405"/>
      <c r="AA376" s="67"/>
      <c r="AB376" s="67"/>
      <c r="AC376" s="81"/>
    </row>
    <row r="377" spans="1:68" ht="27" customHeight="1" x14ac:dyDescent="0.25">
      <c r="A377" s="64" t="s">
        <v>506</v>
      </c>
      <c r="B377" s="64" t="s">
        <v>507</v>
      </c>
      <c r="C377" s="37">
        <v>4301011946</v>
      </c>
      <c r="D377" s="406">
        <v>4680115884847</v>
      </c>
      <c r="E377" s="406"/>
      <c r="F377" s="63">
        <v>2.5</v>
      </c>
      <c r="G377" s="38">
        <v>6</v>
      </c>
      <c r="H377" s="63">
        <v>15</v>
      </c>
      <c r="I377" s="63">
        <v>15.48</v>
      </c>
      <c r="J377" s="38">
        <v>48</v>
      </c>
      <c r="K377" s="38" t="s">
        <v>123</v>
      </c>
      <c r="L377" s="38"/>
      <c r="M377" s="39" t="s">
        <v>142</v>
      </c>
      <c r="N377" s="39"/>
      <c r="O377" s="38">
        <v>60</v>
      </c>
      <c r="P377" s="52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8"/>
      <c r="R377" s="408"/>
      <c r="S377" s="408"/>
      <c r="T377" s="40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ref="Y377:Y385" si="67">IFERROR(IF(X377="",0,CEILING((X377/$H377),1)*$H377),"")</f>
        <v>0</v>
      </c>
      <c r="Z377" s="42" t="str">
        <f>IFERROR(IF(Y377=0,"",ROUNDUP(Y377/H377,0)*0.02039),"")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ref="BM377:BM385" si="68">IFERROR(X377*I377/H377,"0")</f>
        <v>0</v>
      </c>
      <c r="BN377" s="79">
        <f t="shared" ref="BN377:BN385" si="69">IFERROR(Y377*I377/H377,"0")</f>
        <v>0</v>
      </c>
      <c r="BO377" s="79">
        <f t="shared" ref="BO377:BO385" si="70">IFERROR(1/J377*(X377/H377),"0")</f>
        <v>0</v>
      </c>
      <c r="BP377" s="79">
        <f t="shared" ref="BP377:BP385" si="71">IFERROR(1/J377*(Y377/H377),"0")</f>
        <v>0</v>
      </c>
    </row>
    <row r="378" spans="1:68" ht="27" customHeight="1" x14ac:dyDescent="0.25">
      <c r="A378" s="64" t="s">
        <v>506</v>
      </c>
      <c r="B378" s="64" t="s">
        <v>508</v>
      </c>
      <c r="C378" s="37">
        <v>4301011869</v>
      </c>
      <c r="D378" s="406">
        <v>4680115884847</v>
      </c>
      <c r="E378" s="406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123</v>
      </c>
      <c r="L378" s="38"/>
      <c r="M378" s="39" t="s">
        <v>84</v>
      </c>
      <c r="N378" s="39"/>
      <c r="O378" s="38">
        <v>60</v>
      </c>
      <c r="P378" s="52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8"/>
      <c r="R378" s="408"/>
      <c r="S378" s="408"/>
      <c r="T378" s="409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si="67"/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si="68"/>
        <v>0</v>
      </c>
      <c r="BN378" s="79">
        <f t="shared" si="69"/>
        <v>0</v>
      </c>
      <c r="BO378" s="79">
        <f t="shared" si="70"/>
        <v>0</v>
      </c>
      <c r="BP378" s="79">
        <f t="shared" si="71"/>
        <v>0</v>
      </c>
    </row>
    <row r="379" spans="1:68" ht="27" customHeight="1" x14ac:dyDescent="0.25">
      <c r="A379" s="64" t="s">
        <v>509</v>
      </c>
      <c r="B379" s="64" t="s">
        <v>510</v>
      </c>
      <c r="C379" s="37">
        <v>4301011947</v>
      </c>
      <c r="D379" s="406">
        <v>4680115884854</v>
      </c>
      <c r="E379" s="406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123</v>
      </c>
      <c r="L379" s="38"/>
      <c r="M379" s="39" t="s">
        <v>142</v>
      </c>
      <c r="N379" s="39"/>
      <c r="O379" s="38">
        <v>60</v>
      </c>
      <c r="P379" s="52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8"/>
      <c r="R379" s="408"/>
      <c r="S379" s="408"/>
      <c r="T379" s="409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IFERROR(IF(Y379=0,"",ROUNDUP(Y379/H379,0)*0.02039),"")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509</v>
      </c>
      <c r="B380" s="64" t="s">
        <v>511</v>
      </c>
      <c r="C380" s="37">
        <v>4301011870</v>
      </c>
      <c r="D380" s="406">
        <v>4680115884854</v>
      </c>
      <c r="E380" s="406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123</v>
      </c>
      <c r="L380" s="38"/>
      <c r="M380" s="39" t="s">
        <v>84</v>
      </c>
      <c r="N380" s="39"/>
      <c r="O380" s="38">
        <v>60</v>
      </c>
      <c r="P380" s="5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8"/>
      <c r="R380" s="408"/>
      <c r="S380" s="408"/>
      <c r="T380" s="409"/>
      <c r="U380" s="40" t="s">
        <v>48</v>
      </c>
      <c r="V380" s="40" t="s">
        <v>48</v>
      </c>
      <c r="W380" s="41" t="s">
        <v>0</v>
      </c>
      <c r="X380" s="59">
        <v>200</v>
      </c>
      <c r="Y380" s="56">
        <f t="shared" si="67"/>
        <v>210</v>
      </c>
      <c r="Z380" s="42">
        <f>IFERROR(IF(Y380=0,"",ROUNDUP(Y380/H380,0)*0.02175),"")</f>
        <v>0.30449999999999999</v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206.4</v>
      </c>
      <c r="BN380" s="79">
        <f t="shared" si="69"/>
        <v>216.72</v>
      </c>
      <c r="BO380" s="79">
        <f t="shared" si="70"/>
        <v>0.27777777777777779</v>
      </c>
      <c r="BP380" s="79">
        <f t="shared" si="71"/>
        <v>0.29166666666666663</v>
      </c>
    </row>
    <row r="381" spans="1:68" ht="27" customHeight="1" x14ac:dyDescent="0.25">
      <c r="A381" s="64" t="s">
        <v>512</v>
      </c>
      <c r="B381" s="64" t="s">
        <v>513</v>
      </c>
      <c r="C381" s="37">
        <v>4301011943</v>
      </c>
      <c r="D381" s="406">
        <v>4680115884830</v>
      </c>
      <c r="E381" s="40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123</v>
      </c>
      <c r="L381" s="38"/>
      <c r="M381" s="39" t="s">
        <v>142</v>
      </c>
      <c r="N381" s="39"/>
      <c r="O381" s="38">
        <v>60</v>
      </c>
      <c r="P381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8"/>
      <c r="R381" s="408"/>
      <c r="S381" s="408"/>
      <c r="T381" s="409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IFERROR(IF(Y381=0,"",ROUNDUP(Y381/H381,0)*0.02039),"")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512</v>
      </c>
      <c r="B382" s="64" t="s">
        <v>514</v>
      </c>
      <c r="C382" s="37">
        <v>4301011867</v>
      </c>
      <c r="D382" s="406">
        <v>4680115884830</v>
      </c>
      <c r="E382" s="406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123</v>
      </c>
      <c r="L382" s="38"/>
      <c r="M382" s="39" t="s">
        <v>84</v>
      </c>
      <c r="N382" s="39"/>
      <c r="O382" s="38">
        <v>60</v>
      </c>
      <c r="P382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8"/>
      <c r="R382" s="408"/>
      <c r="S382" s="408"/>
      <c r="T382" s="409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IFERROR(IF(Y382=0,"",ROUNDUP(Y382/H382,0)*0.02175),"")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515</v>
      </c>
      <c r="B383" s="64" t="s">
        <v>516</v>
      </c>
      <c r="C383" s="37">
        <v>4301011433</v>
      </c>
      <c r="D383" s="406">
        <v>4680115882638</v>
      </c>
      <c r="E383" s="406"/>
      <c r="F383" s="63">
        <v>0.4</v>
      </c>
      <c r="G383" s="38">
        <v>10</v>
      </c>
      <c r="H383" s="63">
        <v>4</v>
      </c>
      <c r="I383" s="63">
        <v>4.24</v>
      </c>
      <c r="J383" s="38">
        <v>120</v>
      </c>
      <c r="K383" s="38" t="s">
        <v>90</v>
      </c>
      <c r="L383" s="38"/>
      <c r="M383" s="39" t="s">
        <v>122</v>
      </c>
      <c r="N383" s="39"/>
      <c r="O383" s="38">
        <v>90</v>
      </c>
      <c r="P383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8"/>
      <c r="R383" s="408"/>
      <c r="S383" s="408"/>
      <c r="T383" s="409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IFERROR(IF(Y383=0,"",ROUNDUP(Y383/H383,0)*0.00937),"")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517</v>
      </c>
      <c r="B384" s="64" t="s">
        <v>518</v>
      </c>
      <c r="C384" s="37">
        <v>4301011952</v>
      </c>
      <c r="D384" s="406">
        <v>4680115884922</v>
      </c>
      <c r="E384" s="406"/>
      <c r="F384" s="63">
        <v>0.5</v>
      </c>
      <c r="G384" s="38">
        <v>10</v>
      </c>
      <c r="H384" s="63">
        <v>5</v>
      </c>
      <c r="I384" s="63">
        <v>5.21</v>
      </c>
      <c r="J384" s="38">
        <v>120</v>
      </c>
      <c r="K384" s="38" t="s">
        <v>90</v>
      </c>
      <c r="L384" s="38"/>
      <c r="M384" s="39" t="s">
        <v>84</v>
      </c>
      <c r="N384" s="39"/>
      <c r="O384" s="38">
        <v>60</v>
      </c>
      <c r="P384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8"/>
      <c r="R384" s="408"/>
      <c r="S384" s="408"/>
      <c r="T384" s="409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519</v>
      </c>
      <c r="B385" s="64" t="s">
        <v>520</v>
      </c>
      <c r="C385" s="37">
        <v>4301011868</v>
      </c>
      <c r="D385" s="406">
        <v>4680115884861</v>
      </c>
      <c r="E385" s="406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90</v>
      </c>
      <c r="L385" s="38"/>
      <c r="M385" s="39" t="s">
        <v>84</v>
      </c>
      <c r="N385" s="39"/>
      <c r="O385" s="38">
        <v>60</v>
      </c>
      <c r="P385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8"/>
      <c r="R385" s="408"/>
      <c r="S385" s="408"/>
      <c r="T385" s="409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7"/>
      <c r="P386" s="393" t="s">
        <v>43</v>
      </c>
      <c r="Q386" s="394"/>
      <c r="R386" s="394"/>
      <c r="S386" s="394"/>
      <c r="T386" s="394"/>
      <c r="U386" s="394"/>
      <c r="V386" s="395"/>
      <c r="W386" s="43" t="s">
        <v>42</v>
      </c>
      <c r="X386" s="44">
        <f>IFERROR(X377/H377,"0")+IFERROR(X378/H378,"0")+IFERROR(X379/H379,"0")+IFERROR(X380/H380,"0")+IFERROR(X381/H381,"0")+IFERROR(X382/H382,"0")+IFERROR(X383/H383,"0")+IFERROR(X384/H384,"0")+IFERROR(X385/H385,"0")</f>
        <v>13.333333333333334</v>
      </c>
      <c r="Y386" s="44">
        <f>IFERROR(Y377/H377,"0")+IFERROR(Y378/H378,"0")+IFERROR(Y379/H379,"0")+IFERROR(Y380/H380,"0")+IFERROR(Y381/H381,"0")+IFERROR(Y382/H382,"0")+IFERROR(Y383/H383,"0")+IFERROR(Y384/H384,"0")+IFERROR(Y385/H385,"0")</f>
        <v>14</v>
      </c>
      <c r="Z386" s="44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0.30449999999999999</v>
      </c>
      <c r="AA386" s="68"/>
      <c r="AB386" s="68"/>
      <c r="AC386" s="68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7"/>
      <c r="P387" s="393" t="s">
        <v>43</v>
      </c>
      <c r="Q387" s="394"/>
      <c r="R387" s="394"/>
      <c r="S387" s="394"/>
      <c r="T387" s="394"/>
      <c r="U387" s="394"/>
      <c r="V387" s="395"/>
      <c r="W387" s="43" t="s">
        <v>0</v>
      </c>
      <c r="X387" s="44">
        <f>IFERROR(SUM(X377:X385),"0")</f>
        <v>200</v>
      </c>
      <c r="Y387" s="44">
        <f>IFERROR(SUM(Y377:Y385),"0")</f>
        <v>210</v>
      </c>
      <c r="Z387" s="43"/>
      <c r="AA387" s="68"/>
      <c r="AB387" s="68"/>
      <c r="AC387" s="68"/>
    </row>
    <row r="388" spans="1:68" ht="14.25" customHeight="1" x14ac:dyDescent="0.25">
      <c r="A388" s="405" t="s">
        <v>155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405"/>
      <c r="AA388" s="67"/>
      <c r="AB388" s="67"/>
      <c r="AC388" s="81"/>
    </row>
    <row r="389" spans="1:68" ht="27" customHeight="1" x14ac:dyDescent="0.25">
      <c r="A389" s="64" t="s">
        <v>521</v>
      </c>
      <c r="B389" s="64" t="s">
        <v>522</v>
      </c>
      <c r="C389" s="37">
        <v>4301020178</v>
      </c>
      <c r="D389" s="406">
        <v>4607091383980</v>
      </c>
      <c r="E389" s="406"/>
      <c r="F389" s="63">
        <v>2.5</v>
      </c>
      <c r="G389" s="38">
        <v>6</v>
      </c>
      <c r="H389" s="63">
        <v>15</v>
      </c>
      <c r="I389" s="63">
        <v>15.48</v>
      </c>
      <c r="J389" s="38">
        <v>48</v>
      </c>
      <c r="K389" s="38" t="s">
        <v>123</v>
      </c>
      <c r="L389" s="38"/>
      <c r="M389" s="39" t="s">
        <v>122</v>
      </c>
      <c r="N389" s="39"/>
      <c r="O389" s="38">
        <v>50</v>
      </c>
      <c r="P389" s="5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8"/>
      <c r="R389" s="408"/>
      <c r="S389" s="408"/>
      <c r="T389" s="409"/>
      <c r="U389" s="40" t="s">
        <v>48</v>
      </c>
      <c r="V389" s="40" t="s">
        <v>48</v>
      </c>
      <c r="W389" s="41" t="s">
        <v>0</v>
      </c>
      <c r="X389" s="59">
        <v>400</v>
      </c>
      <c r="Y389" s="56">
        <f>IFERROR(IF(X389="",0,CEILING((X389/$H389),1)*$H389),"")</f>
        <v>405</v>
      </c>
      <c r="Z389" s="42">
        <f>IFERROR(IF(Y389=0,"",ROUNDUP(Y389/H389,0)*0.02175),"")</f>
        <v>0.58724999999999994</v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412.8</v>
      </c>
      <c r="BN389" s="79">
        <f>IFERROR(Y389*I389/H389,"0")</f>
        <v>417.96000000000004</v>
      </c>
      <c r="BO389" s="79">
        <f>IFERROR(1/J389*(X389/H389),"0")</f>
        <v>0.55555555555555558</v>
      </c>
      <c r="BP389" s="79">
        <f>IFERROR(1/J389*(Y389/H389),"0")</f>
        <v>0.5625</v>
      </c>
    </row>
    <row r="390" spans="1:68" ht="27" customHeight="1" x14ac:dyDescent="0.25">
      <c r="A390" s="64" t="s">
        <v>523</v>
      </c>
      <c r="B390" s="64" t="s">
        <v>524</v>
      </c>
      <c r="C390" s="37">
        <v>4301020179</v>
      </c>
      <c r="D390" s="406">
        <v>4607091384178</v>
      </c>
      <c r="E390" s="406"/>
      <c r="F390" s="63">
        <v>0.4</v>
      </c>
      <c r="G390" s="38">
        <v>10</v>
      </c>
      <c r="H390" s="63">
        <v>4</v>
      </c>
      <c r="I390" s="63">
        <v>4.24</v>
      </c>
      <c r="J390" s="38">
        <v>120</v>
      </c>
      <c r="K390" s="38" t="s">
        <v>90</v>
      </c>
      <c r="L390" s="38"/>
      <c r="M390" s="39" t="s">
        <v>122</v>
      </c>
      <c r="N390" s="39"/>
      <c r="O390" s="38">
        <v>50</v>
      </c>
      <c r="P390" s="5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8"/>
      <c r="R390" s="408"/>
      <c r="S390" s="408"/>
      <c r="T390" s="409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IFERROR(IF(Y390=0,"",ROUNDUP(Y390/H390,0)*0.00937),"")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7"/>
      <c r="P391" s="393" t="s">
        <v>43</v>
      </c>
      <c r="Q391" s="394"/>
      <c r="R391" s="394"/>
      <c r="S391" s="394"/>
      <c r="T391" s="394"/>
      <c r="U391" s="394"/>
      <c r="V391" s="395"/>
      <c r="W391" s="43" t="s">
        <v>42</v>
      </c>
      <c r="X391" s="44">
        <f>IFERROR(X389/H389,"0")+IFERROR(X390/H390,"0")</f>
        <v>26.666666666666668</v>
      </c>
      <c r="Y391" s="44">
        <f>IFERROR(Y389/H389,"0")+IFERROR(Y390/H390,"0")</f>
        <v>27</v>
      </c>
      <c r="Z391" s="44">
        <f>IFERROR(IF(Z389="",0,Z389),"0")+IFERROR(IF(Z390="",0,Z390),"0")</f>
        <v>0.58724999999999994</v>
      </c>
      <c r="AA391" s="68"/>
      <c r="AB391" s="68"/>
      <c r="AC391" s="68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7"/>
      <c r="P392" s="393" t="s">
        <v>43</v>
      </c>
      <c r="Q392" s="394"/>
      <c r="R392" s="394"/>
      <c r="S392" s="394"/>
      <c r="T392" s="394"/>
      <c r="U392" s="394"/>
      <c r="V392" s="395"/>
      <c r="W392" s="43" t="s">
        <v>0</v>
      </c>
      <c r="X392" s="44">
        <f>IFERROR(SUM(X389:X390),"0")</f>
        <v>400</v>
      </c>
      <c r="Y392" s="44">
        <f>IFERROR(SUM(Y389:Y390),"0")</f>
        <v>405</v>
      </c>
      <c r="Z392" s="43"/>
      <c r="AA392" s="68"/>
      <c r="AB392" s="68"/>
      <c r="AC392" s="68"/>
    </row>
    <row r="393" spans="1:68" ht="14.25" customHeight="1" x14ac:dyDescent="0.25">
      <c r="A393" s="405" t="s">
        <v>86</v>
      </c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5"/>
      <c r="P393" s="405"/>
      <c r="Q393" s="405"/>
      <c r="R393" s="405"/>
      <c r="S393" s="405"/>
      <c r="T393" s="405"/>
      <c r="U393" s="405"/>
      <c r="V393" s="405"/>
      <c r="W393" s="405"/>
      <c r="X393" s="405"/>
      <c r="Y393" s="405"/>
      <c r="Z393" s="405"/>
      <c r="AA393" s="67"/>
      <c r="AB393" s="67"/>
      <c r="AC393" s="81"/>
    </row>
    <row r="394" spans="1:68" ht="27" customHeight="1" x14ac:dyDescent="0.25">
      <c r="A394" s="64" t="s">
        <v>525</v>
      </c>
      <c r="B394" s="64" t="s">
        <v>526</v>
      </c>
      <c r="C394" s="37">
        <v>4301051560</v>
      </c>
      <c r="D394" s="406">
        <v>4607091383928</v>
      </c>
      <c r="E394" s="406"/>
      <c r="F394" s="63">
        <v>1.3</v>
      </c>
      <c r="G394" s="38">
        <v>6</v>
      </c>
      <c r="H394" s="63">
        <v>7.8</v>
      </c>
      <c r="I394" s="63">
        <v>8.3699999999999992</v>
      </c>
      <c r="J394" s="38">
        <v>56</v>
      </c>
      <c r="K394" s="38" t="s">
        <v>123</v>
      </c>
      <c r="L394" s="38"/>
      <c r="M394" s="39" t="s">
        <v>125</v>
      </c>
      <c r="N394" s="39"/>
      <c r="O394" s="38">
        <v>40</v>
      </c>
      <c r="P394" s="5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8"/>
      <c r="R394" s="408"/>
      <c r="S394" s="408"/>
      <c r="T394" s="409"/>
      <c r="U394" s="40" t="s">
        <v>48</v>
      </c>
      <c r="V394" s="40" t="s">
        <v>48</v>
      </c>
      <c r="W394" s="41" t="s">
        <v>0</v>
      </c>
      <c r="X394" s="59">
        <v>0</v>
      </c>
      <c r="Y394" s="56">
        <f>IFERROR(IF(X394="",0,CEILING((X394/$H394),1)*$H394),"")</f>
        <v>0</v>
      </c>
      <c r="Z394" s="42" t="str">
        <f>IFERROR(IF(Y394=0,"",ROUNDUP(Y394/H394,0)*0.02175),"")</f>
        <v/>
      </c>
      <c r="AA394" s="69" t="s">
        <v>48</v>
      </c>
      <c r="AB394" s="70" t="s">
        <v>48</v>
      </c>
      <c r="AC394" s="82"/>
      <c r="AG394" s="79"/>
      <c r="AJ394" s="84"/>
      <c r="AK394" s="84"/>
      <c r="BB394" s="288" t="s">
        <v>69</v>
      </c>
      <c r="BM394" s="79">
        <f>IFERROR(X394*I394/H394,"0")</f>
        <v>0</v>
      </c>
      <c r="BN394" s="79">
        <f>IFERROR(Y394*I394/H394,"0")</f>
        <v>0</v>
      </c>
      <c r="BO394" s="79">
        <f>IFERROR(1/J394*(X394/H394),"0")</f>
        <v>0</v>
      </c>
      <c r="BP394" s="79">
        <f>IFERROR(1/J394*(Y394/H394),"0")</f>
        <v>0</v>
      </c>
    </row>
    <row r="395" spans="1:68" ht="27" customHeight="1" x14ac:dyDescent="0.25">
      <c r="A395" s="64" t="s">
        <v>525</v>
      </c>
      <c r="B395" s="64" t="s">
        <v>527</v>
      </c>
      <c r="C395" s="37">
        <v>4301051639</v>
      </c>
      <c r="D395" s="406">
        <v>4607091383928</v>
      </c>
      <c r="E395" s="406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123</v>
      </c>
      <c r="L395" s="38"/>
      <c r="M395" s="39" t="s">
        <v>84</v>
      </c>
      <c r="N395" s="39"/>
      <c r="O395" s="38">
        <v>40</v>
      </c>
      <c r="P395" s="51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8"/>
      <c r="R395" s="408"/>
      <c r="S395" s="408"/>
      <c r="T395" s="409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528</v>
      </c>
      <c r="B396" s="64" t="s">
        <v>529</v>
      </c>
      <c r="C396" s="37">
        <v>4301051636</v>
      </c>
      <c r="D396" s="406">
        <v>4607091384260</v>
      </c>
      <c r="E396" s="406"/>
      <c r="F396" s="63">
        <v>1.3</v>
      </c>
      <c r="G396" s="38">
        <v>6</v>
      </c>
      <c r="H396" s="63">
        <v>7.8</v>
      </c>
      <c r="I396" s="63">
        <v>8.3640000000000008</v>
      </c>
      <c r="J396" s="38">
        <v>56</v>
      </c>
      <c r="K396" s="38" t="s">
        <v>123</v>
      </c>
      <c r="L396" s="38"/>
      <c r="M396" s="39" t="s">
        <v>84</v>
      </c>
      <c r="N396" s="39"/>
      <c r="O396" s="38">
        <v>40</v>
      </c>
      <c r="P396" s="5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8"/>
      <c r="R396" s="408"/>
      <c r="S396" s="408"/>
      <c r="T396" s="409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7"/>
      <c r="P397" s="393" t="s">
        <v>43</v>
      </c>
      <c r="Q397" s="394"/>
      <c r="R397" s="394"/>
      <c r="S397" s="394"/>
      <c r="T397" s="394"/>
      <c r="U397" s="394"/>
      <c r="V397" s="395"/>
      <c r="W397" s="43" t="s">
        <v>42</v>
      </c>
      <c r="X397" s="44">
        <f>IFERROR(X394/H394,"0")+IFERROR(X395/H395,"0")+IFERROR(X396/H396,"0")</f>
        <v>0</v>
      </c>
      <c r="Y397" s="44">
        <f>IFERROR(Y394/H394,"0")+IFERROR(Y395/H395,"0")+IFERROR(Y396/H396,"0")</f>
        <v>0</v>
      </c>
      <c r="Z397" s="44">
        <f>IFERROR(IF(Z394="",0,Z394),"0")+IFERROR(IF(Z395="",0,Z395),"0")+IFERROR(IF(Z396="",0,Z396),"0")</f>
        <v>0</v>
      </c>
      <c r="AA397" s="68"/>
      <c r="AB397" s="68"/>
      <c r="AC397" s="68"/>
    </row>
    <row r="398" spans="1:68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7"/>
      <c r="P398" s="393" t="s">
        <v>43</v>
      </c>
      <c r="Q398" s="394"/>
      <c r="R398" s="394"/>
      <c r="S398" s="394"/>
      <c r="T398" s="394"/>
      <c r="U398" s="394"/>
      <c r="V398" s="395"/>
      <c r="W398" s="43" t="s">
        <v>0</v>
      </c>
      <c r="X398" s="44">
        <f>IFERROR(SUM(X394:X396),"0")</f>
        <v>0</v>
      </c>
      <c r="Y398" s="44">
        <f>IFERROR(SUM(Y394:Y396),"0")</f>
        <v>0</v>
      </c>
      <c r="Z398" s="43"/>
      <c r="AA398" s="68"/>
      <c r="AB398" s="68"/>
      <c r="AC398" s="68"/>
    </row>
    <row r="399" spans="1:68" ht="14.25" customHeight="1" x14ac:dyDescent="0.25">
      <c r="A399" s="405" t="s">
        <v>188</v>
      </c>
      <c r="B399" s="405"/>
      <c r="C399" s="405"/>
      <c r="D399" s="405"/>
      <c r="E399" s="405"/>
      <c r="F399" s="405"/>
      <c r="G399" s="405"/>
      <c r="H399" s="405"/>
      <c r="I399" s="405"/>
      <c r="J399" s="405"/>
      <c r="K399" s="405"/>
      <c r="L399" s="405"/>
      <c r="M399" s="405"/>
      <c r="N399" s="405"/>
      <c r="O399" s="405"/>
      <c r="P399" s="405"/>
      <c r="Q399" s="405"/>
      <c r="R399" s="405"/>
      <c r="S399" s="405"/>
      <c r="T399" s="405"/>
      <c r="U399" s="405"/>
      <c r="V399" s="405"/>
      <c r="W399" s="405"/>
      <c r="X399" s="405"/>
      <c r="Y399" s="405"/>
      <c r="Z399" s="405"/>
      <c r="AA399" s="67"/>
      <c r="AB399" s="67"/>
      <c r="AC399" s="81"/>
    </row>
    <row r="400" spans="1:68" ht="16.5" customHeight="1" x14ac:dyDescent="0.25">
      <c r="A400" s="64" t="s">
        <v>530</v>
      </c>
      <c r="B400" s="64" t="s">
        <v>531</v>
      </c>
      <c r="C400" s="37">
        <v>4301060314</v>
      </c>
      <c r="D400" s="406">
        <v>4607091384673</v>
      </c>
      <c r="E400" s="406"/>
      <c r="F400" s="63">
        <v>1.3</v>
      </c>
      <c r="G400" s="38">
        <v>6</v>
      </c>
      <c r="H400" s="63">
        <v>7.8</v>
      </c>
      <c r="I400" s="63">
        <v>8.3640000000000008</v>
      </c>
      <c r="J400" s="38">
        <v>56</v>
      </c>
      <c r="K400" s="38" t="s">
        <v>123</v>
      </c>
      <c r="L400" s="38"/>
      <c r="M400" s="39" t="s">
        <v>84</v>
      </c>
      <c r="N400" s="39"/>
      <c r="O400" s="38">
        <v>30</v>
      </c>
      <c r="P400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8"/>
      <c r="R400" s="408"/>
      <c r="S400" s="408"/>
      <c r="T400" s="40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91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16.5" customHeight="1" x14ac:dyDescent="0.25">
      <c r="A401" s="64" t="s">
        <v>530</v>
      </c>
      <c r="B401" s="64" t="s">
        <v>532</v>
      </c>
      <c r="C401" s="37">
        <v>4301060345</v>
      </c>
      <c r="D401" s="406">
        <v>4607091384673</v>
      </c>
      <c r="E401" s="406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123</v>
      </c>
      <c r="L401" s="38"/>
      <c r="M401" s="39" t="s">
        <v>84</v>
      </c>
      <c r="N401" s="39"/>
      <c r="O401" s="38">
        <v>30</v>
      </c>
      <c r="P401" s="5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8"/>
      <c r="R401" s="408"/>
      <c r="S401" s="408"/>
      <c r="T401" s="40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7"/>
      <c r="P402" s="393" t="s">
        <v>43</v>
      </c>
      <c r="Q402" s="394"/>
      <c r="R402" s="394"/>
      <c r="S402" s="394"/>
      <c r="T402" s="394"/>
      <c r="U402" s="394"/>
      <c r="V402" s="395"/>
      <c r="W402" s="43" t="s">
        <v>42</v>
      </c>
      <c r="X402" s="44">
        <f>IFERROR(X400/H400,"0")+IFERROR(X401/H401,"0")</f>
        <v>0</v>
      </c>
      <c r="Y402" s="44">
        <f>IFERROR(Y400/H400,"0")+IFERROR(Y401/H401,"0")</f>
        <v>0</v>
      </c>
      <c r="Z402" s="44">
        <f>IFERROR(IF(Z400="",0,Z400),"0")+IFERROR(IF(Z401="",0,Z401),"0")</f>
        <v>0</v>
      </c>
      <c r="AA402" s="68"/>
      <c r="AB402" s="68"/>
      <c r="AC402" s="68"/>
    </row>
    <row r="403" spans="1:68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7"/>
      <c r="P403" s="393" t="s">
        <v>43</v>
      </c>
      <c r="Q403" s="394"/>
      <c r="R403" s="394"/>
      <c r="S403" s="394"/>
      <c r="T403" s="394"/>
      <c r="U403" s="394"/>
      <c r="V403" s="395"/>
      <c r="W403" s="43" t="s">
        <v>0</v>
      </c>
      <c r="X403" s="44">
        <f>IFERROR(SUM(X400:X401),"0")</f>
        <v>0</v>
      </c>
      <c r="Y403" s="44">
        <f>IFERROR(SUM(Y400:Y401),"0")</f>
        <v>0</v>
      </c>
      <c r="Z403" s="43"/>
      <c r="AA403" s="68"/>
      <c r="AB403" s="68"/>
      <c r="AC403" s="68"/>
    </row>
    <row r="404" spans="1:68" ht="16.5" customHeight="1" x14ac:dyDescent="0.25">
      <c r="A404" s="416" t="s">
        <v>533</v>
      </c>
      <c r="B404" s="416"/>
      <c r="C404" s="416"/>
      <c r="D404" s="416"/>
      <c r="E404" s="416"/>
      <c r="F404" s="416"/>
      <c r="G404" s="416"/>
      <c r="H404" s="416"/>
      <c r="I404" s="416"/>
      <c r="J404" s="416"/>
      <c r="K404" s="416"/>
      <c r="L404" s="416"/>
      <c r="M404" s="416"/>
      <c r="N404" s="416"/>
      <c r="O404" s="416"/>
      <c r="P404" s="416"/>
      <c r="Q404" s="416"/>
      <c r="R404" s="416"/>
      <c r="S404" s="416"/>
      <c r="T404" s="416"/>
      <c r="U404" s="416"/>
      <c r="V404" s="416"/>
      <c r="W404" s="416"/>
      <c r="X404" s="416"/>
      <c r="Y404" s="416"/>
      <c r="Z404" s="416"/>
      <c r="AA404" s="66"/>
      <c r="AB404" s="66"/>
      <c r="AC404" s="80"/>
    </row>
    <row r="405" spans="1:68" ht="14.25" customHeight="1" x14ac:dyDescent="0.25">
      <c r="A405" s="405" t="s">
        <v>119</v>
      </c>
      <c r="B405" s="405"/>
      <c r="C405" s="405"/>
      <c r="D405" s="405"/>
      <c r="E405" s="405"/>
      <c r="F405" s="405"/>
      <c r="G405" s="405"/>
      <c r="H405" s="405"/>
      <c r="I405" s="405"/>
      <c r="J405" s="405"/>
      <c r="K405" s="405"/>
      <c r="L405" s="405"/>
      <c r="M405" s="405"/>
      <c r="N405" s="405"/>
      <c r="O405" s="405"/>
      <c r="P405" s="405"/>
      <c r="Q405" s="405"/>
      <c r="R405" s="405"/>
      <c r="S405" s="405"/>
      <c r="T405" s="405"/>
      <c r="U405" s="405"/>
      <c r="V405" s="405"/>
      <c r="W405" s="405"/>
      <c r="X405" s="405"/>
      <c r="Y405" s="405"/>
      <c r="Z405" s="405"/>
      <c r="AA405" s="67"/>
      <c r="AB405" s="67"/>
      <c r="AC405" s="81"/>
    </row>
    <row r="406" spans="1:68" ht="27" customHeight="1" x14ac:dyDescent="0.25">
      <c r="A406" s="64" t="s">
        <v>534</v>
      </c>
      <c r="B406" s="64" t="s">
        <v>535</v>
      </c>
      <c r="C406" s="37">
        <v>4301011873</v>
      </c>
      <c r="D406" s="406">
        <v>4680115881907</v>
      </c>
      <c r="E406" s="406"/>
      <c r="F406" s="63">
        <v>1.8</v>
      </c>
      <c r="G406" s="38">
        <v>6</v>
      </c>
      <c r="H406" s="63">
        <v>10.8</v>
      </c>
      <c r="I406" s="63">
        <v>11.28</v>
      </c>
      <c r="J406" s="38">
        <v>56</v>
      </c>
      <c r="K406" s="38" t="s">
        <v>123</v>
      </c>
      <c r="L406" s="38"/>
      <c r="M406" s="39" t="s">
        <v>84</v>
      </c>
      <c r="N406" s="39"/>
      <c r="O406" s="38">
        <v>60</v>
      </c>
      <c r="P406" s="506" t="s">
        <v>536</v>
      </c>
      <c r="Q406" s="408"/>
      <c r="R406" s="408"/>
      <c r="S406" s="408"/>
      <c r="T406" s="40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IFERROR(IF(Y406=0,"",ROUNDUP(Y406/H406,0)*0.02175),"")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3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37.5" customHeight="1" x14ac:dyDescent="0.25">
      <c r="A407" s="64" t="s">
        <v>537</v>
      </c>
      <c r="B407" s="64" t="s">
        <v>538</v>
      </c>
      <c r="C407" s="37">
        <v>4301011874</v>
      </c>
      <c r="D407" s="406">
        <v>4680115884892</v>
      </c>
      <c r="E407" s="406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123</v>
      </c>
      <c r="L407" s="38"/>
      <c r="M407" s="39" t="s">
        <v>84</v>
      </c>
      <c r="N407" s="39"/>
      <c r="O407" s="38">
        <v>60</v>
      </c>
      <c r="P407" s="50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8"/>
      <c r="R407" s="408"/>
      <c r="S407" s="408"/>
      <c r="T407" s="40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27" customHeight="1" x14ac:dyDescent="0.25">
      <c r="A408" s="64" t="s">
        <v>539</v>
      </c>
      <c r="B408" s="64" t="s">
        <v>540</v>
      </c>
      <c r="C408" s="37">
        <v>4301011875</v>
      </c>
      <c r="D408" s="406">
        <v>4680115884885</v>
      </c>
      <c r="E408" s="406"/>
      <c r="F408" s="63">
        <v>0.8</v>
      </c>
      <c r="G408" s="38">
        <v>15</v>
      </c>
      <c r="H408" s="63">
        <v>12</v>
      </c>
      <c r="I408" s="63">
        <v>12.48</v>
      </c>
      <c r="J408" s="38">
        <v>56</v>
      </c>
      <c r="K408" s="38" t="s">
        <v>123</v>
      </c>
      <c r="L408" s="38"/>
      <c r="M408" s="39" t="s">
        <v>84</v>
      </c>
      <c r="N408" s="39"/>
      <c r="O408" s="38">
        <v>60</v>
      </c>
      <c r="P408" s="50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8"/>
      <c r="R408" s="408"/>
      <c r="S408" s="408"/>
      <c r="T408" s="409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37.5" customHeight="1" x14ac:dyDescent="0.25">
      <c r="A409" s="64" t="s">
        <v>541</v>
      </c>
      <c r="B409" s="64" t="s">
        <v>542</v>
      </c>
      <c r="C409" s="37">
        <v>4301011871</v>
      </c>
      <c r="D409" s="406">
        <v>4680115884908</v>
      </c>
      <c r="E409" s="406"/>
      <c r="F409" s="63">
        <v>0.4</v>
      </c>
      <c r="G409" s="38">
        <v>10</v>
      </c>
      <c r="H409" s="63">
        <v>4</v>
      </c>
      <c r="I409" s="63">
        <v>4.21</v>
      </c>
      <c r="J409" s="38">
        <v>120</v>
      </c>
      <c r="K409" s="38" t="s">
        <v>90</v>
      </c>
      <c r="L409" s="38"/>
      <c r="M409" s="39" t="s">
        <v>84</v>
      </c>
      <c r="N409" s="39"/>
      <c r="O409" s="38">
        <v>60</v>
      </c>
      <c r="P409" s="50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8"/>
      <c r="R409" s="408"/>
      <c r="S409" s="408"/>
      <c r="T409" s="409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IFERROR(IF(Y409=0,"",ROUNDUP(Y409/H409,0)*0.00937),"")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7"/>
      <c r="P410" s="393" t="s">
        <v>43</v>
      </c>
      <c r="Q410" s="394"/>
      <c r="R410" s="394"/>
      <c r="S410" s="394"/>
      <c r="T410" s="394"/>
      <c r="U410" s="394"/>
      <c r="V410" s="395"/>
      <c r="W410" s="43" t="s">
        <v>42</v>
      </c>
      <c r="X410" s="44">
        <f>IFERROR(X406/H406,"0")+IFERROR(X407/H407,"0")+IFERROR(X408/H408,"0")+IFERROR(X409/H409,"0")</f>
        <v>0</v>
      </c>
      <c r="Y410" s="44">
        <f>IFERROR(Y406/H406,"0")+IFERROR(Y407/H407,"0")+IFERROR(Y408/H408,"0")+IFERROR(Y409/H409,"0")</f>
        <v>0</v>
      </c>
      <c r="Z410" s="44">
        <f>IFERROR(IF(Z406="",0,Z406),"0")+IFERROR(IF(Z407="",0,Z407),"0")+IFERROR(IF(Z408="",0,Z408),"0")+IFERROR(IF(Z409="",0,Z409),"0")</f>
        <v>0</v>
      </c>
      <c r="AA410" s="68"/>
      <c r="AB410" s="68"/>
      <c r="AC410" s="68"/>
    </row>
    <row r="411" spans="1:68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7"/>
      <c r="P411" s="393" t="s">
        <v>43</v>
      </c>
      <c r="Q411" s="394"/>
      <c r="R411" s="394"/>
      <c r="S411" s="394"/>
      <c r="T411" s="394"/>
      <c r="U411" s="394"/>
      <c r="V411" s="395"/>
      <c r="W411" s="43" t="s">
        <v>0</v>
      </c>
      <c r="X411" s="44">
        <f>IFERROR(SUM(X406:X409),"0")</f>
        <v>0</v>
      </c>
      <c r="Y411" s="44">
        <f>IFERROR(SUM(Y406:Y409),"0")</f>
        <v>0</v>
      </c>
      <c r="Z411" s="43"/>
      <c r="AA411" s="68"/>
      <c r="AB411" s="68"/>
      <c r="AC411" s="68"/>
    </row>
    <row r="412" spans="1:68" ht="14.25" customHeight="1" x14ac:dyDescent="0.25">
      <c r="A412" s="405" t="s">
        <v>81</v>
      </c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5"/>
      <c r="N412" s="405"/>
      <c r="O412" s="405"/>
      <c r="P412" s="405"/>
      <c r="Q412" s="405"/>
      <c r="R412" s="405"/>
      <c r="S412" s="405"/>
      <c r="T412" s="405"/>
      <c r="U412" s="405"/>
      <c r="V412" s="405"/>
      <c r="W412" s="405"/>
      <c r="X412" s="405"/>
      <c r="Y412" s="405"/>
      <c r="Z412" s="405"/>
      <c r="AA412" s="67"/>
      <c r="AB412" s="67"/>
      <c r="AC412" s="81"/>
    </row>
    <row r="413" spans="1:68" ht="27" customHeight="1" x14ac:dyDescent="0.25">
      <c r="A413" s="64" t="s">
        <v>543</v>
      </c>
      <c r="B413" s="64" t="s">
        <v>544</v>
      </c>
      <c r="C413" s="37">
        <v>4301031303</v>
      </c>
      <c r="D413" s="406">
        <v>4607091384802</v>
      </c>
      <c r="E413" s="406"/>
      <c r="F413" s="63">
        <v>0.73</v>
      </c>
      <c r="G413" s="38">
        <v>6</v>
      </c>
      <c r="H413" s="63">
        <v>4.38</v>
      </c>
      <c r="I413" s="63">
        <v>4.6399999999999997</v>
      </c>
      <c r="J413" s="38">
        <v>156</v>
      </c>
      <c r="K413" s="38" t="s">
        <v>90</v>
      </c>
      <c r="L413" s="38"/>
      <c r="M413" s="39" t="s">
        <v>84</v>
      </c>
      <c r="N413" s="39"/>
      <c r="O413" s="38">
        <v>35</v>
      </c>
      <c r="P413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8"/>
      <c r="R413" s="408"/>
      <c r="S413" s="408"/>
      <c r="T413" s="40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7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545</v>
      </c>
      <c r="B414" s="64" t="s">
        <v>546</v>
      </c>
      <c r="C414" s="37">
        <v>4301031304</v>
      </c>
      <c r="D414" s="406">
        <v>4607091384826</v>
      </c>
      <c r="E414" s="406"/>
      <c r="F414" s="63">
        <v>0.35</v>
      </c>
      <c r="G414" s="38">
        <v>8</v>
      </c>
      <c r="H414" s="63">
        <v>2.8</v>
      </c>
      <c r="I414" s="63">
        <v>2.98</v>
      </c>
      <c r="J414" s="38">
        <v>234</v>
      </c>
      <c r="K414" s="38" t="s">
        <v>85</v>
      </c>
      <c r="L414" s="38"/>
      <c r="M414" s="39" t="s">
        <v>84</v>
      </c>
      <c r="N414" s="39"/>
      <c r="O414" s="38">
        <v>35</v>
      </c>
      <c r="P414" s="5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8"/>
      <c r="R414" s="408"/>
      <c r="S414" s="408"/>
      <c r="T414" s="40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IFERROR(IF(Y414=0,"",ROUNDUP(Y414/H414,0)*0.00502),"")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7"/>
      <c r="P415" s="393" t="s">
        <v>43</v>
      </c>
      <c r="Q415" s="394"/>
      <c r="R415" s="394"/>
      <c r="S415" s="394"/>
      <c r="T415" s="394"/>
      <c r="U415" s="394"/>
      <c r="V415" s="395"/>
      <c r="W415" s="43" t="s">
        <v>42</v>
      </c>
      <c r="X415" s="44">
        <f>IFERROR(X413/H413,"0")+IFERROR(X414/H414,"0")</f>
        <v>0</v>
      </c>
      <c r="Y415" s="44">
        <f>IFERROR(Y413/H413,"0")+IFERROR(Y414/H414,"0")</f>
        <v>0</v>
      </c>
      <c r="Z415" s="44">
        <f>IFERROR(IF(Z413="",0,Z413),"0")+IFERROR(IF(Z414="",0,Z414),"0")</f>
        <v>0</v>
      </c>
      <c r="AA415" s="68"/>
      <c r="AB415" s="68"/>
      <c r="AC415" s="68"/>
    </row>
    <row r="416" spans="1:68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7"/>
      <c r="P416" s="393" t="s">
        <v>43</v>
      </c>
      <c r="Q416" s="394"/>
      <c r="R416" s="394"/>
      <c r="S416" s="394"/>
      <c r="T416" s="394"/>
      <c r="U416" s="394"/>
      <c r="V416" s="395"/>
      <c r="W416" s="43" t="s">
        <v>0</v>
      </c>
      <c r="X416" s="44">
        <f>IFERROR(SUM(X413:X414),"0")</f>
        <v>0</v>
      </c>
      <c r="Y416" s="44">
        <f>IFERROR(SUM(Y413:Y414),"0")</f>
        <v>0</v>
      </c>
      <c r="Z416" s="43"/>
      <c r="AA416" s="68"/>
      <c r="AB416" s="68"/>
      <c r="AC416" s="68"/>
    </row>
    <row r="417" spans="1:68" ht="14.25" customHeight="1" x14ac:dyDescent="0.25">
      <c r="A417" s="405" t="s">
        <v>86</v>
      </c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5"/>
      <c r="N417" s="405"/>
      <c r="O417" s="405"/>
      <c r="P417" s="405"/>
      <c r="Q417" s="405"/>
      <c r="R417" s="405"/>
      <c r="S417" s="405"/>
      <c r="T417" s="405"/>
      <c r="U417" s="405"/>
      <c r="V417" s="405"/>
      <c r="W417" s="405"/>
      <c r="X417" s="405"/>
      <c r="Y417" s="405"/>
      <c r="Z417" s="405"/>
      <c r="AA417" s="67"/>
      <c r="AB417" s="67"/>
      <c r="AC417" s="81"/>
    </row>
    <row r="418" spans="1:68" ht="27" customHeight="1" x14ac:dyDescent="0.25">
      <c r="A418" s="64" t="s">
        <v>547</v>
      </c>
      <c r="B418" s="64" t="s">
        <v>548</v>
      </c>
      <c r="C418" s="37">
        <v>4301051635</v>
      </c>
      <c r="D418" s="406">
        <v>4607091384246</v>
      </c>
      <c r="E418" s="406"/>
      <c r="F418" s="63">
        <v>1.3</v>
      </c>
      <c r="G418" s="38">
        <v>6</v>
      </c>
      <c r="H418" s="63">
        <v>7.8</v>
      </c>
      <c r="I418" s="63">
        <v>8.3640000000000008</v>
      </c>
      <c r="J418" s="38">
        <v>56</v>
      </c>
      <c r="K418" s="38" t="s">
        <v>123</v>
      </c>
      <c r="L418" s="38"/>
      <c r="M418" s="39" t="s">
        <v>84</v>
      </c>
      <c r="N418" s="39"/>
      <c r="O418" s="38">
        <v>40</v>
      </c>
      <c r="P418" s="50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8"/>
      <c r="R418" s="408"/>
      <c r="S418" s="408"/>
      <c r="T418" s="409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9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t="27" customHeight="1" x14ac:dyDescent="0.25">
      <c r="A419" s="64" t="s">
        <v>549</v>
      </c>
      <c r="B419" s="64" t="s">
        <v>550</v>
      </c>
      <c r="C419" s="37">
        <v>4301051445</v>
      </c>
      <c r="D419" s="406">
        <v>4680115881976</v>
      </c>
      <c r="E419" s="40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123</v>
      </c>
      <c r="L419" s="38"/>
      <c r="M419" s="39" t="s">
        <v>84</v>
      </c>
      <c r="N419" s="39"/>
      <c r="O419" s="38">
        <v>40</v>
      </c>
      <c r="P41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8"/>
      <c r="R419" s="408"/>
      <c r="S419" s="408"/>
      <c r="T419" s="40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551</v>
      </c>
      <c r="B420" s="64" t="s">
        <v>552</v>
      </c>
      <c r="C420" s="37">
        <v>4301051297</v>
      </c>
      <c r="D420" s="406">
        <v>4607091384253</v>
      </c>
      <c r="E420" s="406"/>
      <c r="F420" s="63">
        <v>0.4</v>
      </c>
      <c r="G420" s="38">
        <v>6</v>
      </c>
      <c r="H420" s="63">
        <v>2.4</v>
      </c>
      <c r="I420" s="63">
        <v>2.6840000000000002</v>
      </c>
      <c r="J420" s="38">
        <v>156</v>
      </c>
      <c r="K420" s="38" t="s">
        <v>90</v>
      </c>
      <c r="L420" s="38"/>
      <c r="M420" s="39" t="s">
        <v>84</v>
      </c>
      <c r="N420" s="39"/>
      <c r="O420" s="38">
        <v>40</v>
      </c>
      <c r="P420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8"/>
      <c r="R420" s="408"/>
      <c r="S420" s="408"/>
      <c r="T420" s="409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551</v>
      </c>
      <c r="B421" s="64" t="s">
        <v>553</v>
      </c>
      <c r="C421" s="37">
        <v>4301051634</v>
      </c>
      <c r="D421" s="406">
        <v>4607091384253</v>
      </c>
      <c r="E421" s="406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90</v>
      </c>
      <c r="L421" s="38"/>
      <c r="M421" s="39" t="s">
        <v>84</v>
      </c>
      <c r="N421" s="39"/>
      <c r="O421" s="38">
        <v>40</v>
      </c>
      <c r="P421" s="5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8"/>
      <c r="R421" s="408"/>
      <c r="S421" s="408"/>
      <c r="T421" s="409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554</v>
      </c>
      <c r="B422" s="64" t="s">
        <v>555</v>
      </c>
      <c r="C422" s="37">
        <v>4301051444</v>
      </c>
      <c r="D422" s="406">
        <v>4680115881969</v>
      </c>
      <c r="E422" s="406"/>
      <c r="F422" s="63">
        <v>0.4</v>
      </c>
      <c r="G422" s="38">
        <v>6</v>
      </c>
      <c r="H422" s="63">
        <v>2.4</v>
      </c>
      <c r="I422" s="63">
        <v>2.6</v>
      </c>
      <c r="J422" s="38">
        <v>156</v>
      </c>
      <c r="K422" s="38" t="s">
        <v>90</v>
      </c>
      <c r="L422" s="38"/>
      <c r="M422" s="39" t="s">
        <v>84</v>
      </c>
      <c r="N422" s="39"/>
      <c r="O422" s="38">
        <v>40</v>
      </c>
      <c r="P422" s="5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8"/>
      <c r="R422" s="408"/>
      <c r="S422" s="408"/>
      <c r="T422" s="409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7"/>
      <c r="P423" s="393" t="s">
        <v>43</v>
      </c>
      <c r="Q423" s="394"/>
      <c r="R423" s="394"/>
      <c r="S423" s="394"/>
      <c r="T423" s="394"/>
      <c r="U423" s="394"/>
      <c r="V423" s="395"/>
      <c r="W423" s="43" t="s">
        <v>42</v>
      </c>
      <c r="X423" s="44">
        <f>IFERROR(X418/H418,"0")+IFERROR(X419/H419,"0")+IFERROR(X420/H420,"0")+IFERROR(X421/H421,"0")+IFERROR(X422/H422,"0")</f>
        <v>0</v>
      </c>
      <c r="Y423" s="44">
        <f>IFERROR(Y418/H418,"0")+IFERROR(Y419/H419,"0")+IFERROR(Y420/H420,"0")+IFERROR(Y421/H421,"0")+IFERROR(Y422/H422,"0")</f>
        <v>0</v>
      </c>
      <c r="Z423" s="44">
        <f>IFERROR(IF(Z418="",0,Z418),"0")+IFERROR(IF(Z419="",0,Z419),"0")+IFERROR(IF(Z420="",0,Z420),"0")+IFERROR(IF(Z421="",0,Z421),"0")+IFERROR(IF(Z422="",0,Z422),"0")</f>
        <v>0</v>
      </c>
      <c r="AA423" s="68"/>
      <c r="AB423" s="68"/>
      <c r="AC423" s="68"/>
    </row>
    <row r="424" spans="1:68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7"/>
      <c r="P424" s="393" t="s">
        <v>43</v>
      </c>
      <c r="Q424" s="394"/>
      <c r="R424" s="394"/>
      <c r="S424" s="394"/>
      <c r="T424" s="394"/>
      <c r="U424" s="394"/>
      <c r="V424" s="395"/>
      <c r="W424" s="43" t="s">
        <v>0</v>
      </c>
      <c r="X424" s="44">
        <f>IFERROR(SUM(X418:X422),"0")</f>
        <v>0</v>
      </c>
      <c r="Y424" s="44">
        <f>IFERROR(SUM(Y418:Y422),"0")</f>
        <v>0</v>
      </c>
      <c r="Z424" s="43"/>
      <c r="AA424" s="68"/>
      <c r="AB424" s="68"/>
      <c r="AC424" s="68"/>
    </row>
    <row r="425" spans="1:68" ht="14.25" customHeight="1" x14ac:dyDescent="0.25">
      <c r="A425" s="405" t="s">
        <v>188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67"/>
      <c r="AB425" s="67"/>
      <c r="AC425" s="81"/>
    </row>
    <row r="426" spans="1:68" ht="27" customHeight="1" x14ac:dyDescent="0.25">
      <c r="A426" s="64" t="s">
        <v>556</v>
      </c>
      <c r="B426" s="64" t="s">
        <v>557</v>
      </c>
      <c r="C426" s="37">
        <v>4301060377</v>
      </c>
      <c r="D426" s="406">
        <v>4607091389357</v>
      </c>
      <c r="E426" s="406"/>
      <c r="F426" s="63">
        <v>1.3</v>
      </c>
      <c r="G426" s="38">
        <v>6</v>
      </c>
      <c r="H426" s="63">
        <v>7.8</v>
      </c>
      <c r="I426" s="63">
        <v>8.2799999999999994</v>
      </c>
      <c r="J426" s="38">
        <v>56</v>
      </c>
      <c r="K426" s="38" t="s">
        <v>123</v>
      </c>
      <c r="L426" s="38"/>
      <c r="M426" s="39" t="s">
        <v>84</v>
      </c>
      <c r="N426" s="39"/>
      <c r="O426" s="38">
        <v>40</v>
      </c>
      <c r="P426" s="4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8"/>
      <c r="R426" s="408"/>
      <c r="S426" s="408"/>
      <c r="T426" s="409"/>
      <c r="U426" s="40" t="s">
        <v>48</v>
      </c>
      <c r="V426" s="40" t="s">
        <v>48</v>
      </c>
      <c r="W426" s="41" t="s">
        <v>0</v>
      </c>
      <c r="X426" s="59">
        <v>0</v>
      </c>
      <c r="Y426" s="56">
        <f>IFERROR(IF(X426="",0,CEILING((X426/$H426),1)*$H426),"")</f>
        <v>0</v>
      </c>
      <c r="Z426" s="42" t="str">
        <f>IFERROR(IF(Y426=0,"",ROUNDUP(Y426/H426,0)*0.02175),"")</f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4" t="s">
        <v>69</v>
      </c>
      <c r="BM426" s="79">
        <f>IFERROR(X426*I426/H426,"0")</f>
        <v>0</v>
      </c>
      <c r="BN426" s="79">
        <f>IFERROR(Y426*I426/H426,"0")</f>
        <v>0</v>
      </c>
      <c r="BO426" s="79">
        <f>IFERROR(1/J426*(X426/H426),"0")</f>
        <v>0</v>
      </c>
      <c r="BP426" s="79">
        <f>IFERROR(1/J426*(Y426/H426),"0")</f>
        <v>0</v>
      </c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7"/>
      <c r="P427" s="393" t="s">
        <v>43</v>
      </c>
      <c r="Q427" s="394"/>
      <c r="R427" s="394"/>
      <c r="S427" s="394"/>
      <c r="T427" s="394"/>
      <c r="U427" s="394"/>
      <c r="V427" s="395"/>
      <c r="W427" s="43" t="s">
        <v>42</v>
      </c>
      <c r="X427" s="44">
        <f>IFERROR(X426/H426,"0")</f>
        <v>0</v>
      </c>
      <c r="Y427" s="44">
        <f>IFERROR(Y426/H426,"0")</f>
        <v>0</v>
      </c>
      <c r="Z427" s="44">
        <f>IFERROR(IF(Z426="",0,Z426),"0")</f>
        <v>0</v>
      </c>
      <c r="AA427" s="68"/>
      <c r="AB427" s="68"/>
      <c r="AC427" s="68"/>
    </row>
    <row r="428" spans="1:68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397"/>
      <c r="P428" s="393" t="s">
        <v>43</v>
      </c>
      <c r="Q428" s="394"/>
      <c r="R428" s="394"/>
      <c r="S428" s="394"/>
      <c r="T428" s="394"/>
      <c r="U428" s="394"/>
      <c r="V428" s="395"/>
      <c r="W428" s="43" t="s">
        <v>0</v>
      </c>
      <c r="X428" s="44">
        <f>IFERROR(SUM(X426:X426),"0")</f>
        <v>0</v>
      </c>
      <c r="Y428" s="44">
        <f>IFERROR(SUM(Y426:Y426),"0")</f>
        <v>0</v>
      </c>
      <c r="Z428" s="43"/>
      <c r="AA428" s="68"/>
      <c r="AB428" s="68"/>
      <c r="AC428" s="68"/>
    </row>
    <row r="429" spans="1:68" ht="27.75" customHeight="1" x14ac:dyDescent="0.2">
      <c r="A429" s="440" t="s">
        <v>558</v>
      </c>
      <c r="B429" s="440"/>
      <c r="C429" s="440"/>
      <c r="D429" s="440"/>
      <c r="E429" s="440"/>
      <c r="F429" s="440"/>
      <c r="G429" s="440"/>
      <c r="H429" s="440"/>
      <c r="I429" s="440"/>
      <c r="J429" s="440"/>
      <c r="K429" s="440"/>
      <c r="L429" s="440"/>
      <c r="M429" s="440"/>
      <c r="N429" s="440"/>
      <c r="O429" s="440"/>
      <c r="P429" s="440"/>
      <c r="Q429" s="440"/>
      <c r="R429" s="440"/>
      <c r="S429" s="440"/>
      <c r="T429" s="440"/>
      <c r="U429" s="440"/>
      <c r="V429" s="440"/>
      <c r="W429" s="440"/>
      <c r="X429" s="440"/>
      <c r="Y429" s="440"/>
      <c r="Z429" s="440"/>
      <c r="AA429" s="55"/>
      <c r="AB429" s="55"/>
      <c r="AC429" s="55"/>
    </row>
    <row r="430" spans="1:68" ht="16.5" customHeight="1" x14ac:dyDescent="0.25">
      <c r="A430" s="416" t="s">
        <v>559</v>
      </c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16"/>
      <c r="O430" s="416"/>
      <c r="P430" s="416"/>
      <c r="Q430" s="416"/>
      <c r="R430" s="416"/>
      <c r="S430" s="416"/>
      <c r="T430" s="416"/>
      <c r="U430" s="416"/>
      <c r="V430" s="416"/>
      <c r="W430" s="416"/>
      <c r="X430" s="416"/>
      <c r="Y430" s="416"/>
      <c r="Z430" s="416"/>
      <c r="AA430" s="66"/>
      <c r="AB430" s="66"/>
      <c r="AC430" s="80"/>
    </row>
    <row r="431" spans="1:68" ht="14.25" customHeight="1" x14ac:dyDescent="0.25">
      <c r="A431" s="405" t="s">
        <v>119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405"/>
      <c r="Z431" s="405"/>
      <c r="AA431" s="67"/>
      <c r="AB431" s="67"/>
      <c r="AC431" s="81"/>
    </row>
    <row r="432" spans="1:68" ht="27" customHeight="1" x14ac:dyDescent="0.25">
      <c r="A432" s="64" t="s">
        <v>560</v>
      </c>
      <c r="B432" s="64" t="s">
        <v>561</v>
      </c>
      <c r="C432" s="37">
        <v>4301011428</v>
      </c>
      <c r="D432" s="406">
        <v>4607091389708</v>
      </c>
      <c r="E432" s="406"/>
      <c r="F432" s="63">
        <v>0.45</v>
      </c>
      <c r="G432" s="38">
        <v>6</v>
      </c>
      <c r="H432" s="63">
        <v>2.7</v>
      </c>
      <c r="I432" s="63">
        <v>2.9</v>
      </c>
      <c r="J432" s="38">
        <v>156</v>
      </c>
      <c r="K432" s="38" t="s">
        <v>90</v>
      </c>
      <c r="L432" s="38"/>
      <c r="M432" s="39" t="s">
        <v>122</v>
      </c>
      <c r="N432" s="39"/>
      <c r="O432" s="38">
        <v>50</v>
      </c>
      <c r="P432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8"/>
      <c r="R432" s="408"/>
      <c r="S432" s="408"/>
      <c r="T432" s="409"/>
      <c r="U432" s="40" t="s">
        <v>48</v>
      </c>
      <c r="V432" s="40" t="s">
        <v>48</v>
      </c>
      <c r="W432" s="41" t="s">
        <v>0</v>
      </c>
      <c r="X432" s="59">
        <v>0</v>
      </c>
      <c r="Y432" s="56">
        <f>IFERROR(IF(X432="",0,CEILING((X432/$H432),1)*$H432),"")</f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5" t="s">
        <v>69</v>
      </c>
      <c r="BM432" s="79">
        <f>IFERROR(X432*I432/H432,"0")</f>
        <v>0</v>
      </c>
      <c r="BN432" s="79">
        <f>IFERROR(Y432*I432/H432,"0")</f>
        <v>0</v>
      </c>
      <c r="BO432" s="79">
        <f>IFERROR(1/J432*(X432/H432),"0")</f>
        <v>0</v>
      </c>
      <c r="BP432" s="79">
        <f>IFERROR(1/J432*(Y432/H432),"0")</f>
        <v>0</v>
      </c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7"/>
      <c r="P433" s="393" t="s">
        <v>43</v>
      </c>
      <c r="Q433" s="394"/>
      <c r="R433" s="394"/>
      <c r="S433" s="394"/>
      <c r="T433" s="394"/>
      <c r="U433" s="394"/>
      <c r="V433" s="395"/>
      <c r="W433" s="43" t="s">
        <v>42</v>
      </c>
      <c r="X433" s="44">
        <f>IFERROR(X432/H432,"0")</f>
        <v>0</v>
      </c>
      <c r="Y433" s="44">
        <f>IFERROR(Y432/H432,"0")</f>
        <v>0</v>
      </c>
      <c r="Z433" s="44">
        <f>IFERROR(IF(Z432="",0,Z432),"0")</f>
        <v>0</v>
      </c>
      <c r="AA433" s="68"/>
      <c r="AB433" s="68"/>
      <c r="AC433" s="68"/>
    </row>
    <row r="434" spans="1:68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7"/>
      <c r="P434" s="393" t="s">
        <v>43</v>
      </c>
      <c r="Q434" s="394"/>
      <c r="R434" s="394"/>
      <c r="S434" s="394"/>
      <c r="T434" s="394"/>
      <c r="U434" s="394"/>
      <c r="V434" s="395"/>
      <c r="W434" s="43" t="s">
        <v>0</v>
      </c>
      <c r="X434" s="44">
        <f>IFERROR(SUM(X432:X432),"0")</f>
        <v>0</v>
      </c>
      <c r="Y434" s="44">
        <f>IFERROR(SUM(Y432:Y432),"0")</f>
        <v>0</v>
      </c>
      <c r="Z434" s="43"/>
      <c r="AA434" s="68"/>
      <c r="AB434" s="68"/>
      <c r="AC434" s="68"/>
    </row>
    <row r="435" spans="1:68" ht="14.25" customHeight="1" x14ac:dyDescent="0.25">
      <c r="A435" s="405" t="s">
        <v>81</v>
      </c>
      <c r="B435" s="405"/>
      <c r="C435" s="405"/>
      <c r="D435" s="405"/>
      <c r="E435" s="405"/>
      <c r="F435" s="405"/>
      <c r="G435" s="405"/>
      <c r="H435" s="405"/>
      <c r="I435" s="405"/>
      <c r="J435" s="405"/>
      <c r="K435" s="405"/>
      <c r="L435" s="405"/>
      <c r="M435" s="405"/>
      <c r="N435" s="405"/>
      <c r="O435" s="405"/>
      <c r="P435" s="405"/>
      <c r="Q435" s="405"/>
      <c r="R435" s="405"/>
      <c r="S435" s="405"/>
      <c r="T435" s="405"/>
      <c r="U435" s="405"/>
      <c r="V435" s="405"/>
      <c r="W435" s="405"/>
      <c r="X435" s="405"/>
      <c r="Y435" s="405"/>
      <c r="Z435" s="405"/>
      <c r="AA435" s="67"/>
      <c r="AB435" s="67"/>
      <c r="AC435" s="81"/>
    </row>
    <row r="436" spans="1:68" ht="27" customHeight="1" x14ac:dyDescent="0.25">
      <c r="A436" s="64" t="s">
        <v>562</v>
      </c>
      <c r="B436" s="64" t="s">
        <v>563</v>
      </c>
      <c r="C436" s="37">
        <v>4301031322</v>
      </c>
      <c r="D436" s="406">
        <v>4607091389753</v>
      </c>
      <c r="E436" s="406"/>
      <c r="F436" s="63">
        <v>0.7</v>
      </c>
      <c r="G436" s="38">
        <v>6</v>
      </c>
      <c r="H436" s="63">
        <v>4.2</v>
      </c>
      <c r="I436" s="63">
        <v>4.43</v>
      </c>
      <c r="J436" s="38">
        <v>156</v>
      </c>
      <c r="K436" s="38" t="s">
        <v>90</v>
      </c>
      <c r="L436" s="38"/>
      <c r="M436" s="39" t="s">
        <v>84</v>
      </c>
      <c r="N436" s="39"/>
      <c r="O436" s="38">
        <v>50</v>
      </c>
      <c r="P436" s="48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8"/>
      <c r="R436" s="408"/>
      <c r="S436" s="408"/>
      <c r="T436" s="40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ref="Y436:Y455" si="72">IFERROR(IF(X436="",0,CEILING((X436/$H436),1)*$H436),"")</f>
        <v>0</v>
      </c>
      <c r="Z436" s="42" t="str">
        <f>IFERROR(IF(Y436=0,"",ROUNDUP(Y436/H436,0)*0.00753),"")</f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ref="BM436:BM455" si="73">IFERROR(X436*I436/H436,"0")</f>
        <v>0</v>
      </c>
      <c r="BN436" s="79">
        <f t="shared" ref="BN436:BN455" si="74">IFERROR(Y436*I436/H436,"0")</f>
        <v>0</v>
      </c>
      <c r="BO436" s="79">
        <f t="shared" ref="BO436:BO455" si="75">IFERROR(1/J436*(X436/H436),"0")</f>
        <v>0</v>
      </c>
      <c r="BP436" s="79">
        <f t="shared" ref="BP436:BP455" si="76">IFERROR(1/J436*(Y436/H436),"0")</f>
        <v>0</v>
      </c>
    </row>
    <row r="437" spans="1:68" ht="27" customHeight="1" x14ac:dyDescent="0.25">
      <c r="A437" s="64" t="s">
        <v>562</v>
      </c>
      <c r="B437" s="64" t="s">
        <v>564</v>
      </c>
      <c r="C437" s="37">
        <v>4301031355</v>
      </c>
      <c r="D437" s="406">
        <v>4607091389753</v>
      </c>
      <c r="E437" s="406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90</v>
      </c>
      <c r="L437" s="38"/>
      <c r="M437" s="39" t="s">
        <v>84</v>
      </c>
      <c r="N437" s="39"/>
      <c r="O437" s="38">
        <v>50</v>
      </c>
      <c r="P437" s="4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8"/>
      <c r="R437" s="408"/>
      <c r="S437" s="408"/>
      <c r="T437" s="40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565</v>
      </c>
      <c r="B438" s="64" t="s">
        <v>566</v>
      </c>
      <c r="C438" s="37">
        <v>4301031323</v>
      </c>
      <c r="D438" s="406">
        <v>4607091389760</v>
      </c>
      <c r="E438" s="406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90</v>
      </c>
      <c r="L438" s="38"/>
      <c r="M438" s="39" t="s">
        <v>84</v>
      </c>
      <c r="N438" s="39"/>
      <c r="O438" s="38">
        <v>50</v>
      </c>
      <c r="P438" s="49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8"/>
      <c r="R438" s="408"/>
      <c r="S438" s="408"/>
      <c r="T438" s="40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567</v>
      </c>
      <c r="B439" s="64" t="s">
        <v>568</v>
      </c>
      <c r="C439" s="37">
        <v>4301031325</v>
      </c>
      <c r="D439" s="406">
        <v>4607091389746</v>
      </c>
      <c r="E439" s="406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90</v>
      </c>
      <c r="L439" s="38"/>
      <c r="M439" s="39" t="s">
        <v>84</v>
      </c>
      <c r="N439" s="39"/>
      <c r="O439" s="38">
        <v>50</v>
      </c>
      <c r="P439" s="49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8"/>
      <c r="R439" s="408"/>
      <c r="S439" s="408"/>
      <c r="T439" s="40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567</v>
      </c>
      <c r="B440" s="64" t="s">
        <v>569</v>
      </c>
      <c r="C440" s="37">
        <v>4301031356</v>
      </c>
      <c r="D440" s="406">
        <v>4607091389746</v>
      </c>
      <c r="E440" s="406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90</v>
      </c>
      <c r="L440" s="38"/>
      <c r="M440" s="39" t="s">
        <v>84</v>
      </c>
      <c r="N440" s="39"/>
      <c r="O440" s="38">
        <v>50</v>
      </c>
      <c r="P440" s="4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8"/>
      <c r="R440" s="408"/>
      <c r="S440" s="408"/>
      <c r="T440" s="40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570</v>
      </c>
      <c r="B441" s="64" t="s">
        <v>571</v>
      </c>
      <c r="C441" s="37">
        <v>4301031335</v>
      </c>
      <c r="D441" s="406">
        <v>4680115883147</v>
      </c>
      <c r="E441" s="406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85</v>
      </c>
      <c r="L441" s="38"/>
      <c r="M441" s="39" t="s">
        <v>84</v>
      </c>
      <c r="N441" s="39"/>
      <c r="O441" s="38">
        <v>50</v>
      </c>
      <c r="P441" s="4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8"/>
      <c r="R441" s="408"/>
      <c r="S441" s="408"/>
      <c r="T441" s="40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 t="shared" ref="Z441:Z454" si="77">IFERROR(IF(Y441=0,"",ROUNDUP(Y441/H441,0)*0.00502),"")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570</v>
      </c>
      <c r="B442" s="64" t="s">
        <v>572</v>
      </c>
      <c r="C442" s="37">
        <v>4301031257</v>
      </c>
      <c r="D442" s="406">
        <v>4680115883147</v>
      </c>
      <c r="E442" s="40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85</v>
      </c>
      <c r="L442" s="38"/>
      <c r="M442" s="39" t="s">
        <v>84</v>
      </c>
      <c r="N442" s="39"/>
      <c r="O442" s="38">
        <v>45</v>
      </c>
      <c r="P442" s="4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8"/>
      <c r="R442" s="408"/>
      <c r="S442" s="408"/>
      <c r="T442" s="40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si="77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573</v>
      </c>
      <c r="B443" s="64" t="s">
        <v>574</v>
      </c>
      <c r="C443" s="37">
        <v>4301031178</v>
      </c>
      <c r="D443" s="406">
        <v>4607091384338</v>
      </c>
      <c r="E443" s="406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85</v>
      </c>
      <c r="L443" s="38"/>
      <c r="M443" s="39" t="s">
        <v>84</v>
      </c>
      <c r="N443" s="39"/>
      <c r="O443" s="38">
        <v>45</v>
      </c>
      <c r="P443" s="4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8"/>
      <c r="R443" s="408"/>
      <c r="S443" s="408"/>
      <c r="T443" s="40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573</v>
      </c>
      <c r="B444" s="64" t="s">
        <v>575</v>
      </c>
      <c r="C444" s="37">
        <v>4301031330</v>
      </c>
      <c r="D444" s="406">
        <v>4607091384338</v>
      </c>
      <c r="E444" s="40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85</v>
      </c>
      <c r="L444" s="38"/>
      <c r="M444" s="39" t="s">
        <v>84</v>
      </c>
      <c r="N444" s="39"/>
      <c r="O444" s="38">
        <v>50</v>
      </c>
      <c r="P444" s="4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8"/>
      <c r="R444" s="408"/>
      <c r="S444" s="408"/>
      <c r="T444" s="40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37.5" customHeight="1" x14ac:dyDescent="0.25">
      <c r="A445" s="64" t="s">
        <v>576</v>
      </c>
      <c r="B445" s="64" t="s">
        <v>577</v>
      </c>
      <c r="C445" s="37">
        <v>4301031336</v>
      </c>
      <c r="D445" s="406">
        <v>4680115883154</v>
      </c>
      <c r="E445" s="406"/>
      <c r="F445" s="63">
        <v>0.28000000000000003</v>
      </c>
      <c r="G445" s="38">
        <v>6</v>
      </c>
      <c r="H445" s="63">
        <v>1.68</v>
      </c>
      <c r="I445" s="63">
        <v>1.81</v>
      </c>
      <c r="J445" s="38">
        <v>234</v>
      </c>
      <c r="K445" s="38" t="s">
        <v>85</v>
      </c>
      <c r="L445" s="38"/>
      <c r="M445" s="39" t="s">
        <v>84</v>
      </c>
      <c r="N445" s="39"/>
      <c r="O445" s="38">
        <v>50</v>
      </c>
      <c r="P445" s="4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8"/>
      <c r="R445" s="408"/>
      <c r="S445" s="408"/>
      <c r="T445" s="40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576</v>
      </c>
      <c r="B446" s="64" t="s">
        <v>578</v>
      </c>
      <c r="C446" s="37">
        <v>4301031254</v>
      </c>
      <c r="D446" s="406">
        <v>4680115883154</v>
      </c>
      <c r="E446" s="406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85</v>
      </c>
      <c r="L446" s="38"/>
      <c r="M446" s="39" t="s">
        <v>84</v>
      </c>
      <c r="N446" s="39"/>
      <c r="O446" s="38">
        <v>45</v>
      </c>
      <c r="P446" s="4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8"/>
      <c r="R446" s="408"/>
      <c r="S446" s="408"/>
      <c r="T446" s="40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579</v>
      </c>
      <c r="B447" s="64" t="s">
        <v>580</v>
      </c>
      <c r="C447" s="37">
        <v>4301031331</v>
      </c>
      <c r="D447" s="406">
        <v>4607091389524</v>
      </c>
      <c r="E447" s="406"/>
      <c r="F447" s="63">
        <v>0.35</v>
      </c>
      <c r="G447" s="38">
        <v>6</v>
      </c>
      <c r="H447" s="63">
        <v>2.1</v>
      </c>
      <c r="I447" s="63">
        <v>2.23</v>
      </c>
      <c r="J447" s="38">
        <v>234</v>
      </c>
      <c r="K447" s="38" t="s">
        <v>85</v>
      </c>
      <c r="L447" s="38"/>
      <c r="M447" s="39" t="s">
        <v>84</v>
      </c>
      <c r="N447" s="39"/>
      <c r="O447" s="38">
        <v>50</v>
      </c>
      <c r="P447" s="4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8"/>
      <c r="R447" s="408"/>
      <c r="S447" s="408"/>
      <c r="T447" s="40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579</v>
      </c>
      <c r="B448" s="64" t="s">
        <v>581</v>
      </c>
      <c r="C448" s="37">
        <v>4301031361</v>
      </c>
      <c r="D448" s="406">
        <v>4607091389524</v>
      </c>
      <c r="E448" s="406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85</v>
      </c>
      <c r="L448" s="38"/>
      <c r="M448" s="39" t="s">
        <v>84</v>
      </c>
      <c r="N448" s="39"/>
      <c r="O448" s="38">
        <v>50</v>
      </c>
      <c r="P448" s="484" t="s">
        <v>582</v>
      </c>
      <c r="Q448" s="408"/>
      <c r="R448" s="408"/>
      <c r="S448" s="408"/>
      <c r="T448" s="40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27" customHeight="1" x14ac:dyDescent="0.25">
      <c r="A449" s="64" t="s">
        <v>583</v>
      </c>
      <c r="B449" s="64" t="s">
        <v>584</v>
      </c>
      <c r="C449" s="37">
        <v>4301031337</v>
      </c>
      <c r="D449" s="406">
        <v>4680115883161</v>
      </c>
      <c r="E449" s="406"/>
      <c r="F449" s="63">
        <v>0.28000000000000003</v>
      </c>
      <c r="G449" s="38">
        <v>6</v>
      </c>
      <c r="H449" s="63">
        <v>1.68</v>
      </c>
      <c r="I449" s="63">
        <v>1.81</v>
      </c>
      <c r="J449" s="38">
        <v>234</v>
      </c>
      <c r="K449" s="38" t="s">
        <v>85</v>
      </c>
      <c r="L449" s="38"/>
      <c r="M449" s="39" t="s">
        <v>84</v>
      </c>
      <c r="N449" s="39"/>
      <c r="O449" s="38">
        <v>50</v>
      </c>
      <c r="P449" s="4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8"/>
      <c r="R449" s="408"/>
      <c r="S449" s="408"/>
      <c r="T449" s="40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585</v>
      </c>
      <c r="B450" s="64" t="s">
        <v>586</v>
      </c>
      <c r="C450" s="37">
        <v>4301031333</v>
      </c>
      <c r="D450" s="406">
        <v>4607091389531</v>
      </c>
      <c r="E450" s="406"/>
      <c r="F450" s="63">
        <v>0.35</v>
      </c>
      <c r="G450" s="38">
        <v>6</v>
      </c>
      <c r="H450" s="63">
        <v>2.1</v>
      </c>
      <c r="I450" s="63">
        <v>2.23</v>
      </c>
      <c r="J450" s="38">
        <v>234</v>
      </c>
      <c r="K450" s="38" t="s">
        <v>85</v>
      </c>
      <c r="L450" s="38"/>
      <c r="M450" s="39" t="s">
        <v>84</v>
      </c>
      <c r="N450" s="39"/>
      <c r="O450" s="38">
        <v>50</v>
      </c>
      <c r="P450" s="4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8"/>
      <c r="R450" s="408"/>
      <c r="S450" s="408"/>
      <c r="T450" s="409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585</v>
      </c>
      <c r="B451" s="64" t="s">
        <v>587</v>
      </c>
      <c r="C451" s="37">
        <v>4301031358</v>
      </c>
      <c r="D451" s="406">
        <v>4607091389531</v>
      </c>
      <c r="E451" s="406"/>
      <c r="F451" s="63">
        <v>0.35</v>
      </c>
      <c r="G451" s="38">
        <v>6</v>
      </c>
      <c r="H451" s="63">
        <v>2.1</v>
      </c>
      <c r="I451" s="63">
        <v>2.23</v>
      </c>
      <c r="J451" s="38">
        <v>234</v>
      </c>
      <c r="K451" s="38" t="s">
        <v>85</v>
      </c>
      <c r="L451" s="38"/>
      <c r="M451" s="39" t="s">
        <v>84</v>
      </c>
      <c r="N451" s="39"/>
      <c r="O451" s="38">
        <v>50</v>
      </c>
      <c r="P451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8"/>
      <c r="R451" s="408"/>
      <c r="S451" s="408"/>
      <c r="T451" s="409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37.5" customHeight="1" x14ac:dyDescent="0.25">
      <c r="A452" s="64" t="s">
        <v>588</v>
      </c>
      <c r="B452" s="64" t="s">
        <v>589</v>
      </c>
      <c r="C452" s="37">
        <v>4301031360</v>
      </c>
      <c r="D452" s="406">
        <v>4607091384345</v>
      </c>
      <c r="E452" s="406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85</v>
      </c>
      <c r="L452" s="38"/>
      <c r="M452" s="39" t="s">
        <v>84</v>
      </c>
      <c r="N452" s="39"/>
      <c r="O452" s="38">
        <v>50</v>
      </c>
      <c r="P452" s="4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8"/>
      <c r="R452" s="408"/>
      <c r="S452" s="408"/>
      <c r="T452" s="409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590</v>
      </c>
      <c r="B453" s="64" t="s">
        <v>591</v>
      </c>
      <c r="C453" s="37">
        <v>4301031338</v>
      </c>
      <c r="D453" s="406">
        <v>4680115883185</v>
      </c>
      <c r="E453" s="406"/>
      <c r="F453" s="63">
        <v>0.28000000000000003</v>
      </c>
      <c r="G453" s="38">
        <v>6</v>
      </c>
      <c r="H453" s="63">
        <v>1.68</v>
      </c>
      <c r="I453" s="63">
        <v>1.81</v>
      </c>
      <c r="J453" s="38">
        <v>234</v>
      </c>
      <c r="K453" s="38" t="s">
        <v>85</v>
      </c>
      <c r="L453" s="38"/>
      <c r="M453" s="39" t="s">
        <v>84</v>
      </c>
      <c r="N453" s="39"/>
      <c r="O453" s="38">
        <v>50</v>
      </c>
      <c r="P453" s="4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8"/>
      <c r="R453" s="408"/>
      <c r="S453" s="408"/>
      <c r="T453" s="409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27" customHeight="1" x14ac:dyDescent="0.25">
      <c r="A454" s="64" t="s">
        <v>590</v>
      </c>
      <c r="B454" s="64" t="s">
        <v>592</v>
      </c>
      <c r="C454" s="37">
        <v>4301031255</v>
      </c>
      <c r="D454" s="406">
        <v>4680115883185</v>
      </c>
      <c r="E454" s="406"/>
      <c r="F454" s="63">
        <v>0.28000000000000003</v>
      </c>
      <c r="G454" s="38">
        <v>6</v>
      </c>
      <c r="H454" s="63">
        <v>1.68</v>
      </c>
      <c r="I454" s="63">
        <v>1.81</v>
      </c>
      <c r="J454" s="38">
        <v>234</v>
      </c>
      <c r="K454" s="38" t="s">
        <v>85</v>
      </c>
      <c r="L454" s="38"/>
      <c r="M454" s="39" t="s">
        <v>84</v>
      </c>
      <c r="N454" s="39"/>
      <c r="O454" s="38">
        <v>45</v>
      </c>
      <c r="P454" s="4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8"/>
      <c r="R454" s="408"/>
      <c r="S454" s="408"/>
      <c r="T454" s="409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37.5" customHeight="1" x14ac:dyDescent="0.25">
      <c r="A455" s="64" t="s">
        <v>593</v>
      </c>
      <c r="B455" s="64" t="s">
        <v>594</v>
      </c>
      <c r="C455" s="37">
        <v>4301031236</v>
      </c>
      <c r="D455" s="406">
        <v>4680115882928</v>
      </c>
      <c r="E455" s="406"/>
      <c r="F455" s="63">
        <v>0.28000000000000003</v>
      </c>
      <c r="G455" s="38">
        <v>6</v>
      </c>
      <c r="H455" s="63">
        <v>1.68</v>
      </c>
      <c r="I455" s="63">
        <v>2.6</v>
      </c>
      <c r="J455" s="38">
        <v>156</v>
      </c>
      <c r="K455" s="38" t="s">
        <v>90</v>
      </c>
      <c r="L455" s="38"/>
      <c r="M455" s="39" t="s">
        <v>84</v>
      </c>
      <c r="N455" s="39"/>
      <c r="O455" s="38">
        <v>35</v>
      </c>
      <c r="P455" s="4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8"/>
      <c r="R455" s="408"/>
      <c r="S455" s="408"/>
      <c r="T455" s="409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>IFERROR(IF(Y455=0,"",ROUNDUP(Y455/H455,0)*0.00753),"")</f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7"/>
      <c r="P456" s="393" t="s">
        <v>43</v>
      </c>
      <c r="Q456" s="394"/>
      <c r="R456" s="394"/>
      <c r="S456" s="394"/>
      <c r="T456" s="394"/>
      <c r="U456" s="394"/>
      <c r="V456" s="395"/>
      <c r="W456" s="43" t="s">
        <v>42</v>
      </c>
      <c r="X456" s="44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4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8"/>
      <c r="AB456" s="68"/>
      <c r="AC456" s="68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7"/>
      <c r="P457" s="393" t="s">
        <v>43</v>
      </c>
      <c r="Q457" s="394"/>
      <c r="R457" s="394"/>
      <c r="S457" s="394"/>
      <c r="T457" s="394"/>
      <c r="U457" s="394"/>
      <c r="V457" s="395"/>
      <c r="W457" s="43" t="s">
        <v>0</v>
      </c>
      <c r="X457" s="44">
        <f>IFERROR(SUM(X436:X455),"0")</f>
        <v>0</v>
      </c>
      <c r="Y457" s="44">
        <f>IFERROR(SUM(Y436:Y455),"0")</f>
        <v>0</v>
      </c>
      <c r="Z457" s="43"/>
      <c r="AA457" s="68"/>
      <c r="AB457" s="68"/>
      <c r="AC457" s="68"/>
    </row>
    <row r="458" spans="1:68" ht="14.25" customHeight="1" x14ac:dyDescent="0.25">
      <c r="A458" s="405" t="s">
        <v>86</v>
      </c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5"/>
      <c r="P458" s="405"/>
      <c r="Q458" s="405"/>
      <c r="R458" s="405"/>
      <c r="S458" s="405"/>
      <c r="T458" s="405"/>
      <c r="U458" s="405"/>
      <c r="V458" s="405"/>
      <c r="W458" s="405"/>
      <c r="X458" s="405"/>
      <c r="Y458" s="405"/>
      <c r="Z458" s="405"/>
      <c r="AA458" s="67"/>
      <c r="AB458" s="67"/>
      <c r="AC458" s="81"/>
    </row>
    <row r="459" spans="1:68" ht="27" customHeight="1" x14ac:dyDescent="0.25">
      <c r="A459" s="64" t="s">
        <v>595</v>
      </c>
      <c r="B459" s="64" t="s">
        <v>596</v>
      </c>
      <c r="C459" s="37">
        <v>4301051284</v>
      </c>
      <c r="D459" s="406">
        <v>4607091384352</v>
      </c>
      <c r="E459" s="406"/>
      <c r="F459" s="63">
        <v>0.6</v>
      </c>
      <c r="G459" s="38">
        <v>4</v>
      </c>
      <c r="H459" s="63">
        <v>2.4</v>
      </c>
      <c r="I459" s="63">
        <v>2.6459999999999999</v>
      </c>
      <c r="J459" s="38">
        <v>132</v>
      </c>
      <c r="K459" s="38" t="s">
        <v>90</v>
      </c>
      <c r="L459" s="38"/>
      <c r="M459" s="39" t="s">
        <v>125</v>
      </c>
      <c r="N459" s="39"/>
      <c r="O459" s="38">
        <v>45</v>
      </c>
      <c r="P459" s="4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8"/>
      <c r="R459" s="408"/>
      <c r="S459" s="408"/>
      <c r="T459" s="40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IFERROR(IF(Y459=0,"",ROUNDUP(Y459/H459,0)*0.00902),"")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597</v>
      </c>
      <c r="B460" s="64" t="s">
        <v>598</v>
      </c>
      <c r="C460" s="37">
        <v>4301051431</v>
      </c>
      <c r="D460" s="406">
        <v>4607091389654</v>
      </c>
      <c r="E460" s="406"/>
      <c r="F460" s="63">
        <v>0.33</v>
      </c>
      <c r="G460" s="38">
        <v>6</v>
      </c>
      <c r="H460" s="63">
        <v>1.98</v>
      </c>
      <c r="I460" s="63">
        <v>2.258</v>
      </c>
      <c r="J460" s="38">
        <v>156</v>
      </c>
      <c r="K460" s="38" t="s">
        <v>90</v>
      </c>
      <c r="L460" s="38"/>
      <c r="M460" s="39" t="s">
        <v>125</v>
      </c>
      <c r="N460" s="39"/>
      <c r="O460" s="38">
        <v>45</v>
      </c>
      <c r="P460" s="4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8"/>
      <c r="R460" s="408"/>
      <c r="S460" s="408"/>
      <c r="T460" s="40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IFERROR(IF(Y460=0,"",ROUNDUP(Y460/H460,0)*0.00753),"")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7"/>
      <c r="P461" s="393" t="s">
        <v>43</v>
      </c>
      <c r="Q461" s="394"/>
      <c r="R461" s="394"/>
      <c r="S461" s="394"/>
      <c r="T461" s="394"/>
      <c r="U461" s="394"/>
      <c r="V461" s="395"/>
      <c r="W461" s="43" t="s">
        <v>42</v>
      </c>
      <c r="X461" s="44">
        <f>IFERROR(X459/H459,"0")+IFERROR(X460/H460,"0")</f>
        <v>0</v>
      </c>
      <c r="Y461" s="44">
        <f>IFERROR(Y459/H459,"0")+IFERROR(Y460/H460,"0")</f>
        <v>0</v>
      </c>
      <c r="Z461" s="44">
        <f>IFERROR(IF(Z459="",0,Z459),"0")+IFERROR(IF(Z460="",0,Z460),"0")</f>
        <v>0</v>
      </c>
      <c r="AA461" s="68"/>
      <c r="AB461" s="68"/>
      <c r="AC461" s="68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7"/>
      <c r="P462" s="393" t="s">
        <v>43</v>
      </c>
      <c r="Q462" s="394"/>
      <c r="R462" s="394"/>
      <c r="S462" s="394"/>
      <c r="T462" s="394"/>
      <c r="U462" s="394"/>
      <c r="V462" s="395"/>
      <c r="W462" s="43" t="s">
        <v>0</v>
      </c>
      <c r="X462" s="44">
        <f>IFERROR(SUM(X459:X460),"0")</f>
        <v>0</v>
      </c>
      <c r="Y462" s="44">
        <f>IFERROR(SUM(Y459:Y460),"0")</f>
        <v>0</v>
      </c>
      <c r="Z462" s="43"/>
      <c r="AA462" s="68"/>
      <c r="AB462" s="68"/>
      <c r="AC462" s="68"/>
    </row>
    <row r="463" spans="1:68" ht="14.25" customHeight="1" x14ac:dyDescent="0.25">
      <c r="A463" s="405" t="s">
        <v>109</v>
      </c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5"/>
      <c r="P463" s="405"/>
      <c r="Q463" s="405"/>
      <c r="R463" s="405"/>
      <c r="S463" s="405"/>
      <c r="T463" s="405"/>
      <c r="U463" s="405"/>
      <c r="V463" s="405"/>
      <c r="W463" s="405"/>
      <c r="X463" s="405"/>
      <c r="Y463" s="405"/>
      <c r="Z463" s="405"/>
      <c r="AA463" s="67"/>
      <c r="AB463" s="67"/>
      <c r="AC463" s="81"/>
    </row>
    <row r="464" spans="1:68" ht="27" customHeight="1" x14ac:dyDescent="0.25">
      <c r="A464" s="64" t="s">
        <v>599</v>
      </c>
      <c r="B464" s="64" t="s">
        <v>600</v>
      </c>
      <c r="C464" s="37">
        <v>4301032047</v>
      </c>
      <c r="D464" s="406">
        <v>4680115884342</v>
      </c>
      <c r="E464" s="406"/>
      <c r="F464" s="63">
        <v>0.06</v>
      </c>
      <c r="G464" s="38">
        <v>20</v>
      </c>
      <c r="H464" s="63">
        <v>1.2</v>
      </c>
      <c r="I464" s="63">
        <v>1.8</v>
      </c>
      <c r="J464" s="38">
        <v>200</v>
      </c>
      <c r="K464" s="38" t="s">
        <v>602</v>
      </c>
      <c r="L464" s="38"/>
      <c r="M464" s="39" t="s">
        <v>601</v>
      </c>
      <c r="N464" s="39"/>
      <c r="O464" s="38">
        <v>60</v>
      </c>
      <c r="P464" s="4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8"/>
      <c r="R464" s="408"/>
      <c r="S464" s="408"/>
      <c r="T464" s="409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IFERROR(IF(Y464=0,"",ROUNDUP(Y464/H464,0)*0.00627),"")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8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7"/>
      <c r="P465" s="393" t="s">
        <v>43</v>
      </c>
      <c r="Q465" s="394"/>
      <c r="R465" s="394"/>
      <c r="S465" s="394"/>
      <c r="T465" s="394"/>
      <c r="U465" s="394"/>
      <c r="V465" s="395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7"/>
      <c r="P466" s="393" t="s">
        <v>43</v>
      </c>
      <c r="Q466" s="394"/>
      <c r="R466" s="394"/>
      <c r="S466" s="394"/>
      <c r="T466" s="394"/>
      <c r="U466" s="394"/>
      <c r="V466" s="395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6.5" customHeight="1" x14ac:dyDescent="0.25">
      <c r="A467" s="416" t="s">
        <v>603</v>
      </c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16"/>
      <c r="O467" s="416"/>
      <c r="P467" s="416"/>
      <c r="Q467" s="416"/>
      <c r="R467" s="416"/>
      <c r="S467" s="416"/>
      <c r="T467" s="416"/>
      <c r="U467" s="416"/>
      <c r="V467" s="416"/>
      <c r="W467" s="416"/>
      <c r="X467" s="416"/>
      <c r="Y467" s="416"/>
      <c r="Z467" s="416"/>
      <c r="AA467" s="66"/>
      <c r="AB467" s="66"/>
      <c r="AC467" s="80"/>
    </row>
    <row r="468" spans="1:68" ht="14.25" customHeight="1" x14ac:dyDescent="0.25">
      <c r="A468" s="405" t="s">
        <v>155</v>
      </c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5"/>
      <c r="P468" s="405"/>
      <c r="Q468" s="405"/>
      <c r="R468" s="405"/>
      <c r="S468" s="405"/>
      <c r="T468" s="405"/>
      <c r="U468" s="405"/>
      <c r="V468" s="405"/>
      <c r="W468" s="405"/>
      <c r="X468" s="405"/>
      <c r="Y468" s="405"/>
      <c r="Z468" s="405"/>
      <c r="AA468" s="67"/>
      <c r="AB468" s="67"/>
      <c r="AC468" s="81"/>
    </row>
    <row r="469" spans="1:68" ht="27" customHeight="1" x14ac:dyDescent="0.25">
      <c r="A469" s="64" t="s">
        <v>604</v>
      </c>
      <c r="B469" s="64" t="s">
        <v>605</v>
      </c>
      <c r="C469" s="37">
        <v>4301020315</v>
      </c>
      <c r="D469" s="406">
        <v>4607091389364</v>
      </c>
      <c r="E469" s="406"/>
      <c r="F469" s="63">
        <v>0.42</v>
      </c>
      <c r="G469" s="38">
        <v>6</v>
      </c>
      <c r="H469" s="63">
        <v>2.52</v>
      </c>
      <c r="I469" s="63">
        <v>2.75</v>
      </c>
      <c r="J469" s="38">
        <v>156</v>
      </c>
      <c r="K469" s="38" t="s">
        <v>90</v>
      </c>
      <c r="L469" s="38"/>
      <c r="M469" s="39" t="s">
        <v>84</v>
      </c>
      <c r="N469" s="39"/>
      <c r="O469" s="38">
        <v>40</v>
      </c>
      <c r="P469" s="4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8"/>
      <c r="R469" s="408"/>
      <c r="S469" s="408"/>
      <c r="T469" s="409"/>
      <c r="U469" s="40" t="s">
        <v>48</v>
      </c>
      <c r="V469" s="40" t="s">
        <v>48</v>
      </c>
      <c r="W469" s="41" t="s">
        <v>0</v>
      </c>
      <c r="X469" s="59">
        <v>0</v>
      </c>
      <c r="Y469" s="56">
        <f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9" t="s">
        <v>69</v>
      </c>
      <c r="BM469" s="79">
        <f>IFERROR(X469*I469/H469,"0")</f>
        <v>0</v>
      </c>
      <c r="BN469" s="79">
        <f>IFERROR(Y469*I469/H469,"0")</f>
        <v>0</v>
      </c>
      <c r="BO469" s="79">
        <f>IFERROR(1/J469*(X469/H469),"0")</f>
        <v>0</v>
      </c>
      <c r="BP469" s="79">
        <f>IFERROR(1/J469*(Y469/H469),"0")</f>
        <v>0</v>
      </c>
    </row>
    <row r="470" spans="1:68" x14ac:dyDescent="0.2">
      <c r="A470" s="396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7"/>
      <c r="P470" s="393" t="s">
        <v>43</v>
      </c>
      <c r="Q470" s="394"/>
      <c r="R470" s="394"/>
      <c r="S470" s="394"/>
      <c r="T470" s="394"/>
      <c r="U470" s="394"/>
      <c r="V470" s="395"/>
      <c r="W470" s="43" t="s">
        <v>42</v>
      </c>
      <c r="X470" s="44">
        <f>IFERROR(X469/H469,"0")</f>
        <v>0</v>
      </c>
      <c r="Y470" s="44">
        <f>IFERROR(Y469/H469,"0")</f>
        <v>0</v>
      </c>
      <c r="Z470" s="44">
        <f>IFERROR(IF(Z469="",0,Z469),"0")</f>
        <v>0</v>
      </c>
      <c r="AA470" s="68"/>
      <c r="AB470" s="68"/>
      <c r="AC470" s="68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7"/>
      <c r="P471" s="393" t="s">
        <v>43</v>
      </c>
      <c r="Q471" s="394"/>
      <c r="R471" s="394"/>
      <c r="S471" s="394"/>
      <c r="T471" s="394"/>
      <c r="U471" s="394"/>
      <c r="V471" s="395"/>
      <c r="W471" s="43" t="s">
        <v>0</v>
      </c>
      <c r="X471" s="44">
        <f>IFERROR(SUM(X469:X469),"0")</f>
        <v>0</v>
      </c>
      <c r="Y471" s="44">
        <f>IFERROR(SUM(Y469:Y469),"0")</f>
        <v>0</v>
      </c>
      <c r="Z471" s="43"/>
      <c r="AA471" s="68"/>
      <c r="AB471" s="68"/>
      <c r="AC471" s="68"/>
    </row>
    <row r="472" spans="1:68" ht="14.25" customHeight="1" x14ac:dyDescent="0.25">
      <c r="A472" s="405" t="s">
        <v>81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405"/>
      <c r="AA472" s="67"/>
      <c r="AB472" s="67"/>
      <c r="AC472" s="81"/>
    </row>
    <row r="473" spans="1:68" ht="27" customHeight="1" x14ac:dyDescent="0.25">
      <c r="A473" s="64" t="s">
        <v>606</v>
      </c>
      <c r="B473" s="64" t="s">
        <v>607</v>
      </c>
      <c r="C473" s="37">
        <v>4301031324</v>
      </c>
      <c r="D473" s="406">
        <v>4607091389739</v>
      </c>
      <c r="E473" s="406"/>
      <c r="F473" s="63">
        <v>0.7</v>
      </c>
      <c r="G473" s="38">
        <v>6</v>
      </c>
      <c r="H473" s="63">
        <v>4.2</v>
      </c>
      <c r="I473" s="63">
        <v>4.43</v>
      </c>
      <c r="J473" s="38">
        <v>156</v>
      </c>
      <c r="K473" s="38" t="s">
        <v>90</v>
      </c>
      <c r="L473" s="38"/>
      <c r="M473" s="39" t="s">
        <v>84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8"/>
      <c r="R473" s="408"/>
      <c r="S473" s="408"/>
      <c r="T473" s="409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IFERROR(IF(Y473=0,"",ROUNDUP(Y473/H473,0)*0.00753),"")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ht="27" customHeight="1" x14ac:dyDescent="0.25">
      <c r="A474" s="64" t="s">
        <v>608</v>
      </c>
      <c r="B474" s="64" t="s">
        <v>609</v>
      </c>
      <c r="C474" s="37">
        <v>4301031363</v>
      </c>
      <c r="D474" s="406">
        <v>4607091389425</v>
      </c>
      <c r="E474" s="40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85</v>
      </c>
      <c r="L474" s="38"/>
      <c r="M474" s="39" t="s">
        <v>84</v>
      </c>
      <c r="N474" s="39"/>
      <c r="O474" s="38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8"/>
      <c r="R474" s="408"/>
      <c r="S474" s="408"/>
      <c r="T474" s="409"/>
      <c r="U474" s="40" t="s">
        <v>48</v>
      </c>
      <c r="V474" s="40" t="s">
        <v>48</v>
      </c>
      <c r="W474" s="41" t="s">
        <v>0</v>
      </c>
      <c r="X474" s="59">
        <v>0</v>
      </c>
      <c r="Y474" s="56">
        <f>IFERROR(IF(X474="",0,CEILING((X474/$H474),1)*$H474),"")</f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>IFERROR(X474*I474/H474,"0")</f>
        <v>0</v>
      </c>
      <c r="BN474" s="79">
        <f>IFERROR(Y474*I474/H474,"0")</f>
        <v>0</v>
      </c>
      <c r="BO474" s="79">
        <f>IFERROR(1/J474*(X474/H474),"0")</f>
        <v>0</v>
      </c>
      <c r="BP474" s="79">
        <f>IFERROR(1/J474*(Y474/H474),"0")</f>
        <v>0</v>
      </c>
    </row>
    <row r="475" spans="1:68" ht="27" customHeight="1" x14ac:dyDescent="0.25">
      <c r="A475" s="64" t="s">
        <v>610</v>
      </c>
      <c r="B475" s="64" t="s">
        <v>611</v>
      </c>
      <c r="C475" s="37">
        <v>4301031334</v>
      </c>
      <c r="D475" s="406">
        <v>4680115880771</v>
      </c>
      <c r="E475" s="406"/>
      <c r="F475" s="63">
        <v>0.28000000000000003</v>
      </c>
      <c r="G475" s="38">
        <v>6</v>
      </c>
      <c r="H475" s="63">
        <v>1.68</v>
      </c>
      <c r="I475" s="63">
        <v>1.81</v>
      </c>
      <c r="J475" s="38">
        <v>234</v>
      </c>
      <c r="K475" s="38" t="s">
        <v>85</v>
      </c>
      <c r="L475" s="38"/>
      <c r="M475" s="39" t="s">
        <v>84</v>
      </c>
      <c r="N475" s="39"/>
      <c r="O475" s="38">
        <v>50</v>
      </c>
      <c r="P475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8"/>
      <c r="R475" s="408"/>
      <c r="S475" s="408"/>
      <c r="T475" s="409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IFERROR(IF(Y475=0,"",ROUNDUP(Y475/H475,0)*0.00502),"")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t="27" customHeight="1" x14ac:dyDescent="0.25">
      <c r="A476" s="64" t="s">
        <v>612</v>
      </c>
      <c r="B476" s="64" t="s">
        <v>613</v>
      </c>
      <c r="C476" s="37">
        <v>4301031359</v>
      </c>
      <c r="D476" s="406">
        <v>4607091389500</v>
      </c>
      <c r="E476" s="406"/>
      <c r="F476" s="63">
        <v>0.35</v>
      </c>
      <c r="G476" s="38">
        <v>6</v>
      </c>
      <c r="H476" s="63">
        <v>2.1</v>
      </c>
      <c r="I476" s="63">
        <v>2.23</v>
      </c>
      <c r="J476" s="38">
        <v>234</v>
      </c>
      <c r="K476" s="38" t="s">
        <v>85</v>
      </c>
      <c r="L476" s="38"/>
      <c r="M476" s="39" t="s">
        <v>84</v>
      </c>
      <c r="N476" s="39"/>
      <c r="O476" s="38">
        <v>50</v>
      </c>
      <c r="P476" s="468" t="s">
        <v>614</v>
      </c>
      <c r="Q476" s="408"/>
      <c r="R476" s="408"/>
      <c r="S476" s="408"/>
      <c r="T476" s="409"/>
      <c r="U476" s="40" t="s">
        <v>48</v>
      </c>
      <c r="V476" s="40" t="s">
        <v>48</v>
      </c>
      <c r="W476" s="41" t="s">
        <v>0</v>
      </c>
      <c r="X476" s="59">
        <v>0</v>
      </c>
      <c r="Y476" s="56">
        <f>IFERROR(IF(X476="",0,CEILING((X476/$H476),1)*$H476),"")</f>
        <v>0</v>
      </c>
      <c r="Z476" s="42" t="str">
        <f>IFERROR(IF(Y476=0,"",ROUNDUP(Y476/H476,0)*0.00502),"")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>IFERROR(X476*I476/H476,"0")</f>
        <v>0</v>
      </c>
      <c r="BN476" s="79">
        <f>IFERROR(Y476*I476/H476,"0")</f>
        <v>0</v>
      </c>
      <c r="BO476" s="79">
        <f>IFERROR(1/J476*(X476/H476),"0")</f>
        <v>0</v>
      </c>
      <c r="BP476" s="79">
        <f>IFERROR(1/J476*(Y476/H476),"0")</f>
        <v>0</v>
      </c>
    </row>
    <row r="477" spans="1:68" ht="27" customHeight="1" x14ac:dyDescent="0.25">
      <c r="A477" s="64" t="s">
        <v>612</v>
      </c>
      <c r="B477" s="64" t="s">
        <v>615</v>
      </c>
      <c r="C477" s="37">
        <v>4301031327</v>
      </c>
      <c r="D477" s="406">
        <v>4607091389500</v>
      </c>
      <c r="E477" s="406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85</v>
      </c>
      <c r="L477" s="38"/>
      <c r="M477" s="39" t="s">
        <v>84</v>
      </c>
      <c r="N477" s="39"/>
      <c r="O477" s="38">
        <v>50</v>
      </c>
      <c r="P477" s="4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8"/>
      <c r="R477" s="408"/>
      <c r="S477" s="408"/>
      <c r="T477" s="409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x14ac:dyDescent="0.2">
      <c r="A478" s="396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7"/>
      <c r="P478" s="393" t="s">
        <v>43</v>
      </c>
      <c r="Q478" s="394"/>
      <c r="R478" s="394"/>
      <c r="S478" s="394"/>
      <c r="T478" s="394"/>
      <c r="U478" s="394"/>
      <c r="V478" s="395"/>
      <c r="W478" s="43" t="s">
        <v>42</v>
      </c>
      <c r="X478" s="44">
        <f>IFERROR(X473/H473,"0")+IFERROR(X474/H474,"0")+IFERROR(X475/H475,"0")+IFERROR(X476/H476,"0")+IFERROR(X477/H477,"0")</f>
        <v>0</v>
      </c>
      <c r="Y478" s="44">
        <f>IFERROR(Y473/H473,"0")+IFERROR(Y474/H474,"0")+IFERROR(Y475/H475,"0")+IFERROR(Y476/H476,"0")+IFERROR(Y477/H477,"0")</f>
        <v>0</v>
      </c>
      <c r="Z478" s="44">
        <f>IFERROR(IF(Z473="",0,Z473),"0")+IFERROR(IF(Z474="",0,Z474),"0")+IFERROR(IF(Z475="",0,Z475),"0")+IFERROR(IF(Z476="",0,Z476),"0")+IFERROR(IF(Z477="",0,Z477),"0")</f>
        <v>0</v>
      </c>
      <c r="AA478" s="68"/>
      <c r="AB478" s="68"/>
      <c r="AC478" s="68"/>
    </row>
    <row r="479" spans="1:68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7"/>
      <c r="P479" s="393" t="s">
        <v>43</v>
      </c>
      <c r="Q479" s="394"/>
      <c r="R479" s="394"/>
      <c r="S479" s="394"/>
      <c r="T479" s="394"/>
      <c r="U479" s="394"/>
      <c r="V479" s="395"/>
      <c r="W479" s="43" t="s">
        <v>0</v>
      </c>
      <c r="X479" s="44">
        <f>IFERROR(SUM(X473:X477),"0")</f>
        <v>0</v>
      </c>
      <c r="Y479" s="44">
        <f>IFERROR(SUM(Y473:Y477),"0")</f>
        <v>0</v>
      </c>
      <c r="Z479" s="43"/>
      <c r="AA479" s="68"/>
      <c r="AB479" s="68"/>
      <c r="AC479" s="68"/>
    </row>
    <row r="480" spans="1:68" ht="14.25" customHeight="1" x14ac:dyDescent="0.25">
      <c r="A480" s="405" t="s">
        <v>114</v>
      </c>
      <c r="B480" s="405"/>
      <c r="C480" s="405"/>
      <c r="D480" s="405"/>
      <c r="E480" s="405"/>
      <c r="F480" s="405"/>
      <c r="G480" s="405"/>
      <c r="H480" s="405"/>
      <c r="I480" s="405"/>
      <c r="J480" s="405"/>
      <c r="K480" s="405"/>
      <c r="L480" s="405"/>
      <c r="M480" s="405"/>
      <c r="N480" s="405"/>
      <c r="O480" s="405"/>
      <c r="P480" s="405"/>
      <c r="Q480" s="405"/>
      <c r="R480" s="405"/>
      <c r="S480" s="405"/>
      <c r="T480" s="405"/>
      <c r="U480" s="405"/>
      <c r="V480" s="405"/>
      <c r="W480" s="405"/>
      <c r="X480" s="405"/>
      <c r="Y480" s="405"/>
      <c r="Z480" s="405"/>
      <c r="AA480" s="67"/>
      <c r="AB480" s="67"/>
      <c r="AC480" s="81"/>
    </row>
    <row r="481" spans="1:68" ht="27" customHeight="1" x14ac:dyDescent="0.25">
      <c r="A481" s="64" t="s">
        <v>616</v>
      </c>
      <c r="B481" s="64" t="s">
        <v>617</v>
      </c>
      <c r="C481" s="37">
        <v>4301170010</v>
      </c>
      <c r="D481" s="406">
        <v>4680115884090</v>
      </c>
      <c r="E481" s="406"/>
      <c r="F481" s="63">
        <v>0.11</v>
      </c>
      <c r="G481" s="38">
        <v>12</v>
      </c>
      <c r="H481" s="63">
        <v>1.32</v>
      </c>
      <c r="I481" s="63">
        <v>1.88</v>
      </c>
      <c r="J481" s="38">
        <v>200</v>
      </c>
      <c r="K481" s="38" t="s">
        <v>602</v>
      </c>
      <c r="L481" s="38"/>
      <c r="M481" s="39" t="s">
        <v>601</v>
      </c>
      <c r="N481" s="39"/>
      <c r="O481" s="38">
        <v>150</v>
      </c>
      <c r="P481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8"/>
      <c r="R481" s="408"/>
      <c r="S481" s="408"/>
      <c r="T481" s="409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IFERROR(IF(Y481=0,"",ROUNDUP(Y481/H481,0)*0.00627),"")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5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397"/>
      <c r="P482" s="393" t="s">
        <v>43</v>
      </c>
      <c r="Q482" s="394"/>
      <c r="R482" s="394"/>
      <c r="S482" s="394"/>
      <c r="T482" s="394"/>
      <c r="U482" s="394"/>
      <c r="V482" s="395"/>
      <c r="W482" s="43" t="s">
        <v>42</v>
      </c>
      <c r="X482" s="44">
        <f>IFERROR(X481/H481,"0")</f>
        <v>0</v>
      </c>
      <c r="Y482" s="44">
        <f>IFERROR(Y481/H481,"0")</f>
        <v>0</v>
      </c>
      <c r="Z482" s="44">
        <f>IFERROR(IF(Z481="",0,Z481),"0")</f>
        <v>0</v>
      </c>
      <c r="AA482" s="68"/>
      <c r="AB482" s="68"/>
      <c r="AC482" s="68"/>
    </row>
    <row r="483" spans="1:68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7"/>
      <c r="P483" s="393" t="s">
        <v>43</v>
      </c>
      <c r="Q483" s="394"/>
      <c r="R483" s="394"/>
      <c r="S483" s="394"/>
      <c r="T483" s="394"/>
      <c r="U483" s="394"/>
      <c r="V483" s="395"/>
      <c r="W483" s="43" t="s">
        <v>0</v>
      </c>
      <c r="X483" s="44">
        <f>IFERROR(SUM(X481:X481),"0")</f>
        <v>0</v>
      </c>
      <c r="Y483" s="44">
        <f>IFERROR(SUM(Y481:Y481),"0")</f>
        <v>0</v>
      </c>
      <c r="Z483" s="43"/>
      <c r="AA483" s="68"/>
      <c r="AB483" s="68"/>
      <c r="AC483" s="68"/>
    </row>
    <row r="484" spans="1:68" ht="16.5" customHeight="1" x14ac:dyDescent="0.25">
      <c r="A484" s="416" t="s">
        <v>618</v>
      </c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16"/>
      <c r="O484" s="416"/>
      <c r="P484" s="416"/>
      <c r="Q484" s="416"/>
      <c r="R484" s="416"/>
      <c r="S484" s="416"/>
      <c r="T484" s="416"/>
      <c r="U484" s="416"/>
      <c r="V484" s="416"/>
      <c r="W484" s="416"/>
      <c r="X484" s="416"/>
      <c r="Y484" s="416"/>
      <c r="Z484" s="416"/>
      <c r="AA484" s="66"/>
      <c r="AB484" s="66"/>
      <c r="AC484" s="80"/>
    </row>
    <row r="485" spans="1:68" ht="14.25" customHeight="1" x14ac:dyDescent="0.25">
      <c r="A485" s="405" t="s">
        <v>81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7"/>
      <c r="AB485" s="67"/>
      <c r="AC485" s="81"/>
    </row>
    <row r="486" spans="1:68" ht="27" customHeight="1" x14ac:dyDescent="0.25">
      <c r="A486" s="64" t="s">
        <v>619</v>
      </c>
      <c r="B486" s="64" t="s">
        <v>620</v>
      </c>
      <c r="C486" s="37">
        <v>4301031294</v>
      </c>
      <c r="D486" s="406">
        <v>4680115885189</v>
      </c>
      <c r="E486" s="406"/>
      <c r="F486" s="63">
        <v>0.2</v>
      </c>
      <c r="G486" s="38">
        <v>6</v>
      </c>
      <c r="H486" s="63">
        <v>1.2</v>
      </c>
      <c r="I486" s="63">
        <v>1.3720000000000001</v>
      </c>
      <c r="J486" s="38">
        <v>234</v>
      </c>
      <c r="K486" s="38" t="s">
        <v>85</v>
      </c>
      <c r="L486" s="38"/>
      <c r="M486" s="39" t="s">
        <v>84</v>
      </c>
      <c r="N486" s="39"/>
      <c r="O486" s="38">
        <v>40</v>
      </c>
      <c r="P486" s="4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8"/>
      <c r="R486" s="408"/>
      <c r="S486" s="408"/>
      <c r="T486" s="409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IFERROR(IF(Y486=0,"",ROUNDUP(Y486/H486,0)*0.00502),"")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6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t="27" customHeight="1" x14ac:dyDescent="0.25">
      <c r="A487" s="64" t="s">
        <v>621</v>
      </c>
      <c r="B487" s="64" t="s">
        <v>622</v>
      </c>
      <c r="C487" s="37">
        <v>4301031293</v>
      </c>
      <c r="D487" s="406">
        <v>4680115885172</v>
      </c>
      <c r="E487" s="406"/>
      <c r="F487" s="63">
        <v>0.2</v>
      </c>
      <c r="G487" s="38">
        <v>6</v>
      </c>
      <c r="H487" s="63">
        <v>1.2</v>
      </c>
      <c r="I487" s="63">
        <v>1.3</v>
      </c>
      <c r="J487" s="38">
        <v>234</v>
      </c>
      <c r="K487" s="38" t="s">
        <v>85</v>
      </c>
      <c r="L487" s="38"/>
      <c r="M487" s="39" t="s">
        <v>84</v>
      </c>
      <c r="N487" s="39"/>
      <c r="O487" s="38">
        <v>40</v>
      </c>
      <c r="P487" s="4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8"/>
      <c r="R487" s="408"/>
      <c r="S487" s="408"/>
      <c r="T487" s="40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IFERROR(IF(Y487=0,"",ROUNDUP(Y487/H487,0)*0.00502),"")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7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t="27" customHeight="1" x14ac:dyDescent="0.25">
      <c r="A488" s="64" t="s">
        <v>623</v>
      </c>
      <c r="B488" s="64" t="s">
        <v>624</v>
      </c>
      <c r="C488" s="37">
        <v>4301031291</v>
      </c>
      <c r="D488" s="406">
        <v>4680115885110</v>
      </c>
      <c r="E488" s="406"/>
      <c r="F488" s="63">
        <v>0.2</v>
      </c>
      <c r="G488" s="38">
        <v>6</v>
      </c>
      <c r="H488" s="63">
        <v>1.2</v>
      </c>
      <c r="I488" s="63">
        <v>2.02</v>
      </c>
      <c r="J488" s="38">
        <v>234</v>
      </c>
      <c r="K488" s="38" t="s">
        <v>85</v>
      </c>
      <c r="L488" s="38"/>
      <c r="M488" s="39" t="s">
        <v>84</v>
      </c>
      <c r="N488" s="39"/>
      <c r="O488" s="38">
        <v>35</v>
      </c>
      <c r="P488" s="4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8"/>
      <c r="R488" s="408"/>
      <c r="S488" s="408"/>
      <c r="T488" s="409"/>
      <c r="U488" s="40" t="s">
        <v>48</v>
      </c>
      <c r="V488" s="40" t="s">
        <v>48</v>
      </c>
      <c r="W488" s="41" t="s">
        <v>0</v>
      </c>
      <c r="X488" s="59">
        <v>0</v>
      </c>
      <c r="Y488" s="56">
        <f>IFERROR(IF(X488="",0,CEILING((X488/$H488),1)*$H488),"")</f>
        <v>0</v>
      </c>
      <c r="Z488" s="42" t="str">
        <f>IFERROR(IF(Y488=0,"",ROUNDUP(Y488/H488,0)*0.00502),"")</f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8" t="s">
        <v>69</v>
      </c>
      <c r="BM488" s="79">
        <f>IFERROR(X488*I488/H488,"0")</f>
        <v>0</v>
      </c>
      <c r="BN488" s="79">
        <f>IFERROR(Y488*I488/H488,"0")</f>
        <v>0</v>
      </c>
      <c r="BO488" s="79">
        <f>IFERROR(1/J488*(X488/H488),"0")</f>
        <v>0</v>
      </c>
      <c r="BP488" s="79">
        <f>IFERROR(1/J488*(Y488/H488),"0")</f>
        <v>0</v>
      </c>
    </row>
    <row r="489" spans="1:68" x14ac:dyDescent="0.2">
      <c r="A489" s="396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397"/>
      <c r="P489" s="393" t="s">
        <v>43</v>
      </c>
      <c r="Q489" s="394"/>
      <c r="R489" s="394"/>
      <c r="S489" s="394"/>
      <c r="T489" s="394"/>
      <c r="U489" s="394"/>
      <c r="V489" s="395"/>
      <c r="W489" s="43" t="s">
        <v>42</v>
      </c>
      <c r="X489" s="44">
        <f>IFERROR(X486/H486,"0")+IFERROR(X487/H487,"0")+IFERROR(X488/H488,"0")</f>
        <v>0</v>
      </c>
      <c r="Y489" s="44">
        <f>IFERROR(Y486/H486,"0")+IFERROR(Y487/H487,"0")+IFERROR(Y488/H488,"0")</f>
        <v>0</v>
      </c>
      <c r="Z489" s="44">
        <f>IFERROR(IF(Z486="",0,Z486),"0")+IFERROR(IF(Z487="",0,Z487),"0")+IFERROR(IF(Z488="",0,Z488),"0")</f>
        <v>0</v>
      </c>
      <c r="AA489" s="68"/>
      <c r="AB489" s="68"/>
      <c r="AC489" s="68"/>
    </row>
    <row r="490" spans="1:68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7"/>
      <c r="P490" s="393" t="s">
        <v>43</v>
      </c>
      <c r="Q490" s="394"/>
      <c r="R490" s="394"/>
      <c r="S490" s="394"/>
      <c r="T490" s="394"/>
      <c r="U490" s="394"/>
      <c r="V490" s="395"/>
      <c r="W490" s="43" t="s">
        <v>0</v>
      </c>
      <c r="X490" s="44">
        <f>IFERROR(SUM(X486:X488),"0")</f>
        <v>0</v>
      </c>
      <c r="Y490" s="44">
        <f>IFERROR(SUM(Y486:Y488),"0")</f>
        <v>0</v>
      </c>
      <c r="Z490" s="43"/>
      <c r="AA490" s="68"/>
      <c r="AB490" s="68"/>
      <c r="AC490" s="68"/>
    </row>
    <row r="491" spans="1:68" ht="16.5" customHeight="1" x14ac:dyDescent="0.25">
      <c r="A491" s="416" t="s">
        <v>625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416"/>
      <c r="AA491" s="66"/>
      <c r="AB491" s="66"/>
      <c r="AC491" s="80"/>
    </row>
    <row r="492" spans="1:68" ht="14.25" customHeight="1" x14ac:dyDescent="0.25">
      <c r="A492" s="405" t="s">
        <v>81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405"/>
      <c r="AA492" s="67"/>
      <c r="AB492" s="67"/>
      <c r="AC492" s="81"/>
    </row>
    <row r="493" spans="1:68" ht="27" customHeight="1" x14ac:dyDescent="0.25">
      <c r="A493" s="64" t="s">
        <v>626</v>
      </c>
      <c r="B493" s="64" t="s">
        <v>627</v>
      </c>
      <c r="C493" s="37">
        <v>4301031261</v>
      </c>
      <c r="D493" s="406">
        <v>4680115885103</v>
      </c>
      <c r="E493" s="406"/>
      <c r="F493" s="63">
        <v>0.27</v>
      </c>
      <c r="G493" s="38">
        <v>6</v>
      </c>
      <c r="H493" s="63">
        <v>1.62</v>
      </c>
      <c r="I493" s="63">
        <v>1.82</v>
      </c>
      <c r="J493" s="38">
        <v>156</v>
      </c>
      <c r="K493" s="38" t="s">
        <v>90</v>
      </c>
      <c r="L493" s="38"/>
      <c r="M493" s="39" t="s">
        <v>84</v>
      </c>
      <c r="N493" s="39"/>
      <c r="O493" s="38">
        <v>40</v>
      </c>
      <c r="P493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8"/>
      <c r="R493" s="408"/>
      <c r="S493" s="408"/>
      <c r="T493" s="40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IFERROR(IF(Y493=0,"",ROUNDUP(Y493/H493,0)*0.00753),"")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9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396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397"/>
      <c r="P494" s="393" t="s">
        <v>43</v>
      </c>
      <c r="Q494" s="394"/>
      <c r="R494" s="394"/>
      <c r="S494" s="394"/>
      <c r="T494" s="394"/>
      <c r="U494" s="394"/>
      <c r="V494" s="395"/>
      <c r="W494" s="43" t="s">
        <v>42</v>
      </c>
      <c r="X494" s="44">
        <f>IFERROR(X493/H493,"0")</f>
        <v>0</v>
      </c>
      <c r="Y494" s="44">
        <f>IFERROR(Y493/H493,"0")</f>
        <v>0</v>
      </c>
      <c r="Z494" s="44">
        <f>IFERROR(IF(Z493="",0,Z493),"0")</f>
        <v>0</v>
      </c>
      <c r="AA494" s="68"/>
      <c r="AB494" s="68"/>
      <c r="AC494" s="68"/>
    </row>
    <row r="495" spans="1:68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7"/>
      <c r="P495" s="393" t="s">
        <v>43</v>
      </c>
      <c r="Q495" s="394"/>
      <c r="R495" s="394"/>
      <c r="S495" s="394"/>
      <c r="T495" s="394"/>
      <c r="U495" s="394"/>
      <c r="V495" s="395"/>
      <c r="W495" s="43" t="s">
        <v>0</v>
      </c>
      <c r="X495" s="44">
        <f>IFERROR(SUM(X493:X493),"0")</f>
        <v>0</v>
      </c>
      <c r="Y495" s="44">
        <f>IFERROR(SUM(Y493:Y493),"0")</f>
        <v>0</v>
      </c>
      <c r="Z495" s="43"/>
      <c r="AA495" s="68"/>
      <c r="AB495" s="68"/>
      <c r="AC495" s="68"/>
    </row>
    <row r="496" spans="1:68" ht="27.75" customHeight="1" x14ac:dyDescent="0.2">
      <c r="A496" s="440" t="s">
        <v>628</v>
      </c>
      <c r="B496" s="440"/>
      <c r="C496" s="440"/>
      <c r="D496" s="440"/>
      <c r="E496" s="440"/>
      <c r="F496" s="440"/>
      <c r="G496" s="440"/>
      <c r="H496" s="440"/>
      <c r="I496" s="440"/>
      <c r="J496" s="440"/>
      <c r="K496" s="440"/>
      <c r="L496" s="440"/>
      <c r="M496" s="440"/>
      <c r="N496" s="440"/>
      <c r="O496" s="440"/>
      <c r="P496" s="440"/>
      <c r="Q496" s="440"/>
      <c r="R496" s="440"/>
      <c r="S496" s="440"/>
      <c r="T496" s="440"/>
      <c r="U496" s="440"/>
      <c r="V496" s="440"/>
      <c r="W496" s="440"/>
      <c r="X496" s="440"/>
      <c r="Y496" s="440"/>
      <c r="Z496" s="440"/>
      <c r="AA496" s="55"/>
      <c r="AB496" s="55"/>
      <c r="AC496" s="55"/>
    </row>
    <row r="497" spans="1:68" ht="16.5" customHeight="1" x14ac:dyDescent="0.25">
      <c r="A497" s="416" t="s">
        <v>628</v>
      </c>
      <c r="B497" s="416"/>
      <c r="C497" s="416"/>
      <c r="D497" s="416"/>
      <c r="E497" s="416"/>
      <c r="F497" s="416"/>
      <c r="G497" s="416"/>
      <c r="H497" s="416"/>
      <c r="I497" s="416"/>
      <c r="J497" s="416"/>
      <c r="K497" s="416"/>
      <c r="L497" s="416"/>
      <c r="M497" s="416"/>
      <c r="N497" s="416"/>
      <c r="O497" s="416"/>
      <c r="P497" s="416"/>
      <c r="Q497" s="416"/>
      <c r="R497" s="416"/>
      <c r="S497" s="416"/>
      <c r="T497" s="416"/>
      <c r="U497" s="416"/>
      <c r="V497" s="416"/>
      <c r="W497" s="416"/>
      <c r="X497" s="416"/>
      <c r="Y497" s="416"/>
      <c r="Z497" s="416"/>
      <c r="AA497" s="66"/>
      <c r="AB497" s="66"/>
      <c r="AC497" s="80"/>
    </row>
    <row r="498" spans="1:68" ht="14.25" customHeight="1" x14ac:dyDescent="0.25">
      <c r="A498" s="405" t="s">
        <v>119</v>
      </c>
      <c r="B498" s="405"/>
      <c r="C498" s="405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5"/>
      <c r="S498" s="405"/>
      <c r="T498" s="405"/>
      <c r="U498" s="405"/>
      <c r="V498" s="405"/>
      <c r="W498" s="405"/>
      <c r="X498" s="405"/>
      <c r="Y498" s="405"/>
      <c r="Z498" s="405"/>
      <c r="AA498" s="67"/>
      <c r="AB498" s="67"/>
      <c r="AC498" s="81"/>
    </row>
    <row r="499" spans="1:68" ht="27" customHeight="1" x14ac:dyDescent="0.25">
      <c r="A499" s="64" t="s">
        <v>629</v>
      </c>
      <c r="B499" s="64" t="s">
        <v>630</v>
      </c>
      <c r="C499" s="37">
        <v>4301011795</v>
      </c>
      <c r="D499" s="406">
        <v>4607091389067</v>
      </c>
      <c r="E499" s="406"/>
      <c r="F499" s="63">
        <v>0.88</v>
      </c>
      <c r="G499" s="38">
        <v>6</v>
      </c>
      <c r="H499" s="63">
        <v>5.28</v>
      </c>
      <c r="I499" s="63">
        <v>5.64</v>
      </c>
      <c r="J499" s="38">
        <v>104</v>
      </c>
      <c r="K499" s="38" t="s">
        <v>123</v>
      </c>
      <c r="L499" s="38"/>
      <c r="M499" s="39" t="s">
        <v>122</v>
      </c>
      <c r="N499" s="39"/>
      <c r="O499" s="38">
        <v>60</v>
      </c>
      <c r="P499" s="4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8"/>
      <c r="R499" s="408"/>
      <c r="S499" s="408"/>
      <c r="T499" s="409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ref="Y499:Y506" si="78">IFERROR(IF(X499="",0,CEILING((X499/$H499),1)*$H499),"")</f>
        <v>0</v>
      </c>
      <c r="Z499" s="42" t="str">
        <f t="shared" ref="Z499:Z504" si="79"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ref="BM499:BM506" si="80">IFERROR(X499*I499/H499,"0")</f>
        <v>0</v>
      </c>
      <c r="BN499" s="79">
        <f t="shared" ref="BN499:BN506" si="81">IFERROR(Y499*I499/H499,"0")</f>
        <v>0</v>
      </c>
      <c r="BO499" s="79">
        <f t="shared" ref="BO499:BO506" si="82">IFERROR(1/J499*(X499/H499),"0")</f>
        <v>0</v>
      </c>
      <c r="BP499" s="79">
        <f t="shared" ref="BP499:BP506" si="83">IFERROR(1/J499*(Y499/H499),"0")</f>
        <v>0</v>
      </c>
    </row>
    <row r="500" spans="1:68" ht="27" customHeight="1" x14ac:dyDescent="0.25">
      <c r="A500" s="64" t="s">
        <v>631</v>
      </c>
      <c r="B500" s="64" t="s">
        <v>632</v>
      </c>
      <c r="C500" s="37">
        <v>4301011961</v>
      </c>
      <c r="D500" s="406">
        <v>4680115885271</v>
      </c>
      <c r="E500" s="406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123</v>
      </c>
      <c r="L500" s="38"/>
      <c r="M500" s="39" t="s">
        <v>122</v>
      </c>
      <c r="N500" s="39"/>
      <c r="O500" s="38">
        <v>60</v>
      </c>
      <c r="P500" s="4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8"/>
      <c r="R500" s="408"/>
      <c r="S500" s="408"/>
      <c r="T500" s="409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 t="shared" si="79"/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16.5" customHeight="1" x14ac:dyDescent="0.25">
      <c r="A501" s="64" t="s">
        <v>633</v>
      </c>
      <c r="B501" s="64" t="s">
        <v>634</v>
      </c>
      <c r="C501" s="37">
        <v>4301011774</v>
      </c>
      <c r="D501" s="406">
        <v>4680115884502</v>
      </c>
      <c r="E501" s="406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123</v>
      </c>
      <c r="L501" s="38"/>
      <c r="M501" s="39" t="s">
        <v>122</v>
      </c>
      <c r="N501" s="39"/>
      <c r="O501" s="38">
        <v>60</v>
      </c>
      <c r="P501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8"/>
      <c r="R501" s="408"/>
      <c r="S501" s="408"/>
      <c r="T501" s="409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 t="shared" si="79"/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t="27" customHeight="1" x14ac:dyDescent="0.25">
      <c r="A502" s="64" t="s">
        <v>635</v>
      </c>
      <c r="B502" s="64" t="s">
        <v>636</v>
      </c>
      <c r="C502" s="37">
        <v>4301011771</v>
      </c>
      <c r="D502" s="406">
        <v>4607091389104</v>
      </c>
      <c r="E502" s="406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123</v>
      </c>
      <c r="L502" s="38"/>
      <c r="M502" s="39" t="s">
        <v>122</v>
      </c>
      <c r="N502" s="39"/>
      <c r="O502" s="38">
        <v>60</v>
      </c>
      <c r="P502" s="4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8"/>
      <c r="R502" s="408"/>
      <c r="S502" s="408"/>
      <c r="T502" s="409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78"/>
        <v>0</v>
      </c>
      <c r="Z502" s="42" t="str">
        <f t="shared" si="79"/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si="80"/>
        <v>0</v>
      </c>
      <c r="BN502" s="79">
        <f t="shared" si="81"/>
        <v>0</v>
      </c>
      <c r="BO502" s="79">
        <f t="shared" si="82"/>
        <v>0</v>
      </c>
      <c r="BP502" s="79">
        <f t="shared" si="83"/>
        <v>0</v>
      </c>
    </row>
    <row r="503" spans="1:68" ht="16.5" customHeight="1" x14ac:dyDescent="0.25">
      <c r="A503" s="64" t="s">
        <v>637</v>
      </c>
      <c r="B503" s="64" t="s">
        <v>638</v>
      </c>
      <c r="C503" s="37">
        <v>4301011799</v>
      </c>
      <c r="D503" s="406">
        <v>4680115884519</v>
      </c>
      <c r="E503" s="406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123</v>
      </c>
      <c r="L503" s="38"/>
      <c r="M503" s="39" t="s">
        <v>125</v>
      </c>
      <c r="N503" s="39"/>
      <c r="O503" s="38">
        <v>60</v>
      </c>
      <c r="P503" s="4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8"/>
      <c r="R503" s="408"/>
      <c r="S503" s="408"/>
      <c r="T503" s="409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78"/>
        <v>0</v>
      </c>
      <c r="Z503" s="42" t="str">
        <f t="shared" si="79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0"/>
        <v>0</v>
      </c>
      <c r="BN503" s="79">
        <f t="shared" si="81"/>
        <v>0</v>
      </c>
      <c r="BO503" s="79">
        <f t="shared" si="82"/>
        <v>0</v>
      </c>
      <c r="BP503" s="79">
        <f t="shared" si="83"/>
        <v>0</v>
      </c>
    </row>
    <row r="504" spans="1:68" ht="27" customHeight="1" x14ac:dyDescent="0.25">
      <c r="A504" s="64" t="s">
        <v>639</v>
      </c>
      <c r="B504" s="64" t="s">
        <v>640</v>
      </c>
      <c r="C504" s="37">
        <v>4301011376</v>
      </c>
      <c r="D504" s="406">
        <v>4680115885226</v>
      </c>
      <c r="E504" s="406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123</v>
      </c>
      <c r="L504" s="38"/>
      <c r="M504" s="39" t="s">
        <v>125</v>
      </c>
      <c r="N504" s="39"/>
      <c r="O504" s="38">
        <v>60</v>
      </c>
      <c r="P504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8"/>
      <c r="R504" s="408"/>
      <c r="S504" s="408"/>
      <c r="T504" s="409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78"/>
        <v>0</v>
      </c>
      <c r="Z504" s="42" t="str">
        <f t="shared" si="79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0"/>
        <v>0</v>
      </c>
      <c r="BN504" s="79">
        <f t="shared" si="81"/>
        <v>0</v>
      </c>
      <c r="BO504" s="79">
        <f t="shared" si="82"/>
        <v>0</v>
      </c>
      <c r="BP504" s="79">
        <f t="shared" si="83"/>
        <v>0</v>
      </c>
    </row>
    <row r="505" spans="1:68" ht="27" customHeight="1" x14ac:dyDescent="0.25">
      <c r="A505" s="64" t="s">
        <v>641</v>
      </c>
      <c r="B505" s="64" t="s">
        <v>642</v>
      </c>
      <c r="C505" s="37">
        <v>4301011778</v>
      </c>
      <c r="D505" s="406">
        <v>4680115880603</v>
      </c>
      <c r="E505" s="406"/>
      <c r="F505" s="63">
        <v>0.6</v>
      </c>
      <c r="G505" s="38">
        <v>6</v>
      </c>
      <c r="H505" s="63">
        <v>3.6</v>
      </c>
      <c r="I505" s="63">
        <v>3.84</v>
      </c>
      <c r="J505" s="38">
        <v>120</v>
      </c>
      <c r="K505" s="38" t="s">
        <v>90</v>
      </c>
      <c r="L505" s="38"/>
      <c r="M505" s="39" t="s">
        <v>122</v>
      </c>
      <c r="N505" s="39"/>
      <c r="O505" s="38">
        <v>60</v>
      </c>
      <c r="P505" s="4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8"/>
      <c r="R505" s="408"/>
      <c r="S505" s="408"/>
      <c r="T505" s="409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78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0"/>
        <v>0</v>
      </c>
      <c r="BN505" s="79">
        <f t="shared" si="81"/>
        <v>0</v>
      </c>
      <c r="BO505" s="79">
        <f t="shared" si="82"/>
        <v>0</v>
      </c>
      <c r="BP505" s="79">
        <f t="shared" si="83"/>
        <v>0</v>
      </c>
    </row>
    <row r="506" spans="1:68" ht="27" customHeight="1" x14ac:dyDescent="0.25">
      <c r="A506" s="64" t="s">
        <v>643</v>
      </c>
      <c r="B506" s="64" t="s">
        <v>644</v>
      </c>
      <c r="C506" s="37">
        <v>4301011784</v>
      </c>
      <c r="D506" s="406">
        <v>4607091389982</v>
      </c>
      <c r="E506" s="406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90</v>
      </c>
      <c r="L506" s="38"/>
      <c r="M506" s="39" t="s">
        <v>122</v>
      </c>
      <c r="N506" s="39"/>
      <c r="O506" s="38">
        <v>60</v>
      </c>
      <c r="P506" s="4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8"/>
      <c r="R506" s="408"/>
      <c r="S506" s="408"/>
      <c r="T506" s="409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78"/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0"/>
        <v>0</v>
      </c>
      <c r="BN506" s="79">
        <f t="shared" si="81"/>
        <v>0</v>
      </c>
      <c r="BO506" s="79">
        <f t="shared" si="82"/>
        <v>0</v>
      </c>
      <c r="BP506" s="79">
        <f t="shared" si="83"/>
        <v>0</v>
      </c>
    </row>
    <row r="507" spans="1:68" x14ac:dyDescent="0.2">
      <c r="A507" s="396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397"/>
      <c r="P507" s="393" t="s">
        <v>43</v>
      </c>
      <c r="Q507" s="394"/>
      <c r="R507" s="394"/>
      <c r="S507" s="394"/>
      <c r="T507" s="394"/>
      <c r="U507" s="394"/>
      <c r="V507" s="395"/>
      <c r="W507" s="43" t="s">
        <v>42</v>
      </c>
      <c r="X507" s="44">
        <f>IFERROR(X499/H499,"0")+IFERROR(X500/H500,"0")+IFERROR(X501/H501,"0")+IFERROR(X502/H502,"0")+IFERROR(X503/H503,"0")+IFERROR(X504/H504,"0")+IFERROR(X505/H505,"0")+IFERROR(X506/H506,"0")</f>
        <v>0</v>
      </c>
      <c r="Y507" s="44">
        <f>IFERROR(Y499/H499,"0")+IFERROR(Y500/H500,"0")+IFERROR(Y501/H501,"0")+IFERROR(Y502/H502,"0")+IFERROR(Y503/H503,"0")+IFERROR(Y504/H504,"0")+IFERROR(Y505/H505,"0")+IFERROR(Y506/H506,"0")</f>
        <v>0</v>
      </c>
      <c r="Z507" s="44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8"/>
      <c r="AB507" s="68"/>
      <c r="AC507" s="68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7"/>
      <c r="P508" s="393" t="s">
        <v>43</v>
      </c>
      <c r="Q508" s="394"/>
      <c r="R508" s="394"/>
      <c r="S508" s="394"/>
      <c r="T508" s="394"/>
      <c r="U508" s="394"/>
      <c r="V508" s="395"/>
      <c r="W508" s="43" t="s">
        <v>0</v>
      </c>
      <c r="X508" s="44">
        <f>IFERROR(SUM(X499:X506),"0")</f>
        <v>0</v>
      </c>
      <c r="Y508" s="44">
        <f>IFERROR(SUM(Y499:Y506),"0")</f>
        <v>0</v>
      </c>
      <c r="Z508" s="43"/>
      <c r="AA508" s="68"/>
      <c r="AB508" s="68"/>
      <c r="AC508" s="68"/>
    </row>
    <row r="509" spans="1:68" ht="14.25" customHeight="1" x14ac:dyDescent="0.25">
      <c r="A509" s="405" t="s">
        <v>155</v>
      </c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05"/>
      <c r="O509" s="405"/>
      <c r="P509" s="405"/>
      <c r="Q509" s="405"/>
      <c r="R509" s="405"/>
      <c r="S509" s="405"/>
      <c r="T509" s="405"/>
      <c r="U509" s="405"/>
      <c r="V509" s="405"/>
      <c r="W509" s="405"/>
      <c r="X509" s="405"/>
      <c r="Y509" s="405"/>
      <c r="Z509" s="405"/>
      <c r="AA509" s="67"/>
      <c r="AB509" s="67"/>
      <c r="AC509" s="81"/>
    </row>
    <row r="510" spans="1:68" ht="16.5" customHeight="1" x14ac:dyDescent="0.25">
      <c r="A510" s="64" t="s">
        <v>645</v>
      </c>
      <c r="B510" s="64" t="s">
        <v>646</v>
      </c>
      <c r="C510" s="37">
        <v>4301020222</v>
      </c>
      <c r="D510" s="406">
        <v>4607091388930</v>
      </c>
      <c r="E510" s="40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123</v>
      </c>
      <c r="L510" s="38"/>
      <c r="M510" s="39" t="s">
        <v>122</v>
      </c>
      <c r="N510" s="39"/>
      <c r="O510" s="38">
        <v>55</v>
      </c>
      <c r="P510" s="4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8"/>
      <c r="R510" s="408"/>
      <c r="S510" s="408"/>
      <c r="T510" s="409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8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16.5" customHeight="1" x14ac:dyDescent="0.25">
      <c r="A511" s="64" t="s">
        <v>647</v>
      </c>
      <c r="B511" s="64" t="s">
        <v>648</v>
      </c>
      <c r="C511" s="37">
        <v>4301020206</v>
      </c>
      <c r="D511" s="406">
        <v>4680115880054</v>
      </c>
      <c r="E511" s="406"/>
      <c r="F511" s="63">
        <v>0.6</v>
      </c>
      <c r="G511" s="38">
        <v>6</v>
      </c>
      <c r="H511" s="63">
        <v>3.6</v>
      </c>
      <c r="I511" s="63">
        <v>3.84</v>
      </c>
      <c r="J511" s="38">
        <v>120</v>
      </c>
      <c r="K511" s="38" t="s">
        <v>90</v>
      </c>
      <c r="L511" s="38"/>
      <c r="M511" s="39" t="s">
        <v>122</v>
      </c>
      <c r="N511" s="39"/>
      <c r="O511" s="38">
        <v>55</v>
      </c>
      <c r="P511" s="4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8"/>
      <c r="R511" s="408"/>
      <c r="S511" s="408"/>
      <c r="T511" s="409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IFERROR(IF(Y511=0,"",ROUNDUP(Y511/H511,0)*0.00937),"")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9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396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397"/>
      <c r="P512" s="393" t="s">
        <v>43</v>
      </c>
      <c r="Q512" s="394"/>
      <c r="R512" s="394"/>
      <c r="S512" s="394"/>
      <c r="T512" s="394"/>
      <c r="U512" s="394"/>
      <c r="V512" s="395"/>
      <c r="W512" s="43" t="s">
        <v>42</v>
      </c>
      <c r="X512" s="44">
        <f>IFERROR(X510/H510,"0")+IFERROR(X511/H511,"0")</f>
        <v>0</v>
      </c>
      <c r="Y512" s="44">
        <f>IFERROR(Y510/H510,"0")+IFERROR(Y511/H511,"0")</f>
        <v>0</v>
      </c>
      <c r="Z512" s="44">
        <f>IFERROR(IF(Z510="",0,Z510),"0")+IFERROR(IF(Z511="",0,Z511),"0")</f>
        <v>0</v>
      </c>
      <c r="AA512" s="68"/>
      <c r="AB512" s="68"/>
      <c r="AC512" s="68"/>
    </row>
    <row r="513" spans="1:68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7"/>
      <c r="P513" s="393" t="s">
        <v>43</v>
      </c>
      <c r="Q513" s="394"/>
      <c r="R513" s="394"/>
      <c r="S513" s="394"/>
      <c r="T513" s="394"/>
      <c r="U513" s="394"/>
      <c r="V513" s="395"/>
      <c r="W513" s="43" t="s">
        <v>0</v>
      </c>
      <c r="X513" s="44">
        <f>IFERROR(SUM(X510:X511),"0")</f>
        <v>0</v>
      </c>
      <c r="Y513" s="44">
        <f>IFERROR(SUM(Y510:Y511),"0")</f>
        <v>0</v>
      </c>
      <c r="Z513" s="43"/>
      <c r="AA513" s="68"/>
      <c r="AB513" s="68"/>
      <c r="AC513" s="68"/>
    </row>
    <row r="514" spans="1:68" ht="14.25" customHeight="1" x14ac:dyDescent="0.25">
      <c r="A514" s="405" t="s">
        <v>81</v>
      </c>
      <c r="B514" s="405"/>
      <c r="C514" s="405"/>
      <c r="D514" s="405"/>
      <c r="E514" s="405"/>
      <c r="F514" s="405"/>
      <c r="G514" s="405"/>
      <c r="H514" s="405"/>
      <c r="I514" s="405"/>
      <c r="J514" s="405"/>
      <c r="K514" s="405"/>
      <c r="L514" s="405"/>
      <c r="M514" s="405"/>
      <c r="N514" s="405"/>
      <c r="O514" s="405"/>
      <c r="P514" s="405"/>
      <c r="Q514" s="405"/>
      <c r="R514" s="405"/>
      <c r="S514" s="405"/>
      <c r="T514" s="405"/>
      <c r="U514" s="405"/>
      <c r="V514" s="405"/>
      <c r="W514" s="405"/>
      <c r="X514" s="405"/>
      <c r="Y514" s="405"/>
      <c r="Z514" s="405"/>
      <c r="AA514" s="67"/>
      <c r="AB514" s="67"/>
      <c r="AC514" s="81"/>
    </row>
    <row r="515" spans="1:68" ht="27" customHeight="1" x14ac:dyDescent="0.25">
      <c r="A515" s="64" t="s">
        <v>649</v>
      </c>
      <c r="B515" s="64" t="s">
        <v>650</v>
      </c>
      <c r="C515" s="37">
        <v>4301031252</v>
      </c>
      <c r="D515" s="406">
        <v>4680115883116</v>
      </c>
      <c r="E515" s="40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123</v>
      </c>
      <c r="L515" s="38"/>
      <c r="M515" s="39" t="s">
        <v>122</v>
      </c>
      <c r="N515" s="39"/>
      <c r="O515" s="38">
        <v>60</v>
      </c>
      <c r="P515" s="4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8"/>
      <c r="R515" s="408"/>
      <c r="S515" s="408"/>
      <c r="T515" s="40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ref="Y515:Y520" si="84"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ref="BM515:BM520" si="85">IFERROR(X515*I515/H515,"0")</f>
        <v>0</v>
      </c>
      <c r="BN515" s="79">
        <f t="shared" ref="BN515:BN520" si="86">IFERROR(Y515*I515/H515,"0")</f>
        <v>0</v>
      </c>
      <c r="BO515" s="79">
        <f t="shared" ref="BO515:BO520" si="87">IFERROR(1/J515*(X515/H515),"0")</f>
        <v>0</v>
      </c>
      <c r="BP515" s="79">
        <f t="shared" ref="BP515:BP520" si="88">IFERROR(1/J515*(Y515/H515),"0")</f>
        <v>0</v>
      </c>
    </row>
    <row r="516" spans="1:68" ht="27" customHeight="1" x14ac:dyDescent="0.25">
      <c r="A516" s="64" t="s">
        <v>651</v>
      </c>
      <c r="B516" s="64" t="s">
        <v>652</v>
      </c>
      <c r="C516" s="37">
        <v>4301031248</v>
      </c>
      <c r="D516" s="406">
        <v>4680115883093</v>
      </c>
      <c r="E516" s="406"/>
      <c r="F516" s="63">
        <v>0.88</v>
      </c>
      <c r="G516" s="38">
        <v>6</v>
      </c>
      <c r="H516" s="63">
        <v>5.28</v>
      </c>
      <c r="I516" s="63">
        <v>5.64</v>
      </c>
      <c r="J516" s="38">
        <v>104</v>
      </c>
      <c r="K516" s="38" t="s">
        <v>123</v>
      </c>
      <c r="L516" s="38"/>
      <c r="M516" s="39" t="s">
        <v>84</v>
      </c>
      <c r="N516" s="39"/>
      <c r="O516" s="38">
        <v>60</v>
      </c>
      <c r="P516" s="4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8"/>
      <c r="R516" s="408"/>
      <c r="S516" s="408"/>
      <c r="T516" s="40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84"/>
        <v>0</v>
      </c>
      <c r="Z516" s="42" t="str">
        <f>IFERROR(IF(Y516=0,"",ROUNDUP(Y516/H516,0)*0.01196),"")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51" t="s">
        <v>69</v>
      </c>
      <c r="BM516" s="79">
        <f t="shared" si="85"/>
        <v>0</v>
      </c>
      <c r="BN516" s="79">
        <f t="shared" si="86"/>
        <v>0</v>
      </c>
      <c r="BO516" s="79">
        <f t="shared" si="87"/>
        <v>0</v>
      </c>
      <c r="BP516" s="79">
        <f t="shared" si="88"/>
        <v>0</v>
      </c>
    </row>
    <row r="517" spans="1:68" ht="27" customHeight="1" x14ac:dyDescent="0.25">
      <c r="A517" s="64" t="s">
        <v>653</v>
      </c>
      <c r="B517" s="64" t="s">
        <v>654</v>
      </c>
      <c r="C517" s="37">
        <v>4301031250</v>
      </c>
      <c r="D517" s="406">
        <v>4680115883109</v>
      </c>
      <c r="E517" s="406"/>
      <c r="F517" s="63">
        <v>0.88</v>
      </c>
      <c r="G517" s="38">
        <v>6</v>
      </c>
      <c r="H517" s="63">
        <v>5.28</v>
      </c>
      <c r="I517" s="63">
        <v>5.64</v>
      </c>
      <c r="J517" s="38">
        <v>104</v>
      </c>
      <c r="K517" s="38" t="s">
        <v>123</v>
      </c>
      <c r="L517" s="38"/>
      <c r="M517" s="39" t="s">
        <v>84</v>
      </c>
      <c r="N517" s="39"/>
      <c r="O517" s="38">
        <v>60</v>
      </c>
      <c r="P517" s="4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8"/>
      <c r="R517" s="408"/>
      <c r="S517" s="408"/>
      <c r="T517" s="40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84"/>
        <v>0</v>
      </c>
      <c r="Z517" s="42" t="str">
        <f>IFERROR(IF(Y517=0,"",ROUNDUP(Y517/H517,0)*0.01196),"")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52" t="s">
        <v>69</v>
      </c>
      <c r="BM517" s="79">
        <f t="shared" si="85"/>
        <v>0</v>
      </c>
      <c r="BN517" s="79">
        <f t="shared" si="86"/>
        <v>0</v>
      </c>
      <c r="BO517" s="79">
        <f t="shared" si="87"/>
        <v>0</v>
      </c>
      <c r="BP517" s="79">
        <f t="shared" si="88"/>
        <v>0</v>
      </c>
    </row>
    <row r="518" spans="1:68" ht="27" customHeight="1" x14ac:dyDescent="0.25">
      <c r="A518" s="64" t="s">
        <v>655</v>
      </c>
      <c r="B518" s="64" t="s">
        <v>656</v>
      </c>
      <c r="C518" s="37">
        <v>4301031249</v>
      </c>
      <c r="D518" s="406">
        <v>4680115882072</v>
      </c>
      <c r="E518" s="40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90</v>
      </c>
      <c r="L518" s="38"/>
      <c r="M518" s="39" t="s">
        <v>122</v>
      </c>
      <c r="N518" s="39"/>
      <c r="O518" s="38">
        <v>60</v>
      </c>
      <c r="P518" s="4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8"/>
      <c r="R518" s="408"/>
      <c r="S518" s="408"/>
      <c r="T518" s="40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84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si="85"/>
        <v>0</v>
      </c>
      <c r="BN518" s="79">
        <f t="shared" si="86"/>
        <v>0</v>
      </c>
      <c r="BO518" s="79">
        <f t="shared" si="87"/>
        <v>0</v>
      </c>
      <c r="BP518" s="79">
        <f t="shared" si="88"/>
        <v>0</v>
      </c>
    </row>
    <row r="519" spans="1:68" ht="27" customHeight="1" x14ac:dyDescent="0.25">
      <c r="A519" s="64" t="s">
        <v>657</v>
      </c>
      <c r="B519" s="64" t="s">
        <v>658</v>
      </c>
      <c r="C519" s="37">
        <v>4301031251</v>
      </c>
      <c r="D519" s="406">
        <v>4680115882102</v>
      </c>
      <c r="E519" s="406"/>
      <c r="F519" s="63">
        <v>0.6</v>
      </c>
      <c r="G519" s="38">
        <v>6</v>
      </c>
      <c r="H519" s="63">
        <v>3.6</v>
      </c>
      <c r="I519" s="63">
        <v>3.81</v>
      </c>
      <c r="J519" s="38">
        <v>120</v>
      </c>
      <c r="K519" s="38" t="s">
        <v>90</v>
      </c>
      <c r="L519" s="38"/>
      <c r="M519" s="39" t="s">
        <v>84</v>
      </c>
      <c r="N519" s="39"/>
      <c r="O519" s="38">
        <v>60</v>
      </c>
      <c r="P519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8"/>
      <c r="R519" s="408"/>
      <c r="S519" s="408"/>
      <c r="T519" s="409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4"/>
        <v>0</v>
      </c>
      <c r="Z519" s="42" t="str">
        <f>IFERROR(IF(Y519=0,"",ROUNDUP(Y519/H519,0)*0.00937),"")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85"/>
        <v>0</v>
      </c>
      <c r="BN519" s="79">
        <f t="shared" si="86"/>
        <v>0</v>
      </c>
      <c r="BO519" s="79">
        <f t="shared" si="87"/>
        <v>0</v>
      </c>
      <c r="BP519" s="79">
        <f t="shared" si="88"/>
        <v>0</v>
      </c>
    </row>
    <row r="520" spans="1:68" ht="27" customHeight="1" x14ac:dyDescent="0.25">
      <c r="A520" s="64" t="s">
        <v>659</v>
      </c>
      <c r="B520" s="64" t="s">
        <v>660</v>
      </c>
      <c r="C520" s="37">
        <v>4301031253</v>
      </c>
      <c r="D520" s="406">
        <v>4680115882096</v>
      </c>
      <c r="E520" s="406"/>
      <c r="F520" s="63">
        <v>0.6</v>
      </c>
      <c r="G520" s="38">
        <v>6</v>
      </c>
      <c r="H520" s="63">
        <v>3.6</v>
      </c>
      <c r="I520" s="63">
        <v>3.81</v>
      </c>
      <c r="J520" s="38">
        <v>120</v>
      </c>
      <c r="K520" s="38" t="s">
        <v>90</v>
      </c>
      <c r="L520" s="38"/>
      <c r="M520" s="39" t="s">
        <v>84</v>
      </c>
      <c r="N520" s="39"/>
      <c r="O520" s="38">
        <v>60</v>
      </c>
      <c r="P520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8"/>
      <c r="R520" s="408"/>
      <c r="S520" s="408"/>
      <c r="T520" s="409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4"/>
        <v>0</v>
      </c>
      <c r="Z520" s="42" t="str">
        <f>IFERROR(IF(Y520=0,"",ROUNDUP(Y520/H520,0)*0.00937),"")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85"/>
        <v>0</v>
      </c>
      <c r="BN520" s="79">
        <f t="shared" si="86"/>
        <v>0</v>
      </c>
      <c r="BO520" s="79">
        <f t="shared" si="87"/>
        <v>0</v>
      </c>
      <c r="BP520" s="79">
        <f t="shared" si="88"/>
        <v>0</v>
      </c>
    </row>
    <row r="521" spans="1:68" x14ac:dyDescent="0.2">
      <c r="A521" s="396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7"/>
      <c r="P521" s="393" t="s">
        <v>43</v>
      </c>
      <c r="Q521" s="394"/>
      <c r="R521" s="394"/>
      <c r="S521" s="394"/>
      <c r="T521" s="394"/>
      <c r="U521" s="394"/>
      <c r="V521" s="395"/>
      <c r="W521" s="43" t="s">
        <v>42</v>
      </c>
      <c r="X521" s="44">
        <f>IFERROR(X515/H515,"0")+IFERROR(X516/H516,"0")+IFERROR(X517/H517,"0")+IFERROR(X518/H518,"0")+IFERROR(X519/H519,"0")+IFERROR(X520/H520,"0")</f>
        <v>0</v>
      </c>
      <c r="Y521" s="44">
        <f>IFERROR(Y515/H515,"0")+IFERROR(Y516/H516,"0")+IFERROR(Y517/H517,"0")+IFERROR(Y518/H518,"0")+IFERROR(Y519/H519,"0")+IFERROR(Y520/H520,"0")</f>
        <v>0</v>
      </c>
      <c r="Z521" s="44">
        <f>IFERROR(IF(Z515="",0,Z515),"0")+IFERROR(IF(Z516="",0,Z516),"0")+IFERROR(IF(Z517="",0,Z517),"0")+IFERROR(IF(Z518="",0,Z518),"0")+IFERROR(IF(Z519="",0,Z519),"0")+IFERROR(IF(Z520="",0,Z520),"0")</f>
        <v>0</v>
      </c>
      <c r="AA521" s="68"/>
      <c r="AB521" s="68"/>
      <c r="AC521" s="68"/>
    </row>
    <row r="522" spans="1:68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7"/>
      <c r="P522" s="393" t="s">
        <v>43</v>
      </c>
      <c r="Q522" s="394"/>
      <c r="R522" s="394"/>
      <c r="S522" s="394"/>
      <c r="T522" s="394"/>
      <c r="U522" s="394"/>
      <c r="V522" s="395"/>
      <c r="W522" s="43" t="s">
        <v>0</v>
      </c>
      <c r="X522" s="44">
        <f>IFERROR(SUM(X515:X520),"0")</f>
        <v>0</v>
      </c>
      <c r="Y522" s="44">
        <f>IFERROR(SUM(Y515:Y520),"0")</f>
        <v>0</v>
      </c>
      <c r="Z522" s="43"/>
      <c r="AA522" s="68"/>
      <c r="AB522" s="68"/>
      <c r="AC522" s="68"/>
    </row>
    <row r="523" spans="1:68" ht="14.25" customHeight="1" x14ac:dyDescent="0.25">
      <c r="A523" s="405" t="s">
        <v>86</v>
      </c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05"/>
      <c r="O523" s="405"/>
      <c r="P523" s="405"/>
      <c r="Q523" s="405"/>
      <c r="R523" s="405"/>
      <c r="S523" s="405"/>
      <c r="T523" s="405"/>
      <c r="U523" s="405"/>
      <c r="V523" s="405"/>
      <c r="W523" s="405"/>
      <c r="X523" s="405"/>
      <c r="Y523" s="405"/>
      <c r="Z523" s="405"/>
      <c r="AA523" s="67"/>
      <c r="AB523" s="67"/>
      <c r="AC523" s="81"/>
    </row>
    <row r="524" spans="1:68" ht="16.5" customHeight="1" x14ac:dyDescent="0.25">
      <c r="A524" s="64" t="s">
        <v>661</v>
      </c>
      <c r="B524" s="64" t="s">
        <v>662</v>
      </c>
      <c r="C524" s="37">
        <v>4301051230</v>
      </c>
      <c r="D524" s="406">
        <v>4607091383409</v>
      </c>
      <c r="E524" s="406"/>
      <c r="F524" s="63">
        <v>1.3</v>
      </c>
      <c r="G524" s="38">
        <v>6</v>
      </c>
      <c r="H524" s="63">
        <v>7.8</v>
      </c>
      <c r="I524" s="63">
        <v>8.3460000000000001</v>
      </c>
      <c r="J524" s="38">
        <v>56</v>
      </c>
      <c r="K524" s="38" t="s">
        <v>123</v>
      </c>
      <c r="L524" s="38"/>
      <c r="M524" s="39" t="s">
        <v>84</v>
      </c>
      <c r="N524" s="39"/>
      <c r="O524" s="38">
        <v>45</v>
      </c>
      <c r="P524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8"/>
      <c r="R524" s="408"/>
      <c r="S524" s="408"/>
      <c r="T524" s="409"/>
      <c r="U524" s="40" t="s">
        <v>48</v>
      </c>
      <c r="V524" s="40" t="s">
        <v>48</v>
      </c>
      <c r="W524" s="41" t="s">
        <v>0</v>
      </c>
      <c r="X524" s="59">
        <v>0</v>
      </c>
      <c r="Y524" s="56">
        <f>IFERROR(IF(X524="",0,CEILING((X524/$H524),1)*$H524),"")</f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6" t="s">
        <v>69</v>
      </c>
      <c r="BM524" s="79">
        <f>IFERROR(X524*I524/H524,"0")</f>
        <v>0</v>
      </c>
      <c r="BN524" s="79">
        <f>IFERROR(Y524*I524/H524,"0")</f>
        <v>0</v>
      </c>
      <c r="BO524" s="79">
        <f>IFERROR(1/J524*(X524/H524),"0")</f>
        <v>0</v>
      </c>
      <c r="BP524" s="79">
        <f>IFERROR(1/J524*(Y524/H524),"0")</f>
        <v>0</v>
      </c>
    </row>
    <row r="525" spans="1:68" ht="16.5" customHeight="1" x14ac:dyDescent="0.25">
      <c r="A525" s="64" t="s">
        <v>663</v>
      </c>
      <c r="B525" s="64" t="s">
        <v>664</v>
      </c>
      <c r="C525" s="37">
        <v>4301051231</v>
      </c>
      <c r="D525" s="406">
        <v>4607091383416</v>
      </c>
      <c r="E525" s="406"/>
      <c r="F525" s="63">
        <v>1.3</v>
      </c>
      <c r="G525" s="38">
        <v>6</v>
      </c>
      <c r="H525" s="63">
        <v>7.8</v>
      </c>
      <c r="I525" s="63">
        <v>8.3460000000000001</v>
      </c>
      <c r="J525" s="38">
        <v>56</v>
      </c>
      <c r="K525" s="38" t="s">
        <v>123</v>
      </c>
      <c r="L525" s="38"/>
      <c r="M525" s="39" t="s">
        <v>84</v>
      </c>
      <c r="N525" s="39"/>
      <c r="O525" s="38">
        <v>45</v>
      </c>
      <c r="P525" s="4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8"/>
      <c r="R525" s="408"/>
      <c r="S525" s="408"/>
      <c r="T525" s="409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IFERROR(IF(Y525=0,"",ROUNDUP(Y525/H525,0)*0.02175),"")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7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t="27" customHeight="1" x14ac:dyDescent="0.25">
      <c r="A526" s="64" t="s">
        <v>665</v>
      </c>
      <c r="B526" s="64" t="s">
        <v>666</v>
      </c>
      <c r="C526" s="37">
        <v>4301051058</v>
      </c>
      <c r="D526" s="406">
        <v>4680115883536</v>
      </c>
      <c r="E526" s="406"/>
      <c r="F526" s="63">
        <v>0.3</v>
      </c>
      <c r="G526" s="38">
        <v>6</v>
      </c>
      <c r="H526" s="63">
        <v>1.8</v>
      </c>
      <c r="I526" s="63">
        <v>2.0659999999999998</v>
      </c>
      <c r="J526" s="38">
        <v>156</v>
      </c>
      <c r="K526" s="38" t="s">
        <v>90</v>
      </c>
      <c r="L526" s="38"/>
      <c r="M526" s="39" t="s">
        <v>84</v>
      </c>
      <c r="N526" s="39"/>
      <c r="O526" s="38">
        <v>45</v>
      </c>
      <c r="P526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8"/>
      <c r="R526" s="408"/>
      <c r="S526" s="408"/>
      <c r="T526" s="409"/>
      <c r="U526" s="40" t="s">
        <v>48</v>
      </c>
      <c r="V526" s="40" t="s">
        <v>48</v>
      </c>
      <c r="W526" s="41" t="s">
        <v>0</v>
      </c>
      <c r="X526" s="59">
        <v>0</v>
      </c>
      <c r="Y526" s="56">
        <f>IFERROR(IF(X526="",0,CEILING((X526/$H526),1)*$H526),"")</f>
        <v>0</v>
      </c>
      <c r="Z526" s="42" t="str">
        <f>IFERROR(IF(Y526=0,"",ROUNDUP(Y526/H526,0)*0.00753),"")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8" t="s">
        <v>69</v>
      </c>
      <c r="BM526" s="79">
        <f>IFERROR(X526*I526/H526,"0")</f>
        <v>0</v>
      </c>
      <c r="BN526" s="79">
        <f>IFERROR(Y526*I526/H526,"0")</f>
        <v>0</v>
      </c>
      <c r="BO526" s="79">
        <f>IFERROR(1/J526*(X526/H526),"0")</f>
        <v>0</v>
      </c>
      <c r="BP526" s="79">
        <f>IFERROR(1/J526*(Y526/H526),"0")</f>
        <v>0</v>
      </c>
    </row>
    <row r="527" spans="1:68" x14ac:dyDescent="0.2">
      <c r="A527" s="396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397"/>
      <c r="P527" s="393" t="s">
        <v>43</v>
      </c>
      <c r="Q527" s="394"/>
      <c r="R527" s="394"/>
      <c r="S527" s="394"/>
      <c r="T527" s="394"/>
      <c r="U527" s="394"/>
      <c r="V527" s="395"/>
      <c r="W527" s="43" t="s">
        <v>42</v>
      </c>
      <c r="X527" s="44">
        <f>IFERROR(X524/H524,"0")+IFERROR(X525/H525,"0")+IFERROR(X526/H526,"0")</f>
        <v>0</v>
      </c>
      <c r="Y527" s="44">
        <f>IFERROR(Y524/H524,"0")+IFERROR(Y525/H525,"0")+IFERROR(Y526/H526,"0")</f>
        <v>0</v>
      </c>
      <c r="Z527" s="44">
        <f>IFERROR(IF(Z524="",0,Z524),"0")+IFERROR(IF(Z525="",0,Z525),"0")+IFERROR(IF(Z526="",0,Z526),"0")</f>
        <v>0</v>
      </c>
      <c r="AA527" s="68"/>
      <c r="AB527" s="68"/>
      <c r="AC527" s="68"/>
    </row>
    <row r="528" spans="1:68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7"/>
      <c r="P528" s="393" t="s">
        <v>43</v>
      </c>
      <c r="Q528" s="394"/>
      <c r="R528" s="394"/>
      <c r="S528" s="394"/>
      <c r="T528" s="394"/>
      <c r="U528" s="394"/>
      <c r="V528" s="395"/>
      <c r="W528" s="43" t="s">
        <v>0</v>
      </c>
      <c r="X528" s="44">
        <f>IFERROR(SUM(X524:X526),"0")</f>
        <v>0</v>
      </c>
      <c r="Y528" s="44">
        <f>IFERROR(SUM(Y524:Y526),"0")</f>
        <v>0</v>
      </c>
      <c r="Z528" s="43"/>
      <c r="AA528" s="68"/>
      <c r="AB528" s="68"/>
      <c r="AC528" s="68"/>
    </row>
    <row r="529" spans="1:68" ht="14.25" customHeight="1" x14ac:dyDescent="0.25">
      <c r="A529" s="405" t="s">
        <v>188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7"/>
      <c r="AB529" s="67"/>
      <c r="AC529" s="81"/>
    </row>
    <row r="530" spans="1:68" ht="16.5" customHeight="1" x14ac:dyDescent="0.25">
      <c r="A530" s="64" t="s">
        <v>667</v>
      </c>
      <c r="B530" s="64" t="s">
        <v>668</v>
      </c>
      <c r="C530" s="37">
        <v>4301060363</v>
      </c>
      <c r="D530" s="406">
        <v>4680115885035</v>
      </c>
      <c r="E530" s="406"/>
      <c r="F530" s="63">
        <v>1</v>
      </c>
      <c r="G530" s="38">
        <v>4</v>
      </c>
      <c r="H530" s="63">
        <v>4</v>
      </c>
      <c r="I530" s="63">
        <v>4.4160000000000004</v>
      </c>
      <c r="J530" s="38">
        <v>104</v>
      </c>
      <c r="K530" s="38" t="s">
        <v>123</v>
      </c>
      <c r="L530" s="38"/>
      <c r="M530" s="39" t="s">
        <v>84</v>
      </c>
      <c r="N530" s="39"/>
      <c r="O530" s="38">
        <v>35</v>
      </c>
      <c r="P530" s="4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8"/>
      <c r="R530" s="408"/>
      <c r="S530" s="408"/>
      <c r="T530" s="409"/>
      <c r="U530" s="40" t="s">
        <v>48</v>
      </c>
      <c r="V530" s="40" t="s">
        <v>48</v>
      </c>
      <c r="W530" s="41" t="s">
        <v>0</v>
      </c>
      <c r="X530" s="59">
        <v>0</v>
      </c>
      <c r="Y530" s="56">
        <f>IFERROR(IF(X530="",0,CEILING((X530/$H530),1)*$H530),"")</f>
        <v>0</v>
      </c>
      <c r="Z530" s="42" t="str">
        <f>IFERROR(IF(Y530=0,"",ROUNDUP(Y530/H530,0)*0.01196),"")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9" t="s">
        <v>69</v>
      </c>
      <c r="BM530" s="79">
        <f>IFERROR(X530*I530/H530,"0")</f>
        <v>0</v>
      </c>
      <c r="BN530" s="79">
        <f>IFERROR(Y530*I530/H530,"0")</f>
        <v>0</v>
      </c>
      <c r="BO530" s="79">
        <f>IFERROR(1/J530*(X530/H530),"0")</f>
        <v>0</v>
      </c>
      <c r="BP530" s="79">
        <f>IFERROR(1/J530*(Y530/H530),"0")</f>
        <v>0</v>
      </c>
    </row>
    <row r="531" spans="1:68" ht="27" customHeight="1" x14ac:dyDescent="0.25">
      <c r="A531" s="64" t="s">
        <v>669</v>
      </c>
      <c r="B531" s="64" t="s">
        <v>670</v>
      </c>
      <c r="C531" s="37">
        <v>4301060436</v>
      </c>
      <c r="D531" s="406">
        <v>4680115885936</v>
      </c>
      <c r="E531" s="406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123</v>
      </c>
      <c r="L531" s="38"/>
      <c r="M531" s="39" t="s">
        <v>84</v>
      </c>
      <c r="N531" s="39"/>
      <c r="O531" s="38">
        <v>35</v>
      </c>
      <c r="P531" s="439" t="s">
        <v>671</v>
      </c>
      <c r="Q531" s="408"/>
      <c r="R531" s="408"/>
      <c r="S531" s="408"/>
      <c r="T531" s="409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0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x14ac:dyDescent="0.2">
      <c r="A532" s="396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7"/>
      <c r="P532" s="393" t="s">
        <v>43</v>
      </c>
      <c r="Q532" s="394"/>
      <c r="R532" s="394"/>
      <c r="S532" s="394"/>
      <c r="T532" s="394"/>
      <c r="U532" s="394"/>
      <c r="V532" s="395"/>
      <c r="W532" s="43" t="s">
        <v>42</v>
      </c>
      <c r="X532" s="44">
        <f>IFERROR(X530/H530,"0")+IFERROR(X531/H531,"0")</f>
        <v>0</v>
      </c>
      <c r="Y532" s="44">
        <f>IFERROR(Y530/H530,"0")+IFERROR(Y531/H531,"0")</f>
        <v>0</v>
      </c>
      <c r="Z532" s="44">
        <f>IFERROR(IF(Z530="",0,Z530),"0")+IFERROR(IF(Z531="",0,Z531),"0")</f>
        <v>0</v>
      </c>
      <c r="AA532" s="68"/>
      <c r="AB532" s="68"/>
      <c r="AC532" s="68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7"/>
      <c r="P533" s="393" t="s">
        <v>43</v>
      </c>
      <c r="Q533" s="394"/>
      <c r="R533" s="394"/>
      <c r="S533" s="394"/>
      <c r="T533" s="394"/>
      <c r="U533" s="394"/>
      <c r="V533" s="395"/>
      <c r="W533" s="43" t="s">
        <v>0</v>
      </c>
      <c r="X533" s="44">
        <f>IFERROR(SUM(X530:X531),"0")</f>
        <v>0</v>
      </c>
      <c r="Y533" s="44">
        <f>IFERROR(SUM(Y530:Y531),"0")</f>
        <v>0</v>
      </c>
      <c r="Z533" s="43"/>
      <c r="AA533" s="68"/>
      <c r="AB533" s="68"/>
      <c r="AC533" s="68"/>
    </row>
    <row r="534" spans="1:68" ht="27.75" customHeight="1" x14ac:dyDescent="0.2">
      <c r="A534" s="440" t="s">
        <v>672</v>
      </c>
      <c r="B534" s="440"/>
      <c r="C534" s="440"/>
      <c r="D534" s="440"/>
      <c r="E534" s="440"/>
      <c r="F534" s="440"/>
      <c r="G534" s="440"/>
      <c r="H534" s="440"/>
      <c r="I534" s="440"/>
      <c r="J534" s="440"/>
      <c r="K534" s="440"/>
      <c r="L534" s="440"/>
      <c r="M534" s="440"/>
      <c r="N534" s="440"/>
      <c r="O534" s="440"/>
      <c r="P534" s="440"/>
      <c r="Q534" s="440"/>
      <c r="R534" s="440"/>
      <c r="S534" s="440"/>
      <c r="T534" s="440"/>
      <c r="U534" s="440"/>
      <c r="V534" s="440"/>
      <c r="W534" s="440"/>
      <c r="X534" s="440"/>
      <c r="Y534" s="440"/>
      <c r="Z534" s="440"/>
      <c r="AA534" s="55"/>
      <c r="AB534" s="55"/>
      <c r="AC534" s="55"/>
    </row>
    <row r="535" spans="1:68" ht="16.5" customHeight="1" x14ac:dyDescent="0.25">
      <c r="A535" s="416" t="s">
        <v>672</v>
      </c>
      <c r="B535" s="416"/>
      <c r="C535" s="416"/>
      <c r="D535" s="416"/>
      <c r="E535" s="416"/>
      <c r="F535" s="416"/>
      <c r="G535" s="416"/>
      <c r="H535" s="416"/>
      <c r="I535" s="416"/>
      <c r="J535" s="416"/>
      <c r="K535" s="416"/>
      <c r="L535" s="416"/>
      <c r="M535" s="416"/>
      <c r="N535" s="416"/>
      <c r="O535" s="416"/>
      <c r="P535" s="416"/>
      <c r="Q535" s="416"/>
      <c r="R535" s="416"/>
      <c r="S535" s="416"/>
      <c r="T535" s="416"/>
      <c r="U535" s="416"/>
      <c r="V535" s="416"/>
      <c r="W535" s="416"/>
      <c r="X535" s="416"/>
      <c r="Y535" s="416"/>
      <c r="Z535" s="416"/>
      <c r="AA535" s="66"/>
      <c r="AB535" s="66"/>
      <c r="AC535" s="80"/>
    </row>
    <row r="536" spans="1:68" ht="14.25" customHeight="1" x14ac:dyDescent="0.25">
      <c r="A536" s="405" t="s">
        <v>119</v>
      </c>
      <c r="B536" s="405"/>
      <c r="C536" s="405"/>
      <c r="D536" s="405"/>
      <c r="E536" s="405"/>
      <c r="F536" s="405"/>
      <c r="G536" s="405"/>
      <c r="H536" s="405"/>
      <c r="I536" s="405"/>
      <c r="J536" s="405"/>
      <c r="K536" s="405"/>
      <c r="L536" s="405"/>
      <c r="M536" s="405"/>
      <c r="N536" s="405"/>
      <c r="O536" s="405"/>
      <c r="P536" s="405"/>
      <c r="Q536" s="405"/>
      <c r="R536" s="405"/>
      <c r="S536" s="405"/>
      <c r="T536" s="405"/>
      <c r="U536" s="405"/>
      <c r="V536" s="405"/>
      <c r="W536" s="405"/>
      <c r="X536" s="405"/>
      <c r="Y536" s="405"/>
      <c r="Z536" s="405"/>
      <c r="AA536" s="67"/>
      <c r="AB536" s="67"/>
      <c r="AC536" s="81"/>
    </row>
    <row r="537" spans="1:68" ht="27" customHeight="1" x14ac:dyDescent="0.25">
      <c r="A537" s="64" t="s">
        <v>673</v>
      </c>
      <c r="B537" s="64" t="s">
        <v>674</v>
      </c>
      <c r="C537" s="37">
        <v>4301011763</v>
      </c>
      <c r="D537" s="406">
        <v>4640242181011</v>
      </c>
      <c r="E537" s="406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123</v>
      </c>
      <c r="L537" s="38"/>
      <c r="M537" s="39" t="s">
        <v>125</v>
      </c>
      <c r="N537" s="39"/>
      <c r="O537" s="38">
        <v>55</v>
      </c>
      <c r="P537" s="441" t="s">
        <v>675</v>
      </c>
      <c r="Q537" s="408"/>
      <c r="R537" s="408"/>
      <c r="S537" s="408"/>
      <c r="T537" s="409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ref="Y537:Y543" si="89"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ref="BM537:BM543" si="90">IFERROR(X537*I537/H537,"0")</f>
        <v>0</v>
      </c>
      <c r="BN537" s="79">
        <f t="shared" ref="BN537:BN543" si="91">IFERROR(Y537*I537/H537,"0")</f>
        <v>0</v>
      </c>
      <c r="BO537" s="79">
        <f t="shared" ref="BO537:BO543" si="92">IFERROR(1/J537*(X537/H537),"0")</f>
        <v>0</v>
      </c>
      <c r="BP537" s="79">
        <f t="shared" ref="BP537:BP543" si="93">IFERROR(1/J537*(Y537/H537),"0")</f>
        <v>0</v>
      </c>
    </row>
    <row r="538" spans="1:68" ht="27" customHeight="1" x14ac:dyDescent="0.25">
      <c r="A538" s="64" t="s">
        <v>676</v>
      </c>
      <c r="B538" s="64" t="s">
        <v>677</v>
      </c>
      <c r="C538" s="37">
        <v>4301011585</v>
      </c>
      <c r="D538" s="406">
        <v>4640242180441</v>
      </c>
      <c r="E538" s="406"/>
      <c r="F538" s="63">
        <v>1.5</v>
      </c>
      <c r="G538" s="38">
        <v>8</v>
      </c>
      <c r="H538" s="63">
        <v>12</v>
      </c>
      <c r="I538" s="63">
        <v>12.48</v>
      </c>
      <c r="J538" s="38">
        <v>56</v>
      </c>
      <c r="K538" s="38" t="s">
        <v>123</v>
      </c>
      <c r="L538" s="38"/>
      <c r="M538" s="39" t="s">
        <v>122</v>
      </c>
      <c r="N538" s="39"/>
      <c r="O538" s="38">
        <v>50</v>
      </c>
      <c r="P538" s="442" t="s">
        <v>678</v>
      </c>
      <c r="Q538" s="408"/>
      <c r="R538" s="408"/>
      <c r="S538" s="408"/>
      <c r="T538" s="409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si="89"/>
        <v>0</v>
      </c>
      <c r="Z538" s="42" t="str">
        <f>IFERROR(IF(Y538=0,"",ROUNDUP(Y538/H538,0)*0.02175),"")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2" t="s">
        <v>69</v>
      </c>
      <c r="BM538" s="79">
        <f t="shared" si="90"/>
        <v>0</v>
      </c>
      <c r="BN538" s="79">
        <f t="shared" si="91"/>
        <v>0</v>
      </c>
      <c r="BO538" s="79">
        <f t="shared" si="92"/>
        <v>0</v>
      </c>
      <c r="BP538" s="79">
        <f t="shared" si="93"/>
        <v>0</v>
      </c>
    </row>
    <row r="539" spans="1:68" ht="27" customHeight="1" x14ac:dyDescent="0.25">
      <c r="A539" s="64" t="s">
        <v>679</v>
      </c>
      <c r="B539" s="64" t="s">
        <v>680</v>
      </c>
      <c r="C539" s="37">
        <v>4301011584</v>
      </c>
      <c r="D539" s="406">
        <v>4640242180564</v>
      </c>
      <c r="E539" s="406"/>
      <c r="F539" s="63">
        <v>1.5</v>
      </c>
      <c r="G539" s="38">
        <v>8</v>
      </c>
      <c r="H539" s="63">
        <v>12</v>
      </c>
      <c r="I539" s="63">
        <v>12.48</v>
      </c>
      <c r="J539" s="38">
        <v>56</v>
      </c>
      <c r="K539" s="38" t="s">
        <v>123</v>
      </c>
      <c r="L539" s="38"/>
      <c r="M539" s="39" t="s">
        <v>122</v>
      </c>
      <c r="N539" s="39"/>
      <c r="O539" s="38">
        <v>50</v>
      </c>
      <c r="P539" s="443" t="s">
        <v>681</v>
      </c>
      <c r="Q539" s="408"/>
      <c r="R539" s="408"/>
      <c r="S539" s="408"/>
      <c r="T539" s="409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89"/>
        <v>0</v>
      </c>
      <c r="Z539" s="42" t="str">
        <f>IFERROR(IF(Y539=0,"",ROUNDUP(Y539/H539,0)*0.02175),"")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3" t="s">
        <v>69</v>
      </c>
      <c r="BM539" s="79">
        <f t="shared" si="90"/>
        <v>0</v>
      </c>
      <c r="BN539" s="79">
        <f t="shared" si="91"/>
        <v>0</v>
      </c>
      <c r="BO539" s="79">
        <f t="shared" si="92"/>
        <v>0</v>
      </c>
      <c r="BP539" s="79">
        <f t="shared" si="93"/>
        <v>0</v>
      </c>
    </row>
    <row r="540" spans="1:68" ht="27" customHeight="1" x14ac:dyDescent="0.25">
      <c r="A540" s="64" t="s">
        <v>682</v>
      </c>
      <c r="B540" s="64" t="s">
        <v>683</v>
      </c>
      <c r="C540" s="37">
        <v>4301011762</v>
      </c>
      <c r="D540" s="406">
        <v>4640242180922</v>
      </c>
      <c r="E540" s="406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123</v>
      </c>
      <c r="L540" s="38"/>
      <c r="M540" s="39" t="s">
        <v>122</v>
      </c>
      <c r="N540" s="39"/>
      <c r="O540" s="38">
        <v>55</v>
      </c>
      <c r="P540" s="431" t="s">
        <v>684</v>
      </c>
      <c r="Q540" s="408"/>
      <c r="R540" s="408"/>
      <c r="S540" s="408"/>
      <c r="T540" s="409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89"/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si="90"/>
        <v>0</v>
      </c>
      <c r="BN540" s="79">
        <f t="shared" si="91"/>
        <v>0</v>
      </c>
      <c r="BO540" s="79">
        <f t="shared" si="92"/>
        <v>0</v>
      </c>
      <c r="BP540" s="79">
        <f t="shared" si="93"/>
        <v>0</v>
      </c>
    </row>
    <row r="541" spans="1:68" ht="27" customHeight="1" x14ac:dyDescent="0.25">
      <c r="A541" s="64" t="s">
        <v>685</v>
      </c>
      <c r="B541" s="64" t="s">
        <v>686</v>
      </c>
      <c r="C541" s="37">
        <v>4301011764</v>
      </c>
      <c r="D541" s="406">
        <v>4640242181189</v>
      </c>
      <c r="E541" s="406"/>
      <c r="F541" s="63">
        <v>0.4</v>
      </c>
      <c r="G541" s="38">
        <v>10</v>
      </c>
      <c r="H541" s="63">
        <v>4</v>
      </c>
      <c r="I541" s="63">
        <v>4.21</v>
      </c>
      <c r="J541" s="38">
        <v>132</v>
      </c>
      <c r="K541" s="38" t="s">
        <v>90</v>
      </c>
      <c r="L541" s="38"/>
      <c r="M541" s="39" t="s">
        <v>125</v>
      </c>
      <c r="N541" s="39"/>
      <c r="O541" s="38">
        <v>55</v>
      </c>
      <c r="P541" s="432" t="s">
        <v>687</v>
      </c>
      <c r="Q541" s="408"/>
      <c r="R541" s="408"/>
      <c r="S541" s="408"/>
      <c r="T541" s="409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89"/>
        <v>0</v>
      </c>
      <c r="Z541" s="42" t="str">
        <f>IFERROR(IF(Y541=0,"",ROUNDUP(Y541/H541,0)*0.00902),"")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0"/>
        <v>0</v>
      </c>
      <c r="BN541" s="79">
        <f t="shared" si="91"/>
        <v>0</v>
      </c>
      <c r="BO541" s="79">
        <f t="shared" si="92"/>
        <v>0</v>
      </c>
      <c r="BP541" s="79">
        <f t="shared" si="93"/>
        <v>0</v>
      </c>
    </row>
    <row r="542" spans="1:68" ht="27" customHeight="1" x14ac:dyDescent="0.25">
      <c r="A542" s="64" t="s">
        <v>688</v>
      </c>
      <c r="B542" s="64" t="s">
        <v>689</v>
      </c>
      <c r="C542" s="37">
        <v>4301011551</v>
      </c>
      <c r="D542" s="406">
        <v>4640242180038</v>
      </c>
      <c r="E542" s="406"/>
      <c r="F542" s="63">
        <v>0.4</v>
      </c>
      <c r="G542" s="38">
        <v>10</v>
      </c>
      <c r="H542" s="63">
        <v>4</v>
      </c>
      <c r="I542" s="63">
        <v>4.24</v>
      </c>
      <c r="J542" s="38">
        <v>120</v>
      </c>
      <c r="K542" s="38" t="s">
        <v>90</v>
      </c>
      <c r="L542" s="38"/>
      <c r="M542" s="39" t="s">
        <v>122</v>
      </c>
      <c r="N542" s="39"/>
      <c r="O542" s="38">
        <v>50</v>
      </c>
      <c r="P542" s="433" t="s">
        <v>690</v>
      </c>
      <c r="Q542" s="408"/>
      <c r="R542" s="408"/>
      <c r="S542" s="408"/>
      <c r="T542" s="409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89"/>
        <v>0</v>
      </c>
      <c r="Z542" s="42" t="str">
        <f>IFERROR(IF(Y542=0,"",ROUNDUP(Y542/H542,0)*0.00937),"")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0"/>
        <v>0</v>
      </c>
      <c r="BN542" s="79">
        <f t="shared" si="91"/>
        <v>0</v>
      </c>
      <c r="BO542" s="79">
        <f t="shared" si="92"/>
        <v>0</v>
      </c>
      <c r="BP542" s="79">
        <f t="shared" si="93"/>
        <v>0</v>
      </c>
    </row>
    <row r="543" spans="1:68" ht="27" customHeight="1" x14ac:dyDescent="0.25">
      <c r="A543" s="64" t="s">
        <v>691</v>
      </c>
      <c r="B543" s="64" t="s">
        <v>692</v>
      </c>
      <c r="C543" s="37">
        <v>4301011765</v>
      </c>
      <c r="D543" s="406">
        <v>4640242181172</v>
      </c>
      <c r="E543" s="406"/>
      <c r="F543" s="63">
        <v>0.4</v>
      </c>
      <c r="G543" s="38">
        <v>10</v>
      </c>
      <c r="H543" s="63">
        <v>4</v>
      </c>
      <c r="I543" s="63">
        <v>4.24</v>
      </c>
      <c r="J543" s="38">
        <v>120</v>
      </c>
      <c r="K543" s="38" t="s">
        <v>90</v>
      </c>
      <c r="L543" s="38"/>
      <c r="M543" s="39" t="s">
        <v>122</v>
      </c>
      <c r="N543" s="39"/>
      <c r="O543" s="38">
        <v>55</v>
      </c>
      <c r="P543" s="434" t="s">
        <v>693</v>
      </c>
      <c r="Q543" s="408"/>
      <c r="R543" s="408"/>
      <c r="S543" s="408"/>
      <c r="T543" s="409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89"/>
        <v>0</v>
      </c>
      <c r="Z543" s="42" t="str">
        <f>IFERROR(IF(Y543=0,"",ROUNDUP(Y543/H543,0)*0.00937),"")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0"/>
        <v>0</v>
      </c>
      <c r="BN543" s="79">
        <f t="shared" si="91"/>
        <v>0</v>
      </c>
      <c r="BO543" s="79">
        <f t="shared" si="92"/>
        <v>0</v>
      </c>
      <c r="BP543" s="79">
        <f t="shared" si="93"/>
        <v>0</v>
      </c>
    </row>
    <row r="544" spans="1:68" x14ac:dyDescent="0.2">
      <c r="A544" s="396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7"/>
      <c r="P544" s="393" t="s">
        <v>43</v>
      </c>
      <c r="Q544" s="394"/>
      <c r="R544" s="394"/>
      <c r="S544" s="394"/>
      <c r="T544" s="394"/>
      <c r="U544" s="394"/>
      <c r="V544" s="395"/>
      <c r="W544" s="43" t="s">
        <v>42</v>
      </c>
      <c r="X544" s="44">
        <f>IFERROR(X537/H537,"0")+IFERROR(X538/H538,"0")+IFERROR(X539/H539,"0")+IFERROR(X540/H540,"0")+IFERROR(X541/H541,"0")+IFERROR(X542/H542,"0")+IFERROR(X543/H543,"0")</f>
        <v>0</v>
      </c>
      <c r="Y544" s="44">
        <f>IFERROR(Y537/H537,"0")+IFERROR(Y538/H538,"0")+IFERROR(Y539/H539,"0")+IFERROR(Y540/H540,"0")+IFERROR(Y541/H541,"0")+IFERROR(Y542/H542,"0")+IFERROR(Y543/H543,"0")</f>
        <v>0</v>
      </c>
      <c r="Z544" s="44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8"/>
      <c r="AB544" s="68"/>
      <c r="AC544" s="68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7"/>
      <c r="P545" s="393" t="s">
        <v>43</v>
      </c>
      <c r="Q545" s="394"/>
      <c r="R545" s="394"/>
      <c r="S545" s="394"/>
      <c r="T545" s="394"/>
      <c r="U545" s="394"/>
      <c r="V545" s="395"/>
      <c r="W545" s="43" t="s">
        <v>0</v>
      </c>
      <c r="X545" s="44">
        <f>IFERROR(SUM(X537:X543),"0")</f>
        <v>0</v>
      </c>
      <c r="Y545" s="44">
        <f>IFERROR(SUM(Y537:Y543),"0")</f>
        <v>0</v>
      </c>
      <c r="Z545" s="43"/>
      <c r="AA545" s="68"/>
      <c r="AB545" s="68"/>
      <c r="AC545" s="68"/>
    </row>
    <row r="546" spans="1:68" ht="14.25" customHeight="1" x14ac:dyDescent="0.25">
      <c r="A546" s="405" t="s">
        <v>155</v>
      </c>
      <c r="B546" s="405"/>
      <c r="C546" s="405"/>
      <c r="D546" s="405"/>
      <c r="E546" s="405"/>
      <c r="F546" s="405"/>
      <c r="G546" s="405"/>
      <c r="H546" s="405"/>
      <c r="I546" s="405"/>
      <c r="J546" s="405"/>
      <c r="K546" s="405"/>
      <c r="L546" s="405"/>
      <c r="M546" s="405"/>
      <c r="N546" s="405"/>
      <c r="O546" s="405"/>
      <c r="P546" s="405"/>
      <c r="Q546" s="405"/>
      <c r="R546" s="405"/>
      <c r="S546" s="405"/>
      <c r="T546" s="405"/>
      <c r="U546" s="405"/>
      <c r="V546" s="405"/>
      <c r="W546" s="405"/>
      <c r="X546" s="405"/>
      <c r="Y546" s="405"/>
      <c r="Z546" s="405"/>
      <c r="AA546" s="67"/>
      <c r="AB546" s="67"/>
      <c r="AC546" s="81"/>
    </row>
    <row r="547" spans="1:68" ht="16.5" customHeight="1" x14ac:dyDescent="0.25">
      <c r="A547" s="64" t="s">
        <v>694</v>
      </c>
      <c r="B547" s="64" t="s">
        <v>695</v>
      </c>
      <c r="C547" s="37">
        <v>4301020269</v>
      </c>
      <c r="D547" s="406">
        <v>4640242180519</v>
      </c>
      <c r="E547" s="406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123</v>
      </c>
      <c r="L547" s="38"/>
      <c r="M547" s="39" t="s">
        <v>125</v>
      </c>
      <c r="N547" s="39"/>
      <c r="O547" s="38">
        <v>50</v>
      </c>
      <c r="P547" s="435" t="s">
        <v>696</v>
      </c>
      <c r="Q547" s="408"/>
      <c r="R547" s="408"/>
      <c r="S547" s="408"/>
      <c r="T547" s="409"/>
      <c r="U547" s="40" t="s">
        <v>48</v>
      </c>
      <c r="V547" s="40" t="s">
        <v>48</v>
      </c>
      <c r="W547" s="41" t="s">
        <v>0</v>
      </c>
      <c r="X547" s="59">
        <v>0</v>
      </c>
      <c r="Y547" s="56">
        <f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8" t="s">
        <v>69</v>
      </c>
      <c r="BM547" s="79">
        <f>IFERROR(X547*I547/H547,"0")</f>
        <v>0</v>
      </c>
      <c r="BN547" s="79">
        <f>IFERROR(Y547*I547/H547,"0")</f>
        <v>0</v>
      </c>
      <c r="BO547" s="79">
        <f>IFERROR(1/J547*(X547/H547),"0")</f>
        <v>0</v>
      </c>
      <c r="BP547" s="79">
        <f>IFERROR(1/J547*(Y547/H547),"0")</f>
        <v>0</v>
      </c>
    </row>
    <row r="548" spans="1:68" ht="27" customHeight="1" x14ac:dyDescent="0.25">
      <c r="A548" s="64" t="s">
        <v>697</v>
      </c>
      <c r="B548" s="64" t="s">
        <v>698</v>
      </c>
      <c r="C548" s="37">
        <v>4301020260</v>
      </c>
      <c r="D548" s="406">
        <v>4640242180526</v>
      </c>
      <c r="E548" s="406"/>
      <c r="F548" s="63">
        <v>1.8</v>
      </c>
      <c r="G548" s="38">
        <v>6</v>
      </c>
      <c r="H548" s="63">
        <v>10.8</v>
      </c>
      <c r="I548" s="63">
        <v>11.28</v>
      </c>
      <c r="J548" s="38">
        <v>56</v>
      </c>
      <c r="K548" s="38" t="s">
        <v>123</v>
      </c>
      <c r="L548" s="38"/>
      <c r="M548" s="39" t="s">
        <v>122</v>
      </c>
      <c r="N548" s="39"/>
      <c r="O548" s="38">
        <v>50</v>
      </c>
      <c r="P548" s="436" t="s">
        <v>699</v>
      </c>
      <c r="Q548" s="408"/>
      <c r="R548" s="408"/>
      <c r="S548" s="408"/>
      <c r="T548" s="409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9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700</v>
      </c>
      <c r="B549" s="64" t="s">
        <v>701</v>
      </c>
      <c r="C549" s="37">
        <v>4301020309</v>
      </c>
      <c r="D549" s="406">
        <v>4640242180090</v>
      </c>
      <c r="E549" s="406"/>
      <c r="F549" s="63">
        <v>1.35</v>
      </c>
      <c r="G549" s="38">
        <v>8</v>
      </c>
      <c r="H549" s="63">
        <v>10.8</v>
      </c>
      <c r="I549" s="63">
        <v>11.28</v>
      </c>
      <c r="J549" s="38">
        <v>56</v>
      </c>
      <c r="K549" s="38" t="s">
        <v>123</v>
      </c>
      <c r="L549" s="38"/>
      <c r="M549" s="39" t="s">
        <v>122</v>
      </c>
      <c r="N549" s="39"/>
      <c r="O549" s="38">
        <v>50</v>
      </c>
      <c r="P549" s="437" t="s">
        <v>702</v>
      </c>
      <c r="Q549" s="408"/>
      <c r="R549" s="408"/>
      <c r="S549" s="408"/>
      <c r="T549" s="409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0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703</v>
      </c>
      <c r="B550" s="64" t="s">
        <v>704</v>
      </c>
      <c r="C550" s="37">
        <v>4301020295</v>
      </c>
      <c r="D550" s="406">
        <v>4640242181363</v>
      </c>
      <c r="E550" s="406"/>
      <c r="F550" s="63">
        <v>0.4</v>
      </c>
      <c r="G550" s="38">
        <v>10</v>
      </c>
      <c r="H550" s="63">
        <v>4</v>
      </c>
      <c r="I550" s="63">
        <v>4.24</v>
      </c>
      <c r="J550" s="38">
        <v>120</v>
      </c>
      <c r="K550" s="38" t="s">
        <v>90</v>
      </c>
      <c r="L550" s="38"/>
      <c r="M550" s="39" t="s">
        <v>122</v>
      </c>
      <c r="N550" s="39"/>
      <c r="O550" s="38">
        <v>50</v>
      </c>
      <c r="P550" s="424" t="s">
        <v>705</v>
      </c>
      <c r="Q550" s="408"/>
      <c r="R550" s="408"/>
      <c r="S550" s="408"/>
      <c r="T550" s="409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IFERROR(IF(Y550=0,"",ROUNDUP(Y550/H550,0)*0.00937),"")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x14ac:dyDescent="0.2">
      <c r="A551" s="396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7"/>
      <c r="P551" s="393" t="s">
        <v>43</v>
      </c>
      <c r="Q551" s="394"/>
      <c r="R551" s="394"/>
      <c r="S551" s="394"/>
      <c r="T551" s="394"/>
      <c r="U551" s="394"/>
      <c r="V551" s="395"/>
      <c r="W551" s="43" t="s">
        <v>42</v>
      </c>
      <c r="X551" s="44">
        <f>IFERROR(X547/H547,"0")+IFERROR(X548/H548,"0")+IFERROR(X549/H549,"0")+IFERROR(X550/H550,"0")</f>
        <v>0</v>
      </c>
      <c r="Y551" s="44">
        <f>IFERROR(Y547/H547,"0")+IFERROR(Y548/H548,"0")+IFERROR(Y549/H549,"0")+IFERROR(Y550/H550,"0")</f>
        <v>0</v>
      </c>
      <c r="Z551" s="44">
        <f>IFERROR(IF(Z547="",0,Z547),"0")+IFERROR(IF(Z548="",0,Z548),"0")+IFERROR(IF(Z549="",0,Z549),"0")+IFERROR(IF(Z550="",0,Z550),"0")</f>
        <v>0</v>
      </c>
      <c r="AA551" s="68"/>
      <c r="AB551" s="68"/>
      <c r="AC551" s="68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7"/>
      <c r="P552" s="393" t="s">
        <v>43</v>
      </c>
      <c r="Q552" s="394"/>
      <c r="R552" s="394"/>
      <c r="S552" s="394"/>
      <c r="T552" s="394"/>
      <c r="U552" s="394"/>
      <c r="V552" s="395"/>
      <c r="W552" s="43" t="s">
        <v>0</v>
      </c>
      <c r="X552" s="44">
        <f>IFERROR(SUM(X547:X550),"0")</f>
        <v>0</v>
      </c>
      <c r="Y552" s="44">
        <f>IFERROR(SUM(Y547:Y550),"0")</f>
        <v>0</v>
      </c>
      <c r="Z552" s="43"/>
      <c r="AA552" s="68"/>
      <c r="AB552" s="68"/>
      <c r="AC552" s="68"/>
    </row>
    <row r="553" spans="1:68" ht="14.25" customHeight="1" x14ac:dyDescent="0.25">
      <c r="A553" s="405" t="s">
        <v>81</v>
      </c>
      <c r="B553" s="405"/>
      <c r="C553" s="405"/>
      <c r="D553" s="405"/>
      <c r="E553" s="405"/>
      <c r="F553" s="405"/>
      <c r="G553" s="405"/>
      <c r="H553" s="405"/>
      <c r="I553" s="405"/>
      <c r="J553" s="405"/>
      <c r="K553" s="405"/>
      <c r="L553" s="405"/>
      <c r="M553" s="405"/>
      <c r="N553" s="405"/>
      <c r="O553" s="405"/>
      <c r="P553" s="405"/>
      <c r="Q553" s="405"/>
      <c r="R553" s="405"/>
      <c r="S553" s="405"/>
      <c r="T553" s="405"/>
      <c r="U553" s="405"/>
      <c r="V553" s="405"/>
      <c r="W553" s="405"/>
      <c r="X553" s="405"/>
      <c r="Y553" s="405"/>
      <c r="Z553" s="405"/>
      <c r="AA553" s="67"/>
      <c r="AB553" s="67"/>
      <c r="AC553" s="81"/>
    </row>
    <row r="554" spans="1:68" ht="27" customHeight="1" x14ac:dyDescent="0.25">
      <c r="A554" s="64" t="s">
        <v>706</v>
      </c>
      <c r="B554" s="64" t="s">
        <v>707</v>
      </c>
      <c r="C554" s="37">
        <v>4301031280</v>
      </c>
      <c r="D554" s="406">
        <v>4640242180816</v>
      </c>
      <c r="E554" s="406"/>
      <c r="F554" s="63">
        <v>0.7</v>
      </c>
      <c r="G554" s="38">
        <v>6</v>
      </c>
      <c r="H554" s="63">
        <v>4.2</v>
      </c>
      <c r="I554" s="63">
        <v>4.46</v>
      </c>
      <c r="J554" s="38">
        <v>156</v>
      </c>
      <c r="K554" s="38" t="s">
        <v>90</v>
      </c>
      <c r="L554" s="38"/>
      <c r="M554" s="39" t="s">
        <v>84</v>
      </c>
      <c r="N554" s="39"/>
      <c r="O554" s="38">
        <v>40</v>
      </c>
      <c r="P554" s="425" t="s">
        <v>708</v>
      </c>
      <c r="Q554" s="408"/>
      <c r="R554" s="408"/>
      <c r="S554" s="408"/>
      <c r="T554" s="40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ref="Y554:Y560" si="94">IFERROR(IF(X554="",0,CEILING((X554/$H554),1)*$H554),"")</f>
        <v>0</v>
      </c>
      <c r="Z554" s="42" t="str">
        <f>IFERROR(IF(Y554=0,"",ROUNDUP(Y554/H554,0)*0.00753),"")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72" t="s">
        <v>69</v>
      </c>
      <c r="BM554" s="79">
        <f t="shared" ref="BM554:BM560" si="95">IFERROR(X554*I554/H554,"0")</f>
        <v>0</v>
      </c>
      <c r="BN554" s="79">
        <f t="shared" ref="BN554:BN560" si="96">IFERROR(Y554*I554/H554,"0")</f>
        <v>0</v>
      </c>
      <c r="BO554" s="79">
        <f t="shared" ref="BO554:BO560" si="97">IFERROR(1/J554*(X554/H554),"0")</f>
        <v>0</v>
      </c>
      <c r="BP554" s="79">
        <f t="shared" ref="BP554:BP560" si="98">IFERROR(1/J554*(Y554/H554),"0")</f>
        <v>0</v>
      </c>
    </row>
    <row r="555" spans="1:68" ht="27" customHeight="1" x14ac:dyDescent="0.25">
      <c r="A555" s="64" t="s">
        <v>709</v>
      </c>
      <c r="B555" s="64" t="s">
        <v>710</v>
      </c>
      <c r="C555" s="37">
        <v>4301031244</v>
      </c>
      <c r="D555" s="406">
        <v>4640242180595</v>
      </c>
      <c r="E555" s="406"/>
      <c r="F555" s="63">
        <v>0.7</v>
      </c>
      <c r="G555" s="38">
        <v>6</v>
      </c>
      <c r="H555" s="63">
        <v>4.2</v>
      </c>
      <c r="I555" s="63">
        <v>4.46</v>
      </c>
      <c r="J555" s="38">
        <v>156</v>
      </c>
      <c r="K555" s="38" t="s">
        <v>90</v>
      </c>
      <c r="L555" s="38"/>
      <c r="M555" s="39" t="s">
        <v>84</v>
      </c>
      <c r="N555" s="39"/>
      <c r="O555" s="38">
        <v>40</v>
      </c>
      <c r="P555" s="426" t="s">
        <v>711</v>
      </c>
      <c r="Q555" s="408"/>
      <c r="R555" s="408"/>
      <c r="S555" s="408"/>
      <c r="T555" s="409"/>
      <c r="U555" s="40" t="s">
        <v>48</v>
      </c>
      <c r="V555" s="40" t="s">
        <v>48</v>
      </c>
      <c r="W555" s="41" t="s">
        <v>0</v>
      </c>
      <c r="X555" s="59">
        <v>200</v>
      </c>
      <c r="Y555" s="56">
        <f t="shared" si="94"/>
        <v>201.60000000000002</v>
      </c>
      <c r="Z555" s="42">
        <f>IFERROR(IF(Y555=0,"",ROUNDUP(Y555/H555,0)*0.00753),"")</f>
        <v>0.36143999999999998</v>
      </c>
      <c r="AA555" s="69" t="s">
        <v>48</v>
      </c>
      <c r="AB555" s="70" t="s">
        <v>48</v>
      </c>
      <c r="AC555" s="82"/>
      <c r="AG555" s="79"/>
      <c r="AJ555" s="84"/>
      <c r="AK555" s="84"/>
      <c r="BB555" s="373" t="s">
        <v>69</v>
      </c>
      <c r="BM555" s="79">
        <f t="shared" si="95"/>
        <v>212.38095238095238</v>
      </c>
      <c r="BN555" s="79">
        <f t="shared" si="96"/>
        <v>214.08</v>
      </c>
      <c r="BO555" s="79">
        <f t="shared" si="97"/>
        <v>0.30525030525030528</v>
      </c>
      <c r="BP555" s="79">
        <f t="shared" si="98"/>
        <v>0.30769230769230771</v>
      </c>
    </row>
    <row r="556" spans="1:68" ht="27" customHeight="1" x14ac:dyDescent="0.25">
      <c r="A556" s="64" t="s">
        <v>712</v>
      </c>
      <c r="B556" s="64" t="s">
        <v>713</v>
      </c>
      <c r="C556" s="37">
        <v>4301031289</v>
      </c>
      <c r="D556" s="406">
        <v>4640242181615</v>
      </c>
      <c r="E556" s="406"/>
      <c r="F556" s="63">
        <v>0.7</v>
      </c>
      <c r="G556" s="38">
        <v>6</v>
      </c>
      <c r="H556" s="63">
        <v>4.2</v>
      </c>
      <c r="I556" s="63">
        <v>4.4000000000000004</v>
      </c>
      <c r="J556" s="38">
        <v>156</v>
      </c>
      <c r="K556" s="38" t="s">
        <v>90</v>
      </c>
      <c r="L556" s="38"/>
      <c r="M556" s="39" t="s">
        <v>84</v>
      </c>
      <c r="N556" s="39"/>
      <c r="O556" s="38">
        <v>45</v>
      </c>
      <c r="P556" s="427" t="s">
        <v>714</v>
      </c>
      <c r="Q556" s="408"/>
      <c r="R556" s="408"/>
      <c r="S556" s="408"/>
      <c r="T556" s="409"/>
      <c r="U556" s="40" t="s">
        <v>48</v>
      </c>
      <c r="V556" s="40" t="s">
        <v>48</v>
      </c>
      <c r="W556" s="41" t="s">
        <v>0</v>
      </c>
      <c r="X556" s="59">
        <v>0</v>
      </c>
      <c r="Y556" s="56">
        <f t="shared" si="94"/>
        <v>0</v>
      </c>
      <c r="Z556" s="42" t="str">
        <f>IFERROR(IF(Y556=0,"",ROUNDUP(Y556/H556,0)*0.00753),"")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4" t="s">
        <v>69</v>
      </c>
      <c r="BM556" s="79">
        <f t="shared" si="95"/>
        <v>0</v>
      </c>
      <c r="BN556" s="79">
        <f t="shared" si="96"/>
        <v>0</v>
      </c>
      <c r="BO556" s="79">
        <f t="shared" si="97"/>
        <v>0</v>
      </c>
      <c r="BP556" s="79">
        <f t="shared" si="98"/>
        <v>0</v>
      </c>
    </row>
    <row r="557" spans="1:68" ht="27" customHeight="1" x14ac:dyDescent="0.25">
      <c r="A557" s="64" t="s">
        <v>715</v>
      </c>
      <c r="B557" s="64" t="s">
        <v>716</v>
      </c>
      <c r="C557" s="37">
        <v>4301031285</v>
      </c>
      <c r="D557" s="406">
        <v>4640242181639</v>
      </c>
      <c r="E557" s="406"/>
      <c r="F557" s="63">
        <v>0.7</v>
      </c>
      <c r="G557" s="38">
        <v>6</v>
      </c>
      <c r="H557" s="63">
        <v>4.2</v>
      </c>
      <c r="I557" s="63">
        <v>4.4000000000000004</v>
      </c>
      <c r="J557" s="38">
        <v>156</v>
      </c>
      <c r="K557" s="38" t="s">
        <v>90</v>
      </c>
      <c r="L557" s="38"/>
      <c r="M557" s="39" t="s">
        <v>84</v>
      </c>
      <c r="N557" s="39"/>
      <c r="O557" s="38">
        <v>45</v>
      </c>
      <c r="P557" s="428" t="s">
        <v>717</v>
      </c>
      <c r="Q557" s="408"/>
      <c r="R557" s="408"/>
      <c r="S557" s="408"/>
      <c r="T557" s="409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si="94"/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si="95"/>
        <v>0</v>
      </c>
      <c r="BN557" s="79">
        <f t="shared" si="96"/>
        <v>0</v>
      </c>
      <c r="BO557" s="79">
        <f t="shared" si="97"/>
        <v>0</v>
      </c>
      <c r="BP557" s="79">
        <f t="shared" si="98"/>
        <v>0</v>
      </c>
    </row>
    <row r="558" spans="1:68" ht="27" customHeight="1" x14ac:dyDescent="0.25">
      <c r="A558" s="64" t="s">
        <v>718</v>
      </c>
      <c r="B558" s="64" t="s">
        <v>719</v>
      </c>
      <c r="C558" s="37">
        <v>4301031287</v>
      </c>
      <c r="D558" s="406">
        <v>4640242181622</v>
      </c>
      <c r="E558" s="406"/>
      <c r="F558" s="63">
        <v>0.7</v>
      </c>
      <c r="G558" s="38">
        <v>6</v>
      </c>
      <c r="H558" s="63">
        <v>4.2</v>
      </c>
      <c r="I558" s="63">
        <v>4.4000000000000004</v>
      </c>
      <c r="J558" s="38">
        <v>156</v>
      </c>
      <c r="K558" s="38" t="s">
        <v>90</v>
      </c>
      <c r="L558" s="38"/>
      <c r="M558" s="39" t="s">
        <v>84</v>
      </c>
      <c r="N558" s="39"/>
      <c r="O558" s="38">
        <v>45</v>
      </c>
      <c r="P558" s="429" t="s">
        <v>720</v>
      </c>
      <c r="Q558" s="408"/>
      <c r="R558" s="408"/>
      <c r="S558" s="408"/>
      <c r="T558" s="409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4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95"/>
        <v>0</v>
      </c>
      <c r="BN558" s="79">
        <f t="shared" si="96"/>
        <v>0</v>
      </c>
      <c r="BO558" s="79">
        <f t="shared" si="97"/>
        <v>0</v>
      </c>
      <c r="BP558" s="79">
        <f t="shared" si="98"/>
        <v>0</v>
      </c>
    </row>
    <row r="559" spans="1:68" ht="27" customHeight="1" x14ac:dyDescent="0.25">
      <c r="A559" s="64" t="s">
        <v>721</v>
      </c>
      <c r="B559" s="64" t="s">
        <v>722</v>
      </c>
      <c r="C559" s="37">
        <v>4301031203</v>
      </c>
      <c r="D559" s="406">
        <v>4640242180908</v>
      </c>
      <c r="E559" s="406"/>
      <c r="F559" s="63">
        <v>0.28000000000000003</v>
      </c>
      <c r="G559" s="38">
        <v>6</v>
      </c>
      <c r="H559" s="63">
        <v>1.68</v>
      </c>
      <c r="I559" s="63">
        <v>1.81</v>
      </c>
      <c r="J559" s="38">
        <v>234</v>
      </c>
      <c r="K559" s="38" t="s">
        <v>85</v>
      </c>
      <c r="L559" s="38"/>
      <c r="M559" s="39" t="s">
        <v>84</v>
      </c>
      <c r="N559" s="39"/>
      <c r="O559" s="38">
        <v>40</v>
      </c>
      <c r="P559" s="430" t="s">
        <v>723</v>
      </c>
      <c r="Q559" s="408"/>
      <c r="R559" s="408"/>
      <c r="S559" s="408"/>
      <c r="T559" s="409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4"/>
        <v>0</v>
      </c>
      <c r="Z559" s="42" t="str">
        <f>IFERROR(IF(Y559=0,"",ROUNDUP(Y559/H559,0)*0.00502),"")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95"/>
        <v>0</v>
      </c>
      <c r="BN559" s="79">
        <f t="shared" si="96"/>
        <v>0</v>
      </c>
      <c r="BO559" s="79">
        <f t="shared" si="97"/>
        <v>0</v>
      </c>
      <c r="BP559" s="79">
        <f t="shared" si="98"/>
        <v>0</v>
      </c>
    </row>
    <row r="560" spans="1:68" ht="27" customHeight="1" x14ac:dyDescent="0.25">
      <c r="A560" s="64" t="s">
        <v>724</v>
      </c>
      <c r="B560" s="64" t="s">
        <v>725</v>
      </c>
      <c r="C560" s="37">
        <v>4301031200</v>
      </c>
      <c r="D560" s="406">
        <v>4640242180489</v>
      </c>
      <c r="E560" s="406"/>
      <c r="F560" s="63">
        <v>0.28000000000000003</v>
      </c>
      <c r="G560" s="38">
        <v>6</v>
      </c>
      <c r="H560" s="63">
        <v>1.68</v>
      </c>
      <c r="I560" s="63">
        <v>1.84</v>
      </c>
      <c r="J560" s="38">
        <v>234</v>
      </c>
      <c r="K560" s="38" t="s">
        <v>85</v>
      </c>
      <c r="L560" s="38"/>
      <c r="M560" s="39" t="s">
        <v>84</v>
      </c>
      <c r="N560" s="39"/>
      <c r="O560" s="38">
        <v>40</v>
      </c>
      <c r="P560" s="419" t="s">
        <v>726</v>
      </c>
      <c r="Q560" s="408"/>
      <c r="R560" s="408"/>
      <c r="S560" s="408"/>
      <c r="T560" s="409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4"/>
        <v>0</v>
      </c>
      <c r="Z560" s="42" t="str">
        <f>IFERROR(IF(Y560=0,"",ROUNDUP(Y560/H560,0)*0.00502),"")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95"/>
        <v>0</v>
      </c>
      <c r="BN560" s="79">
        <f t="shared" si="96"/>
        <v>0</v>
      </c>
      <c r="BO560" s="79">
        <f t="shared" si="97"/>
        <v>0</v>
      </c>
      <c r="BP560" s="79">
        <f t="shared" si="98"/>
        <v>0</v>
      </c>
    </row>
    <row r="561" spans="1:68" x14ac:dyDescent="0.2">
      <c r="A561" s="396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7"/>
      <c r="P561" s="393" t="s">
        <v>43</v>
      </c>
      <c r="Q561" s="394"/>
      <c r="R561" s="394"/>
      <c r="S561" s="394"/>
      <c r="T561" s="394"/>
      <c r="U561" s="394"/>
      <c r="V561" s="395"/>
      <c r="W561" s="43" t="s">
        <v>42</v>
      </c>
      <c r="X561" s="44">
        <f>IFERROR(X554/H554,"0")+IFERROR(X555/H555,"0")+IFERROR(X556/H556,"0")+IFERROR(X557/H557,"0")+IFERROR(X558/H558,"0")+IFERROR(X559/H559,"0")+IFERROR(X560/H560,"0")</f>
        <v>47.61904761904762</v>
      </c>
      <c r="Y561" s="44">
        <f>IFERROR(Y554/H554,"0")+IFERROR(Y555/H555,"0")+IFERROR(Y556/H556,"0")+IFERROR(Y557/H557,"0")+IFERROR(Y558/H558,"0")+IFERROR(Y559/H559,"0")+IFERROR(Y560/H560,"0")</f>
        <v>48</v>
      </c>
      <c r="Z561" s="44">
        <f>IFERROR(IF(Z554="",0,Z554),"0")+IFERROR(IF(Z555="",0,Z555),"0")+IFERROR(IF(Z556="",0,Z556),"0")+IFERROR(IF(Z557="",0,Z557),"0")+IFERROR(IF(Z558="",0,Z558),"0")+IFERROR(IF(Z559="",0,Z559),"0")+IFERROR(IF(Z560="",0,Z560),"0")</f>
        <v>0.36143999999999998</v>
      </c>
      <c r="AA561" s="68"/>
      <c r="AB561" s="68"/>
      <c r="AC561" s="68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7"/>
      <c r="P562" s="393" t="s">
        <v>43</v>
      </c>
      <c r="Q562" s="394"/>
      <c r="R562" s="394"/>
      <c r="S562" s="394"/>
      <c r="T562" s="394"/>
      <c r="U562" s="394"/>
      <c r="V562" s="395"/>
      <c r="W562" s="43" t="s">
        <v>0</v>
      </c>
      <c r="X562" s="44">
        <f>IFERROR(SUM(X554:X560),"0")</f>
        <v>200</v>
      </c>
      <c r="Y562" s="44">
        <f>IFERROR(SUM(Y554:Y560),"0")</f>
        <v>201.60000000000002</v>
      </c>
      <c r="Z562" s="43"/>
      <c r="AA562" s="68"/>
      <c r="AB562" s="68"/>
      <c r="AC562" s="68"/>
    </row>
    <row r="563" spans="1:68" ht="14.25" customHeight="1" x14ac:dyDescent="0.25">
      <c r="A563" s="405" t="s">
        <v>86</v>
      </c>
      <c r="B563" s="405"/>
      <c r="C563" s="405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05"/>
      <c r="O563" s="405"/>
      <c r="P563" s="405"/>
      <c r="Q563" s="405"/>
      <c r="R563" s="405"/>
      <c r="S563" s="405"/>
      <c r="T563" s="405"/>
      <c r="U563" s="405"/>
      <c r="V563" s="405"/>
      <c r="W563" s="405"/>
      <c r="X563" s="405"/>
      <c r="Y563" s="405"/>
      <c r="Z563" s="405"/>
      <c r="AA563" s="67"/>
      <c r="AB563" s="67"/>
      <c r="AC563" s="81"/>
    </row>
    <row r="564" spans="1:68" ht="27" customHeight="1" x14ac:dyDescent="0.25">
      <c r="A564" s="64" t="s">
        <v>727</v>
      </c>
      <c r="B564" s="64" t="s">
        <v>728</v>
      </c>
      <c r="C564" s="37">
        <v>4301051746</v>
      </c>
      <c r="D564" s="406">
        <v>4640242180533</v>
      </c>
      <c r="E564" s="406"/>
      <c r="F564" s="63">
        <v>1.3</v>
      </c>
      <c r="G564" s="38">
        <v>6</v>
      </c>
      <c r="H564" s="63">
        <v>7.8</v>
      </c>
      <c r="I564" s="63">
        <v>8.3640000000000008</v>
      </c>
      <c r="J564" s="38">
        <v>56</v>
      </c>
      <c r="K564" s="38" t="s">
        <v>123</v>
      </c>
      <c r="L564" s="38"/>
      <c r="M564" s="39" t="s">
        <v>125</v>
      </c>
      <c r="N564" s="39"/>
      <c r="O564" s="38">
        <v>40</v>
      </c>
      <c r="P564" s="420" t="s">
        <v>729</v>
      </c>
      <c r="Q564" s="408"/>
      <c r="R564" s="408"/>
      <c r="S564" s="408"/>
      <c r="T564" s="409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9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customHeight="1" x14ac:dyDescent="0.25">
      <c r="A565" s="64" t="s">
        <v>730</v>
      </c>
      <c r="B565" s="64" t="s">
        <v>731</v>
      </c>
      <c r="C565" s="37">
        <v>4301051510</v>
      </c>
      <c r="D565" s="406">
        <v>4640242180540</v>
      </c>
      <c r="E565" s="406"/>
      <c r="F565" s="63">
        <v>1.3</v>
      </c>
      <c r="G565" s="38">
        <v>6</v>
      </c>
      <c r="H565" s="63">
        <v>7.8</v>
      </c>
      <c r="I565" s="63">
        <v>8.3640000000000008</v>
      </c>
      <c r="J565" s="38">
        <v>56</v>
      </c>
      <c r="K565" s="38" t="s">
        <v>123</v>
      </c>
      <c r="L565" s="38"/>
      <c r="M565" s="39" t="s">
        <v>84</v>
      </c>
      <c r="N565" s="39"/>
      <c r="O565" s="38">
        <v>30</v>
      </c>
      <c r="P565" s="421" t="s">
        <v>732</v>
      </c>
      <c r="Q565" s="408"/>
      <c r="R565" s="408"/>
      <c r="S565" s="408"/>
      <c r="T565" s="409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80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t="27" customHeight="1" x14ac:dyDescent="0.25">
      <c r="A566" s="64" t="s">
        <v>733</v>
      </c>
      <c r="B566" s="64" t="s">
        <v>734</v>
      </c>
      <c r="C566" s="37">
        <v>4301051390</v>
      </c>
      <c r="D566" s="406">
        <v>4640242181233</v>
      </c>
      <c r="E566" s="406"/>
      <c r="F566" s="63">
        <v>0.3</v>
      </c>
      <c r="G566" s="38">
        <v>6</v>
      </c>
      <c r="H566" s="63">
        <v>1.8</v>
      </c>
      <c r="I566" s="63">
        <v>1.984</v>
      </c>
      <c r="J566" s="38">
        <v>234</v>
      </c>
      <c r="K566" s="38" t="s">
        <v>85</v>
      </c>
      <c r="L566" s="38"/>
      <c r="M566" s="39" t="s">
        <v>84</v>
      </c>
      <c r="N566" s="39"/>
      <c r="O566" s="38">
        <v>40</v>
      </c>
      <c r="P566" s="422" t="s">
        <v>735</v>
      </c>
      <c r="Q566" s="408"/>
      <c r="R566" s="408"/>
      <c r="S566" s="408"/>
      <c r="T566" s="409"/>
      <c r="U566" s="40" t="s">
        <v>48</v>
      </c>
      <c r="V566" s="40" t="s">
        <v>48</v>
      </c>
      <c r="W566" s="41" t="s">
        <v>0</v>
      </c>
      <c r="X566" s="59">
        <v>0</v>
      </c>
      <c r="Y566" s="56">
        <f>IFERROR(IF(X566="",0,CEILING((X566/$H566),1)*$H566),"")</f>
        <v>0</v>
      </c>
      <c r="Z566" s="42" t="str">
        <f>IFERROR(IF(Y566=0,"",ROUNDUP(Y566/H566,0)*0.00502),"")</f>
        <v/>
      </c>
      <c r="AA566" s="69" t="s">
        <v>48</v>
      </c>
      <c r="AB566" s="70" t="s">
        <v>48</v>
      </c>
      <c r="AC566" s="82"/>
      <c r="AG566" s="79"/>
      <c r="AJ566" s="84"/>
      <c r="AK566" s="84"/>
      <c r="BB566" s="381" t="s">
        <v>69</v>
      </c>
      <c r="BM566" s="79">
        <f>IFERROR(X566*I566/H566,"0")</f>
        <v>0</v>
      </c>
      <c r="BN566" s="79">
        <f>IFERROR(Y566*I566/H566,"0")</f>
        <v>0</v>
      </c>
      <c r="BO566" s="79">
        <f>IFERROR(1/J566*(X566/H566),"0")</f>
        <v>0</v>
      </c>
      <c r="BP566" s="79">
        <f>IFERROR(1/J566*(Y566/H566),"0")</f>
        <v>0</v>
      </c>
    </row>
    <row r="567" spans="1:68" ht="27" customHeight="1" x14ac:dyDescent="0.25">
      <c r="A567" s="64" t="s">
        <v>736</v>
      </c>
      <c r="B567" s="64" t="s">
        <v>737</v>
      </c>
      <c r="C567" s="37">
        <v>4301051448</v>
      </c>
      <c r="D567" s="406">
        <v>4640242181226</v>
      </c>
      <c r="E567" s="406"/>
      <c r="F567" s="63">
        <v>0.3</v>
      </c>
      <c r="G567" s="38">
        <v>6</v>
      </c>
      <c r="H567" s="63">
        <v>1.8</v>
      </c>
      <c r="I567" s="63">
        <v>1.972</v>
      </c>
      <c r="J567" s="38">
        <v>234</v>
      </c>
      <c r="K567" s="38" t="s">
        <v>85</v>
      </c>
      <c r="L567" s="38"/>
      <c r="M567" s="39" t="s">
        <v>84</v>
      </c>
      <c r="N567" s="39"/>
      <c r="O567" s="38">
        <v>30</v>
      </c>
      <c r="P567" s="423" t="s">
        <v>738</v>
      </c>
      <c r="Q567" s="408"/>
      <c r="R567" s="408"/>
      <c r="S567" s="408"/>
      <c r="T567" s="409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IFERROR(IF(Y567=0,"",ROUNDUP(Y567/H567,0)*0.00502),"")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x14ac:dyDescent="0.2">
      <c r="A568" s="396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7"/>
      <c r="P568" s="393" t="s">
        <v>43</v>
      </c>
      <c r="Q568" s="394"/>
      <c r="R568" s="394"/>
      <c r="S568" s="394"/>
      <c r="T568" s="394"/>
      <c r="U568" s="394"/>
      <c r="V568" s="395"/>
      <c r="W568" s="43" t="s">
        <v>42</v>
      </c>
      <c r="X568" s="44">
        <f>IFERROR(X564/H564,"0")+IFERROR(X565/H565,"0")+IFERROR(X566/H566,"0")+IFERROR(X567/H567,"0")</f>
        <v>0</v>
      </c>
      <c r="Y568" s="44">
        <f>IFERROR(Y564/H564,"0")+IFERROR(Y565/H565,"0")+IFERROR(Y566/H566,"0")+IFERROR(Y567/H567,"0")</f>
        <v>0</v>
      </c>
      <c r="Z568" s="44">
        <f>IFERROR(IF(Z564="",0,Z564),"0")+IFERROR(IF(Z565="",0,Z565),"0")+IFERROR(IF(Z566="",0,Z566),"0")+IFERROR(IF(Z567="",0,Z567),"0")</f>
        <v>0</v>
      </c>
      <c r="AA568" s="68"/>
      <c r="AB568" s="68"/>
      <c r="AC568" s="68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7"/>
      <c r="P569" s="393" t="s">
        <v>43</v>
      </c>
      <c r="Q569" s="394"/>
      <c r="R569" s="394"/>
      <c r="S569" s="394"/>
      <c r="T569" s="394"/>
      <c r="U569" s="394"/>
      <c r="V569" s="395"/>
      <c r="W569" s="43" t="s">
        <v>0</v>
      </c>
      <c r="X569" s="44">
        <f>IFERROR(SUM(X564:X567),"0")</f>
        <v>0</v>
      </c>
      <c r="Y569" s="44">
        <f>IFERROR(SUM(Y564:Y567),"0")</f>
        <v>0</v>
      </c>
      <c r="Z569" s="43"/>
      <c r="AA569" s="68"/>
      <c r="AB569" s="68"/>
      <c r="AC569" s="68"/>
    </row>
    <row r="570" spans="1:68" ht="14.25" customHeight="1" x14ac:dyDescent="0.25">
      <c r="A570" s="405" t="s">
        <v>188</v>
      </c>
      <c r="B570" s="405"/>
      <c r="C570" s="405"/>
      <c r="D570" s="405"/>
      <c r="E570" s="405"/>
      <c r="F570" s="405"/>
      <c r="G570" s="405"/>
      <c r="H570" s="405"/>
      <c r="I570" s="405"/>
      <c r="J570" s="405"/>
      <c r="K570" s="405"/>
      <c r="L570" s="405"/>
      <c r="M570" s="405"/>
      <c r="N570" s="405"/>
      <c r="O570" s="405"/>
      <c r="P570" s="405"/>
      <c r="Q570" s="405"/>
      <c r="R570" s="405"/>
      <c r="S570" s="405"/>
      <c r="T570" s="405"/>
      <c r="U570" s="405"/>
      <c r="V570" s="405"/>
      <c r="W570" s="405"/>
      <c r="X570" s="405"/>
      <c r="Y570" s="405"/>
      <c r="Z570" s="405"/>
      <c r="AA570" s="67"/>
      <c r="AB570" s="67"/>
      <c r="AC570" s="81"/>
    </row>
    <row r="571" spans="1:68" ht="27" customHeight="1" x14ac:dyDescent="0.25">
      <c r="A571" s="64" t="s">
        <v>739</v>
      </c>
      <c r="B571" s="64" t="s">
        <v>740</v>
      </c>
      <c r="C571" s="37">
        <v>4301060408</v>
      </c>
      <c r="D571" s="406">
        <v>4640242180120</v>
      </c>
      <c r="E571" s="406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123</v>
      </c>
      <c r="L571" s="38"/>
      <c r="M571" s="39" t="s">
        <v>84</v>
      </c>
      <c r="N571" s="39"/>
      <c r="O571" s="38">
        <v>40</v>
      </c>
      <c r="P571" s="412" t="s">
        <v>741</v>
      </c>
      <c r="Q571" s="408"/>
      <c r="R571" s="408"/>
      <c r="S571" s="408"/>
      <c r="T571" s="409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83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t="27" customHeight="1" x14ac:dyDescent="0.25">
      <c r="A572" s="64" t="s">
        <v>739</v>
      </c>
      <c r="B572" s="64" t="s">
        <v>742</v>
      </c>
      <c r="C572" s="37">
        <v>4301060354</v>
      </c>
      <c r="D572" s="406">
        <v>4640242180120</v>
      </c>
      <c r="E572" s="406"/>
      <c r="F572" s="63">
        <v>1.3</v>
      </c>
      <c r="G572" s="38">
        <v>6</v>
      </c>
      <c r="H572" s="63">
        <v>7.8</v>
      </c>
      <c r="I572" s="63">
        <v>8.2799999999999994</v>
      </c>
      <c r="J572" s="38">
        <v>56</v>
      </c>
      <c r="K572" s="38" t="s">
        <v>123</v>
      </c>
      <c r="L572" s="38"/>
      <c r="M572" s="39" t="s">
        <v>84</v>
      </c>
      <c r="N572" s="39"/>
      <c r="O572" s="38">
        <v>40</v>
      </c>
      <c r="P572" s="413" t="s">
        <v>743</v>
      </c>
      <c r="Q572" s="408"/>
      <c r="R572" s="408"/>
      <c r="S572" s="408"/>
      <c r="T572" s="409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IFERROR(IF(Y572=0,"",ROUNDUP(Y572/H572,0)*0.02175),"")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ht="27" customHeight="1" x14ac:dyDescent="0.25">
      <c r="A573" s="64" t="s">
        <v>744</v>
      </c>
      <c r="B573" s="64" t="s">
        <v>745</v>
      </c>
      <c r="C573" s="37">
        <v>4301060407</v>
      </c>
      <c r="D573" s="406">
        <v>4640242180137</v>
      </c>
      <c r="E573" s="406"/>
      <c r="F573" s="63">
        <v>1.3</v>
      </c>
      <c r="G573" s="38">
        <v>6</v>
      </c>
      <c r="H573" s="63">
        <v>7.8</v>
      </c>
      <c r="I573" s="63">
        <v>8.2799999999999994</v>
      </c>
      <c r="J573" s="38">
        <v>56</v>
      </c>
      <c r="K573" s="38" t="s">
        <v>123</v>
      </c>
      <c r="L573" s="38"/>
      <c r="M573" s="39" t="s">
        <v>84</v>
      </c>
      <c r="N573" s="39"/>
      <c r="O573" s="38">
        <v>40</v>
      </c>
      <c r="P573" s="414" t="s">
        <v>746</v>
      </c>
      <c r="Q573" s="408"/>
      <c r="R573" s="408"/>
      <c r="S573" s="408"/>
      <c r="T573" s="409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85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744</v>
      </c>
      <c r="B574" s="64" t="s">
        <v>747</v>
      </c>
      <c r="C574" s="37">
        <v>4301060355</v>
      </c>
      <c r="D574" s="406">
        <v>4640242180137</v>
      </c>
      <c r="E574" s="406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123</v>
      </c>
      <c r="L574" s="38"/>
      <c r="M574" s="39" t="s">
        <v>84</v>
      </c>
      <c r="N574" s="39"/>
      <c r="O574" s="38">
        <v>40</v>
      </c>
      <c r="P574" s="415" t="s">
        <v>748</v>
      </c>
      <c r="Q574" s="408"/>
      <c r="R574" s="408"/>
      <c r="S574" s="408"/>
      <c r="T574" s="40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396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7"/>
      <c r="P575" s="393" t="s">
        <v>43</v>
      </c>
      <c r="Q575" s="394"/>
      <c r="R575" s="394"/>
      <c r="S575" s="394"/>
      <c r="T575" s="394"/>
      <c r="U575" s="394"/>
      <c r="V575" s="395"/>
      <c r="W575" s="43" t="s">
        <v>42</v>
      </c>
      <c r="X575" s="44">
        <f>IFERROR(X571/H571,"0")+IFERROR(X572/H572,"0")+IFERROR(X573/H573,"0")+IFERROR(X574/H574,"0")</f>
        <v>0</v>
      </c>
      <c r="Y575" s="44">
        <f>IFERROR(Y571/H571,"0")+IFERROR(Y572/H572,"0")+IFERROR(Y573/H573,"0")+IFERROR(Y574/H574,"0")</f>
        <v>0</v>
      </c>
      <c r="Z575" s="44">
        <f>IFERROR(IF(Z571="",0,Z571),"0")+IFERROR(IF(Z572="",0,Z572),"0")+IFERROR(IF(Z573="",0,Z573),"0")+IFERROR(IF(Z574="",0,Z574),"0")</f>
        <v>0</v>
      </c>
      <c r="AA575" s="68"/>
      <c r="AB575" s="68"/>
      <c r="AC575" s="68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7"/>
      <c r="P576" s="393" t="s">
        <v>43</v>
      </c>
      <c r="Q576" s="394"/>
      <c r="R576" s="394"/>
      <c r="S576" s="394"/>
      <c r="T576" s="394"/>
      <c r="U576" s="394"/>
      <c r="V576" s="395"/>
      <c r="W576" s="43" t="s">
        <v>0</v>
      </c>
      <c r="X576" s="44">
        <f>IFERROR(SUM(X571:X574),"0")</f>
        <v>0</v>
      </c>
      <c r="Y576" s="44">
        <f>IFERROR(SUM(Y571:Y574),"0")</f>
        <v>0</v>
      </c>
      <c r="Z576" s="43"/>
      <c r="AA576" s="68"/>
      <c r="AB576" s="68"/>
      <c r="AC576" s="68"/>
    </row>
    <row r="577" spans="1:68" ht="16.5" customHeight="1" x14ac:dyDescent="0.25">
      <c r="A577" s="416" t="s">
        <v>749</v>
      </c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16"/>
      <c r="O577" s="416"/>
      <c r="P577" s="416"/>
      <c r="Q577" s="416"/>
      <c r="R577" s="416"/>
      <c r="S577" s="416"/>
      <c r="T577" s="416"/>
      <c r="U577" s="416"/>
      <c r="V577" s="416"/>
      <c r="W577" s="416"/>
      <c r="X577" s="416"/>
      <c r="Y577" s="416"/>
      <c r="Z577" s="416"/>
      <c r="AA577" s="66"/>
      <c r="AB577" s="66"/>
      <c r="AC577" s="80"/>
    </row>
    <row r="578" spans="1:68" ht="14.25" customHeight="1" x14ac:dyDescent="0.25">
      <c r="A578" s="405" t="s">
        <v>119</v>
      </c>
      <c r="B578" s="405"/>
      <c r="C578" s="405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5"/>
      <c r="P578" s="405"/>
      <c r="Q578" s="405"/>
      <c r="R578" s="405"/>
      <c r="S578" s="405"/>
      <c r="T578" s="405"/>
      <c r="U578" s="405"/>
      <c r="V578" s="405"/>
      <c r="W578" s="405"/>
      <c r="X578" s="405"/>
      <c r="Y578" s="405"/>
      <c r="Z578" s="405"/>
      <c r="AA578" s="67"/>
      <c r="AB578" s="67"/>
      <c r="AC578" s="81"/>
    </row>
    <row r="579" spans="1:68" ht="27" customHeight="1" x14ac:dyDescent="0.25">
      <c r="A579" s="64" t="s">
        <v>750</v>
      </c>
      <c r="B579" s="64" t="s">
        <v>751</v>
      </c>
      <c r="C579" s="37">
        <v>4301011951</v>
      </c>
      <c r="D579" s="406">
        <v>4640242180045</v>
      </c>
      <c r="E579" s="406"/>
      <c r="F579" s="63">
        <v>1.5</v>
      </c>
      <c r="G579" s="38">
        <v>8</v>
      </c>
      <c r="H579" s="63">
        <v>12</v>
      </c>
      <c r="I579" s="63">
        <v>12.48</v>
      </c>
      <c r="J579" s="38">
        <v>56</v>
      </c>
      <c r="K579" s="38" t="s">
        <v>123</v>
      </c>
      <c r="L579" s="38"/>
      <c r="M579" s="39" t="s">
        <v>122</v>
      </c>
      <c r="N579" s="39"/>
      <c r="O579" s="38">
        <v>55</v>
      </c>
      <c r="P579" s="417" t="s">
        <v>752</v>
      </c>
      <c r="Q579" s="408"/>
      <c r="R579" s="408"/>
      <c r="S579" s="408"/>
      <c r="T579" s="40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7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753</v>
      </c>
      <c r="B580" s="64" t="s">
        <v>754</v>
      </c>
      <c r="C580" s="37">
        <v>4301011950</v>
      </c>
      <c r="D580" s="406">
        <v>4640242180601</v>
      </c>
      <c r="E580" s="406"/>
      <c r="F580" s="63">
        <v>1.5</v>
      </c>
      <c r="G580" s="38">
        <v>8</v>
      </c>
      <c r="H580" s="63">
        <v>12</v>
      </c>
      <c r="I580" s="63">
        <v>12.48</v>
      </c>
      <c r="J580" s="38">
        <v>56</v>
      </c>
      <c r="K580" s="38" t="s">
        <v>123</v>
      </c>
      <c r="L580" s="38"/>
      <c r="M580" s="39" t="s">
        <v>122</v>
      </c>
      <c r="N580" s="39"/>
      <c r="O580" s="38">
        <v>55</v>
      </c>
      <c r="P580" s="418" t="s">
        <v>755</v>
      </c>
      <c r="Q580" s="408"/>
      <c r="R580" s="408"/>
      <c r="S580" s="408"/>
      <c r="T580" s="40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8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x14ac:dyDescent="0.2">
      <c r="A581" s="396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7"/>
      <c r="P581" s="393" t="s">
        <v>43</v>
      </c>
      <c r="Q581" s="394"/>
      <c r="R581" s="394"/>
      <c r="S581" s="394"/>
      <c r="T581" s="394"/>
      <c r="U581" s="394"/>
      <c r="V581" s="395"/>
      <c r="W581" s="43" t="s">
        <v>42</v>
      </c>
      <c r="X581" s="44">
        <f>IFERROR(X579/H579,"0")+IFERROR(X580/H580,"0")</f>
        <v>0</v>
      </c>
      <c r="Y581" s="44">
        <f>IFERROR(Y579/H579,"0")+IFERROR(Y580/H580,"0")</f>
        <v>0</v>
      </c>
      <c r="Z581" s="44">
        <f>IFERROR(IF(Z579="",0,Z579),"0")+IFERROR(IF(Z580="",0,Z580),"0")</f>
        <v>0</v>
      </c>
      <c r="AA581" s="68"/>
      <c r="AB581" s="68"/>
      <c r="AC581" s="68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7"/>
      <c r="P582" s="393" t="s">
        <v>43</v>
      </c>
      <c r="Q582" s="394"/>
      <c r="R582" s="394"/>
      <c r="S582" s="394"/>
      <c r="T582" s="394"/>
      <c r="U582" s="394"/>
      <c r="V582" s="395"/>
      <c r="W582" s="43" t="s">
        <v>0</v>
      </c>
      <c r="X582" s="44">
        <f>IFERROR(SUM(X579:X580),"0")</f>
        <v>0</v>
      </c>
      <c r="Y582" s="44">
        <f>IFERROR(SUM(Y579:Y580),"0")</f>
        <v>0</v>
      </c>
      <c r="Z582" s="43"/>
      <c r="AA582" s="68"/>
      <c r="AB582" s="68"/>
      <c r="AC582" s="68"/>
    </row>
    <row r="583" spans="1:68" ht="14.25" customHeight="1" x14ac:dyDescent="0.25">
      <c r="A583" s="405" t="s">
        <v>155</v>
      </c>
      <c r="B583" s="405"/>
      <c r="C583" s="405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5"/>
      <c r="P583" s="405"/>
      <c r="Q583" s="405"/>
      <c r="R583" s="405"/>
      <c r="S583" s="405"/>
      <c r="T583" s="405"/>
      <c r="U583" s="405"/>
      <c r="V583" s="405"/>
      <c r="W583" s="405"/>
      <c r="X583" s="405"/>
      <c r="Y583" s="405"/>
      <c r="Z583" s="405"/>
      <c r="AA583" s="67"/>
      <c r="AB583" s="67"/>
      <c r="AC583" s="81"/>
    </row>
    <row r="584" spans="1:68" ht="27" customHeight="1" x14ac:dyDescent="0.25">
      <c r="A584" s="64" t="s">
        <v>756</v>
      </c>
      <c r="B584" s="64" t="s">
        <v>757</v>
      </c>
      <c r="C584" s="37">
        <v>4301020314</v>
      </c>
      <c r="D584" s="406">
        <v>4640242180090</v>
      </c>
      <c r="E584" s="406"/>
      <c r="F584" s="63">
        <v>1.5</v>
      </c>
      <c r="G584" s="38">
        <v>8</v>
      </c>
      <c r="H584" s="63">
        <v>12</v>
      </c>
      <c r="I584" s="63">
        <v>12.48</v>
      </c>
      <c r="J584" s="38">
        <v>56</v>
      </c>
      <c r="K584" s="38" t="s">
        <v>123</v>
      </c>
      <c r="L584" s="38"/>
      <c r="M584" s="39" t="s">
        <v>122</v>
      </c>
      <c r="N584" s="39"/>
      <c r="O584" s="38">
        <v>50</v>
      </c>
      <c r="P584" s="407" t="s">
        <v>758</v>
      </c>
      <c r="Q584" s="408"/>
      <c r="R584" s="408"/>
      <c r="S584" s="408"/>
      <c r="T584" s="409"/>
      <c r="U584" s="40" t="s">
        <v>48</v>
      </c>
      <c r="V584" s="40" t="s">
        <v>48</v>
      </c>
      <c r="W584" s="41" t="s">
        <v>0</v>
      </c>
      <c r="X584" s="59">
        <v>0</v>
      </c>
      <c r="Y584" s="56">
        <f>IFERROR(IF(X584="",0,CEILING((X584/$H584),1)*$H584),"")</f>
        <v>0</v>
      </c>
      <c r="Z584" s="42" t="str">
        <f>IFERROR(IF(Y584=0,"",ROUNDUP(Y584/H584,0)*0.02175),"")</f>
        <v/>
      </c>
      <c r="AA584" s="69" t="s">
        <v>48</v>
      </c>
      <c r="AB584" s="70" t="s">
        <v>48</v>
      </c>
      <c r="AC584" s="82"/>
      <c r="AG584" s="79"/>
      <c r="AJ584" s="84"/>
      <c r="AK584" s="84"/>
      <c r="BB584" s="389" t="s">
        <v>69</v>
      </c>
      <c r="BM584" s="79">
        <f>IFERROR(X584*I584/H584,"0")</f>
        <v>0</v>
      </c>
      <c r="BN584" s="79">
        <f>IFERROR(Y584*I584/H584,"0")</f>
        <v>0</v>
      </c>
      <c r="BO584" s="79">
        <f>IFERROR(1/J584*(X584/H584),"0")</f>
        <v>0</v>
      </c>
      <c r="BP584" s="79">
        <f>IFERROR(1/J584*(Y584/H584),"0")</f>
        <v>0</v>
      </c>
    </row>
    <row r="585" spans="1:68" x14ac:dyDescent="0.2">
      <c r="A585" s="396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7"/>
      <c r="P585" s="393" t="s">
        <v>43</v>
      </c>
      <c r="Q585" s="394"/>
      <c r="R585" s="394"/>
      <c r="S585" s="394"/>
      <c r="T585" s="394"/>
      <c r="U585" s="394"/>
      <c r="V585" s="395"/>
      <c r="W585" s="43" t="s">
        <v>42</v>
      </c>
      <c r="X585" s="44">
        <f>IFERROR(X584/H584,"0")</f>
        <v>0</v>
      </c>
      <c r="Y585" s="44">
        <f>IFERROR(Y584/H584,"0")</f>
        <v>0</v>
      </c>
      <c r="Z585" s="44">
        <f>IFERROR(IF(Z584="",0,Z584),"0")</f>
        <v>0</v>
      </c>
      <c r="AA585" s="68"/>
      <c r="AB585" s="68"/>
      <c r="AC585" s="68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7"/>
      <c r="P586" s="393" t="s">
        <v>43</v>
      </c>
      <c r="Q586" s="394"/>
      <c r="R586" s="394"/>
      <c r="S586" s="394"/>
      <c r="T586" s="394"/>
      <c r="U586" s="394"/>
      <c r="V586" s="395"/>
      <c r="W586" s="43" t="s">
        <v>0</v>
      </c>
      <c r="X586" s="44">
        <f>IFERROR(SUM(X584:X584),"0")</f>
        <v>0</v>
      </c>
      <c r="Y586" s="44">
        <f>IFERROR(SUM(Y584:Y584),"0")</f>
        <v>0</v>
      </c>
      <c r="Z586" s="43"/>
      <c r="AA586" s="68"/>
      <c r="AB586" s="68"/>
      <c r="AC586" s="68"/>
    </row>
    <row r="587" spans="1:68" ht="14.25" customHeight="1" x14ac:dyDescent="0.25">
      <c r="A587" s="405" t="s">
        <v>81</v>
      </c>
      <c r="B587" s="405"/>
      <c r="C587" s="405"/>
      <c r="D587" s="405"/>
      <c r="E587" s="405"/>
      <c r="F587" s="405"/>
      <c r="G587" s="405"/>
      <c r="H587" s="405"/>
      <c r="I587" s="405"/>
      <c r="J587" s="405"/>
      <c r="K587" s="405"/>
      <c r="L587" s="405"/>
      <c r="M587" s="405"/>
      <c r="N587" s="405"/>
      <c r="O587" s="405"/>
      <c r="P587" s="405"/>
      <c r="Q587" s="405"/>
      <c r="R587" s="405"/>
      <c r="S587" s="405"/>
      <c r="T587" s="405"/>
      <c r="U587" s="405"/>
      <c r="V587" s="405"/>
      <c r="W587" s="405"/>
      <c r="X587" s="405"/>
      <c r="Y587" s="405"/>
      <c r="Z587" s="405"/>
      <c r="AA587" s="67"/>
      <c r="AB587" s="67"/>
      <c r="AC587" s="81"/>
    </row>
    <row r="588" spans="1:68" ht="27" customHeight="1" x14ac:dyDescent="0.25">
      <c r="A588" s="64" t="s">
        <v>759</v>
      </c>
      <c r="B588" s="64" t="s">
        <v>760</v>
      </c>
      <c r="C588" s="37">
        <v>4301031321</v>
      </c>
      <c r="D588" s="406">
        <v>4640242180076</v>
      </c>
      <c r="E588" s="406"/>
      <c r="F588" s="63">
        <v>0.7</v>
      </c>
      <c r="G588" s="38">
        <v>6</v>
      </c>
      <c r="H588" s="63">
        <v>4.2</v>
      </c>
      <c r="I588" s="63">
        <v>4.4000000000000004</v>
      </c>
      <c r="J588" s="38">
        <v>156</v>
      </c>
      <c r="K588" s="38" t="s">
        <v>90</v>
      </c>
      <c r="L588" s="38"/>
      <c r="M588" s="39" t="s">
        <v>84</v>
      </c>
      <c r="N588" s="39"/>
      <c r="O588" s="38">
        <v>40</v>
      </c>
      <c r="P588" s="410" t="s">
        <v>761</v>
      </c>
      <c r="Q588" s="408"/>
      <c r="R588" s="408"/>
      <c r="S588" s="408"/>
      <c r="T588" s="40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IFERROR(IF(Y588=0,"",ROUNDUP(Y588/H588,0)*0.00753),"")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90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396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7"/>
      <c r="P589" s="393" t="s">
        <v>43</v>
      </c>
      <c r="Q589" s="394"/>
      <c r="R589" s="394"/>
      <c r="S589" s="394"/>
      <c r="T589" s="394"/>
      <c r="U589" s="394"/>
      <c r="V589" s="395"/>
      <c r="W589" s="43" t="s">
        <v>42</v>
      </c>
      <c r="X589" s="44">
        <f>IFERROR(X588/H588,"0")</f>
        <v>0</v>
      </c>
      <c r="Y589" s="44">
        <f>IFERROR(Y588/H588,"0")</f>
        <v>0</v>
      </c>
      <c r="Z589" s="44">
        <f>IFERROR(IF(Z588="",0,Z588),"0")</f>
        <v>0</v>
      </c>
      <c r="AA589" s="68"/>
      <c r="AB589" s="68"/>
      <c r="AC589" s="68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7"/>
      <c r="P590" s="393" t="s">
        <v>43</v>
      </c>
      <c r="Q590" s="394"/>
      <c r="R590" s="394"/>
      <c r="S590" s="394"/>
      <c r="T590" s="394"/>
      <c r="U590" s="394"/>
      <c r="V590" s="395"/>
      <c r="W590" s="43" t="s">
        <v>0</v>
      </c>
      <c r="X590" s="44">
        <f>IFERROR(SUM(X588:X588),"0")</f>
        <v>0</v>
      </c>
      <c r="Y590" s="44">
        <f>IFERROR(SUM(Y588:Y588),"0")</f>
        <v>0</v>
      </c>
      <c r="Z590" s="43"/>
      <c r="AA590" s="68"/>
      <c r="AB590" s="68"/>
      <c r="AC590" s="68"/>
    </row>
    <row r="591" spans="1:68" ht="14.25" customHeight="1" x14ac:dyDescent="0.25">
      <c r="A591" s="405" t="s">
        <v>86</v>
      </c>
      <c r="B591" s="405"/>
      <c r="C591" s="405"/>
      <c r="D591" s="405"/>
      <c r="E591" s="405"/>
      <c r="F591" s="405"/>
      <c r="G591" s="405"/>
      <c r="H591" s="405"/>
      <c r="I591" s="405"/>
      <c r="J591" s="405"/>
      <c r="K591" s="405"/>
      <c r="L591" s="405"/>
      <c r="M591" s="405"/>
      <c r="N591" s="405"/>
      <c r="O591" s="405"/>
      <c r="P591" s="405"/>
      <c r="Q591" s="405"/>
      <c r="R591" s="405"/>
      <c r="S591" s="405"/>
      <c r="T591" s="405"/>
      <c r="U591" s="405"/>
      <c r="V591" s="405"/>
      <c r="W591" s="405"/>
      <c r="X591" s="405"/>
      <c r="Y591" s="405"/>
      <c r="Z591" s="405"/>
      <c r="AA591" s="67"/>
      <c r="AB591" s="67"/>
      <c r="AC591" s="81"/>
    </row>
    <row r="592" spans="1:68" ht="27" customHeight="1" x14ac:dyDescent="0.25">
      <c r="A592" s="64" t="s">
        <v>762</v>
      </c>
      <c r="B592" s="64" t="s">
        <v>763</v>
      </c>
      <c r="C592" s="37">
        <v>4301051780</v>
      </c>
      <c r="D592" s="406">
        <v>4640242180106</v>
      </c>
      <c r="E592" s="406"/>
      <c r="F592" s="63">
        <v>1.3</v>
      </c>
      <c r="G592" s="38">
        <v>6</v>
      </c>
      <c r="H592" s="63">
        <v>7.8</v>
      </c>
      <c r="I592" s="63">
        <v>8.2799999999999994</v>
      </c>
      <c r="J592" s="38">
        <v>56</v>
      </c>
      <c r="K592" s="38" t="s">
        <v>123</v>
      </c>
      <c r="L592" s="38"/>
      <c r="M592" s="39" t="s">
        <v>84</v>
      </c>
      <c r="N592" s="39"/>
      <c r="O592" s="38">
        <v>45</v>
      </c>
      <c r="P592" s="411" t="s">
        <v>764</v>
      </c>
      <c r="Q592" s="408"/>
      <c r="R592" s="408"/>
      <c r="S592" s="408"/>
      <c r="T592" s="40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91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32" x14ac:dyDescent="0.2">
      <c r="A593" s="396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7"/>
      <c r="P593" s="393" t="s">
        <v>43</v>
      </c>
      <c r="Q593" s="394"/>
      <c r="R593" s="394"/>
      <c r="S593" s="394"/>
      <c r="T593" s="394"/>
      <c r="U593" s="394"/>
      <c r="V593" s="395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7"/>
      <c r="P594" s="393" t="s">
        <v>43</v>
      </c>
      <c r="Q594" s="394"/>
      <c r="R594" s="394"/>
      <c r="S594" s="394"/>
      <c r="T594" s="394"/>
      <c r="U594" s="394"/>
      <c r="V594" s="395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32" ht="15" customHeight="1" x14ac:dyDescent="0.2">
      <c r="A595" s="396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401"/>
      <c r="P595" s="398" t="s">
        <v>36</v>
      </c>
      <c r="Q595" s="399"/>
      <c r="R595" s="399"/>
      <c r="S595" s="399"/>
      <c r="T595" s="399"/>
      <c r="U595" s="399"/>
      <c r="V595" s="400"/>
      <c r="W595" s="43" t="s">
        <v>0</v>
      </c>
      <c r="X595" s="44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2810.55</v>
      </c>
      <c r="Y595" s="44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2832.7499999999995</v>
      </c>
      <c r="Z595" s="43"/>
      <c r="AA595" s="68"/>
      <c r="AB595" s="68"/>
      <c r="AC595" s="68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401"/>
      <c r="P596" s="398" t="s">
        <v>37</v>
      </c>
      <c r="Q596" s="399"/>
      <c r="R596" s="399"/>
      <c r="S596" s="399"/>
      <c r="T596" s="399"/>
      <c r="U596" s="399"/>
      <c r="V596" s="400"/>
      <c r="W596" s="43" t="s">
        <v>0</v>
      </c>
      <c r="X596" s="44">
        <f>IFERROR(SUM(BM22:BM592),"0")</f>
        <v>2986.2672087912092</v>
      </c>
      <c r="Y596" s="44">
        <f>IFERROR(SUM(BN22:BN592),"0")</f>
        <v>3009.4639999999999</v>
      </c>
      <c r="Z596" s="43"/>
      <c r="AA596" s="68"/>
      <c r="AB596" s="68"/>
      <c r="AC596" s="68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401"/>
      <c r="P597" s="398" t="s">
        <v>38</v>
      </c>
      <c r="Q597" s="399"/>
      <c r="R597" s="399"/>
      <c r="S597" s="399"/>
      <c r="T597" s="399"/>
      <c r="U597" s="399"/>
      <c r="V597" s="400"/>
      <c r="W597" s="43" t="s">
        <v>23</v>
      </c>
      <c r="X597" s="45">
        <f>ROUNDUP(SUM(BO22:BO592),0)</f>
        <v>6</v>
      </c>
      <c r="Y597" s="45">
        <f>ROUNDUP(SUM(BP22:BP592),0)</f>
        <v>6</v>
      </c>
      <c r="Z597" s="43"/>
      <c r="AA597" s="68"/>
      <c r="AB597" s="68"/>
      <c r="AC597" s="68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401"/>
      <c r="P598" s="398" t="s">
        <v>39</v>
      </c>
      <c r="Q598" s="399"/>
      <c r="R598" s="399"/>
      <c r="S598" s="399"/>
      <c r="T598" s="399"/>
      <c r="U598" s="399"/>
      <c r="V598" s="400"/>
      <c r="W598" s="43" t="s">
        <v>0</v>
      </c>
      <c r="X598" s="44">
        <f>GrossWeightTotal+PalletQtyTotal*25</f>
        <v>3136.2672087912092</v>
      </c>
      <c r="Y598" s="44">
        <f>GrossWeightTotalR+PalletQtyTotalR*25</f>
        <v>3159.4639999999999</v>
      </c>
      <c r="Z598" s="43"/>
      <c r="AA598" s="68"/>
      <c r="AB598" s="68"/>
      <c r="AC598" s="68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401"/>
      <c r="P599" s="398" t="s">
        <v>40</v>
      </c>
      <c r="Q599" s="399"/>
      <c r="R599" s="399"/>
      <c r="S599" s="399"/>
      <c r="T599" s="399"/>
      <c r="U599" s="399"/>
      <c r="V599" s="400"/>
      <c r="W599" s="43" t="s">
        <v>23</v>
      </c>
      <c r="X599" s="44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347.69597069597069</v>
      </c>
      <c r="Y599" s="44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350</v>
      </c>
      <c r="Z599" s="43"/>
      <c r="AA599" s="68"/>
      <c r="AB599" s="68"/>
      <c r="AC599" s="68"/>
    </row>
    <row r="600" spans="1:32" ht="14.25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401"/>
      <c r="P600" s="398" t="s">
        <v>41</v>
      </c>
      <c r="Q600" s="399"/>
      <c r="R600" s="399"/>
      <c r="S600" s="399"/>
      <c r="T600" s="399"/>
      <c r="U600" s="399"/>
      <c r="V600" s="400"/>
      <c r="W600" s="46" t="s">
        <v>54</v>
      </c>
      <c r="X600" s="43"/>
      <c r="Y600" s="43"/>
      <c r="Z600" s="43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6.8730599999999997</v>
      </c>
      <c r="AA600" s="68"/>
      <c r="AB600" s="68"/>
      <c r="AC600" s="68"/>
    </row>
    <row r="601" spans="1:32" ht="13.5" thickBot="1" x14ac:dyDescent="0.25"/>
    <row r="602" spans="1:32" ht="27" thickTop="1" thickBot="1" x14ac:dyDescent="0.25">
      <c r="A602" s="47" t="s">
        <v>9</v>
      </c>
      <c r="B602" s="83" t="s">
        <v>80</v>
      </c>
      <c r="C602" s="392" t="s">
        <v>117</v>
      </c>
      <c r="D602" s="392" t="s">
        <v>117</v>
      </c>
      <c r="E602" s="392" t="s">
        <v>117</v>
      </c>
      <c r="F602" s="392" t="s">
        <v>117</v>
      </c>
      <c r="G602" s="392" t="s">
        <v>117</v>
      </c>
      <c r="H602" s="392" t="s">
        <v>117</v>
      </c>
      <c r="I602" s="392" t="s">
        <v>280</v>
      </c>
      <c r="J602" s="392" t="s">
        <v>280</v>
      </c>
      <c r="K602" s="392" t="s">
        <v>280</v>
      </c>
      <c r="L602" s="402"/>
      <c r="M602" s="392" t="s">
        <v>280</v>
      </c>
      <c r="N602" s="402"/>
      <c r="O602" s="392" t="s">
        <v>280</v>
      </c>
      <c r="P602" s="392" t="s">
        <v>280</v>
      </c>
      <c r="Q602" s="392" t="s">
        <v>280</v>
      </c>
      <c r="R602" s="392" t="s">
        <v>280</v>
      </c>
      <c r="S602" s="392" t="s">
        <v>280</v>
      </c>
      <c r="T602" s="392" t="s">
        <v>280</v>
      </c>
      <c r="U602" s="392" t="s">
        <v>280</v>
      </c>
      <c r="V602" s="392" t="s">
        <v>280</v>
      </c>
      <c r="W602" s="392" t="s">
        <v>504</v>
      </c>
      <c r="X602" s="392" t="s">
        <v>504</v>
      </c>
      <c r="Y602" s="392" t="s">
        <v>558</v>
      </c>
      <c r="Z602" s="392" t="s">
        <v>558</v>
      </c>
      <c r="AA602" s="392" t="s">
        <v>558</v>
      </c>
      <c r="AB602" s="392" t="s">
        <v>558</v>
      </c>
      <c r="AC602" s="83" t="s">
        <v>628</v>
      </c>
      <c r="AD602" s="392" t="s">
        <v>672</v>
      </c>
      <c r="AE602" s="392" t="s">
        <v>672</v>
      </c>
      <c r="AF602" s="1"/>
    </row>
    <row r="603" spans="1:32" ht="14.25" customHeight="1" thickTop="1" x14ac:dyDescent="0.2">
      <c r="A603" s="403" t="s">
        <v>10</v>
      </c>
      <c r="B603" s="392" t="s">
        <v>80</v>
      </c>
      <c r="C603" s="392" t="s">
        <v>118</v>
      </c>
      <c r="D603" s="392" t="s">
        <v>138</v>
      </c>
      <c r="E603" s="392" t="s">
        <v>194</v>
      </c>
      <c r="F603" s="392" t="s">
        <v>210</v>
      </c>
      <c r="G603" s="392" t="s">
        <v>248</v>
      </c>
      <c r="H603" s="392" t="s">
        <v>117</v>
      </c>
      <c r="I603" s="392" t="s">
        <v>281</v>
      </c>
      <c r="J603" s="392" t="s">
        <v>302</v>
      </c>
      <c r="K603" s="392" t="s">
        <v>358</v>
      </c>
      <c r="L603" s="1"/>
      <c r="M603" s="392" t="s">
        <v>373</v>
      </c>
      <c r="N603" s="1"/>
      <c r="O603" s="392" t="s">
        <v>389</v>
      </c>
      <c r="P603" s="392" t="s">
        <v>402</v>
      </c>
      <c r="Q603" s="392" t="s">
        <v>405</v>
      </c>
      <c r="R603" s="392" t="s">
        <v>412</v>
      </c>
      <c r="S603" s="392" t="s">
        <v>423</v>
      </c>
      <c r="T603" s="392" t="s">
        <v>426</v>
      </c>
      <c r="U603" s="392" t="s">
        <v>433</v>
      </c>
      <c r="V603" s="392" t="s">
        <v>495</v>
      </c>
      <c r="W603" s="392" t="s">
        <v>505</v>
      </c>
      <c r="X603" s="392" t="s">
        <v>533</v>
      </c>
      <c r="Y603" s="392" t="s">
        <v>559</v>
      </c>
      <c r="Z603" s="392" t="s">
        <v>603</v>
      </c>
      <c r="AA603" s="392" t="s">
        <v>618</v>
      </c>
      <c r="AB603" s="392" t="s">
        <v>625</v>
      </c>
      <c r="AC603" s="392" t="s">
        <v>628</v>
      </c>
      <c r="AD603" s="392" t="s">
        <v>672</v>
      </c>
      <c r="AE603" s="392" t="s">
        <v>749</v>
      </c>
      <c r="AF603" s="1"/>
    </row>
    <row r="604" spans="1:32" ht="13.5" thickBot="1" x14ac:dyDescent="0.25">
      <c r="A604" s="404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1"/>
      <c r="M604" s="392"/>
      <c r="N604" s="1"/>
      <c r="O604" s="392"/>
      <c r="P604" s="392"/>
      <c r="Q604" s="392"/>
      <c r="R604" s="392"/>
      <c r="S604" s="392"/>
      <c r="T604" s="392"/>
      <c r="U604" s="392"/>
      <c r="V604" s="392"/>
      <c r="W604" s="392"/>
      <c r="X604" s="392"/>
      <c r="Y604" s="392"/>
      <c r="Z604" s="392"/>
      <c r="AA604" s="392"/>
      <c r="AB604" s="392"/>
      <c r="AC604" s="392"/>
      <c r="AD604" s="392"/>
      <c r="AE604" s="392"/>
      <c r="AF604" s="1"/>
    </row>
    <row r="605" spans="1:32" ht="18" thickTop="1" thickBot="1" x14ac:dyDescent="0.25">
      <c r="A605" s="47" t="s">
        <v>13</v>
      </c>
      <c r="B605" s="53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3">
        <f>IFERROR(Y48*1,"0")+IFERROR(Y49*1,"0")+IFERROR(Y50*1,"0")+IFERROR(Y51*1,"0")+IFERROR(Y52*1,"0")+IFERROR(Y53*1,"0")+IFERROR(Y57*1,"0")+IFERROR(Y58*1,"0")</f>
        <v>0</v>
      </c>
      <c r="D605" s="53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05" s="53">
        <f>IFERROR(Y103*1,"0")+IFERROR(Y104*1,"0")+IFERROR(Y105*1,"0")+IFERROR(Y109*1,"0")+IFERROR(Y110*1,"0")+IFERROR(Y111*1,"0")+IFERROR(Y112*1,"0")+IFERROR(Y113*1,"0")</f>
        <v>0</v>
      </c>
      <c r="F605" s="53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3">
        <f>IFERROR(Y150*1,"0")+IFERROR(Y151*1,"0")+IFERROR(Y155*1,"0")+IFERROR(Y156*1,"0")+IFERROR(Y160*1,"0")+IFERROR(Y161*1,"0")</f>
        <v>0</v>
      </c>
      <c r="H605" s="53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5" s="53">
        <f>IFERROR(Y188*1,"0")+IFERROR(Y192*1,"0")+IFERROR(Y193*1,"0")+IFERROR(Y194*1,"0")+IFERROR(Y195*1,"0")+IFERROR(Y196*1,"0")+IFERROR(Y197*1,"0")+IFERROR(Y198*1,"0")+IFERROR(Y199*1,"0")</f>
        <v>0</v>
      </c>
      <c r="J605" s="5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05" s="53">
        <f>IFERROR(Y248*1,"0")+IFERROR(Y249*1,"0")+IFERROR(Y250*1,"0")+IFERROR(Y251*1,"0")+IFERROR(Y252*1,"0")+IFERROR(Y253*1,"0")+IFERROR(Y254*1,"0")+IFERROR(Y255*1,"0")</f>
        <v>0</v>
      </c>
      <c r="L605" s="1"/>
      <c r="M605" s="53">
        <f>IFERROR(Y260*1,"0")+IFERROR(Y261*1,"0")+IFERROR(Y262*1,"0")+IFERROR(Y263*1,"0")+IFERROR(Y264*1,"0")+IFERROR(Y265*1,"0")+IFERROR(Y266*1,"0")+IFERROR(Y267*1,"0")</f>
        <v>0</v>
      </c>
      <c r="N605" s="1"/>
      <c r="O605" s="53">
        <f>IFERROR(Y272*1,"0")+IFERROR(Y273*1,"0")+IFERROR(Y274*1,"0")+IFERROR(Y275*1,"0")+IFERROR(Y276*1,"0")+IFERROR(Y277*1,"0")</f>
        <v>0</v>
      </c>
      <c r="P605" s="53">
        <f>IFERROR(Y282*1,"0")</f>
        <v>0</v>
      </c>
      <c r="Q605" s="53">
        <f>IFERROR(Y287*1,"0")+IFERROR(Y288*1,"0")+IFERROR(Y289*1,"0")</f>
        <v>0</v>
      </c>
      <c r="R605" s="53">
        <f>IFERROR(Y294*1,"0")+IFERROR(Y295*1,"0")+IFERROR(Y296*1,"0")+IFERROR(Y297*1,"0")+IFERROR(Y298*1,"0")</f>
        <v>0</v>
      </c>
      <c r="S605" s="53">
        <f>IFERROR(Y303*1,"0")</f>
        <v>0</v>
      </c>
      <c r="T605" s="53">
        <f>IFERROR(Y308*1,"0")+IFERROR(Y312*1,"0")+IFERROR(Y313*1,"0")</f>
        <v>0</v>
      </c>
      <c r="U605" s="53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2016.1499999999999</v>
      </c>
      <c r="V605" s="53">
        <f>IFERROR(Y365*1,"0")+IFERROR(Y369*1,"0")+IFERROR(Y370*1,"0")+IFERROR(Y371*1,"0")</f>
        <v>0</v>
      </c>
      <c r="W605" s="53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615</v>
      </c>
      <c r="X605" s="53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3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3">
        <f>IFERROR(Y469*1,"0")+IFERROR(Y473*1,"0")+IFERROR(Y474*1,"0")+IFERROR(Y475*1,"0")+IFERROR(Y476*1,"0")+IFERROR(Y477*1,"0")+IFERROR(Y481*1,"0")</f>
        <v>0</v>
      </c>
      <c r="AA605" s="53">
        <f>IFERROR(Y486*1,"0")+IFERROR(Y487*1,"0")+IFERROR(Y488*1,"0")</f>
        <v>0</v>
      </c>
      <c r="AB605" s="53">
        <f>IFERROR(Y493*1,"0")</f>
        <v>0</v>
      </c>
      <c r="AC605" s="53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0</v>
      </c>
      <c r="AD605" s="53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201.60000000000002</v>
      </c>
      <c r="AE605" s="53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4" t="s">
        <v>766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</v>
      </c>
      <c r="C6" s="54" t="s">
        <v>768</v>
      </c>
      <c r="D6" s="54" t="s">
        <v>769</v>
      </c>
      <c r="E6" s="54" t="s">
        <v>48</v>
      </c>
    </row>
    <row r="8" spans="2:8" x14ac:dyDescent="0.2">
      <c r="B8" s="54" t="s">
        <v>79</v>
      </c>
      <c r="C8" s="54" t="s">
        <v>768</v>
      </c>
      <c r="D8" s="54" t="s">
        <v>48</v>
      </c>
      <c r="E8" s="54" t="s">
        <v>48</v>
      </c>
    </row>
    <row r="10" spans="2:8" x14ac:dyDescent="0.2">
      <c r="B10" s="54" t="s">
        <v>770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771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772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773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776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777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778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779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780</v>
      </c>
      <c r="C20" s="54" t="s">
        <v>48</v>
      </c>
      <c r="D20" s="54" t="s">
        <v>48</v>
      </c>
      <c r="E20" s="54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2024-10-08T08:49:11Z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