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4 НПК НВ доставка на чт\"/>
    </mc:Choice>
  </mc:AlternateContent>
  <xr:revisionPtr revIDLastSave="0" documentId="13_ncr:1_{1F976198-4AD4-4038-8A50-032F582CF2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N544" i="1"/>
  <c r="BM544" i="1"/>
  <c r="Z544" i="1"/>
  <c r="Y544" i="1"/>
  <c r="BP544" i="1" s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X538" i="1"/>
  <c r="X537" i="1"/>
  <c r="BO536" i="1"/>
  <c r="BM536" i="1"/>
  <c r="Y536" i="1"/>
  <c r="BP536" i="1" s="1"/>
  <c r="BO535" i="1"/>
  <c r="BM535" i="1"/>
  <c r="Y535" i="1"/>
  <c r="Y537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Y532" i="1" s="1"/>
  <c r="P529" i="1"/>
  <c r="X527" i="1"/>
  <c r="X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Y526" i="1" s="1"/>
  <c r="P520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Y484" i="1" s="1"/>
  <c r="P478" i="1"/>
  <c r="X476" i="1"/>
  <c r="X475" i="1"/>
  <c r="BO474" i="1"/>
  <c r="BM474" i="1"/>
  <c r="Y474" i="1"/>
  <c r="Z610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P441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Y420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6" i="1" s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W610" i="1" s="1"/>
  <c r="P377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X367" i="1"/>
  <c r="X366" i="1"/>
  <c r="BO365" i="1"/>
  <c r="BM365" i="1"/>
  <c r="Y365" i="1"/>
  <c r="V610" i="1" s="1"/>
  <c r="P365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4" i="1" s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Y305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5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Y207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A10" i="1" s="1"/>
  <c r="D7" i="1"/>
  <c r="Q6" i="1"/>
  <c r="P2" i="1"/>
  <c r="Z441" i="1" l="1"/>
  <c r="BN441" i="1"/>
  <c r="Z99" i="1"/>
  <c r="Z152" i="1"/>
  <c r="F9" i="1"/>
  <c r="J9" i="1"/>
  <c r="F10" i="1"/>
  <c r="Z22" i="1"/>
  <c r="Z23" i="1" s="1"/>
  <c r="BN22" i="1"/>
  <c r="BP22" i="1"/>
  <c r="Y23" i="1"/>
  <c r="X600" i="1"/>
  <c r="Z27" i="1"/>
  <c r="Z35" i="1" s="1"/>
  <c r="BN27" i="1"/>
  <c r="BP27" i="1"/>
  <c r="Z29" i="1"/>
  <c r="BN29" i="1"/>
  <c r="Z33" i="1"/>
  <c r="BN33" i="1"/>
  <c r="C61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BN73" i="1"/>
  <c r="BP73" i="1"/>
  <c r="Z74" i="1"/>
  <c r="BN74" i="1"/>
  <c r="Y77" i="1"/>
  <c r="Z80" i="1"/>
  <c r="BN80" i="1"/>
  <c r="BP80" i="1"/>
  <c r="Z82" i="1"/>
  <c r="Z85" i="1" s="1"/>
  <c r="BN82" i="1"/>
  <c r="Z84" i="1"/>
  <c r="BN84" i="1"/>
  <c r="Z91" i="1"/>
  <c r="Z93" i="1" s="1"/>
  <c r="BN91" i="1"/>
  <c r="BP91" i="1"/>
  <c r="Z97" i="1"/>
  <c r="BN97" i="1"/>
  <c r="BP97" i="1"/>
  <c r="E610" i="1"/>
  <c r="Z104" i="1"/>
  <c r="Z106" i="1" s="1"/>
  <c r="BN104" i="1"/>
  <c r="BP104" i="1"/>
  <c r="Y107" i="1"/>
  <c r="Z110" i="1"/>
  <c r="BN110" i="1"/>
  <c r="BP110" i="1"/>
  <c r="Z112" i="1"/>
  <c r="Z114" i="1" s="1"/>
  <c r="BN112" i="1"/>
  <c r="F610" i="1"/>
  <c r="Z119" i="1"/>
  <c r="Z123" i="1" s="1"/>
  <c r="BN119" i="1"/>
  <c r="BP119" i="1"/>
  <c r="Z121" i="1"/>
  <c r="BN121" i="1"/>
  <c r="Y124" i="1"/>
  <c r="Z128" i="1"/>
  <c r="Z131" i="1" s="1"/>
  <c r="BN128" i="1"/>
  <c r="BP128" i="1"/>
  <c r="Z129" i="1"/>
  <c r="BN129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Y153" i="1"/>
  <c r="Z151" i="1"/>
  <c r="BN151" i="1"/>
  <c r="Y152" i="1"/>
  <c r="Y157" i="1"/>
  <c r="BP167" i="1"/>
  <c r="BN167" i="1"/>
  <c r="Z167" i="1"/>
  <c r="Z169" i="1" s="1"/>
  <c r="Y178" i="1"/>
  <c r="BP175" i="1"/>
  <c r="BN175" i="1"/>
  <c r="Z175" i="1"/>
  <c r="H9" i="1"/>
  <c r="Y24" i="1"/>
  <c r="BP156" i="1"/>
  <c r="BN156" i="1"/>
  <c r="Z156" i="1"/>
  <c r="Z157" i="1" s="1"/>
  <c r="Y158" i="1"/>
  <c r="Y163" i="1"/>
  <c r="BP160" i="1"/>
  <c r="BN160" i="1"/>
  <c r="Z160" i="1"/>
  <c r="Z162" i="1" s="1"/>
  <c r="BP173" i="1"/>
  <c r="BN173" i="1"/>
  <c r="Z173" i="1"/>
  <c r="Z177" i="1" s="1"/>
  <c r="Y177" i="1"/>
  <c r="H610" i="1"/>
  <c r="Y170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0" i="1"/>
  <c r="Z205" i="1"/>
  <c r="Z206" i="1" s="1"/>
  <c r="BN205" i="1"/>
  <c r="BP205" i="1"/>
  <c r="Y206" i="1"/>
  <c r="Z209" i="1"/>
  <c r="Z211" i="1" s="1"/>
  <c r="BN209" i="1"/>
  <c r="BP209" i="1"/>
  <c r="Y212" i="1"/>
  <c r="Z215" i="1"/>
  <c r="Z222" i="1" s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Z263" i="1"/>
  <c r="BN263" i="1"/>
  <c r="Z265" i="1"/>
  <c r="BN265" i="1"/>
  <c r="Z267" i="1"/>
  <c r="BN26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T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Y190" i="1"/>
  <c r="Y256" i="1"/>
  <c r="Y269" i="1"/>
  <c r="Y279" i="1"/>
  <c r="Y284" i="1"/>
  <c r="Y291" i="1"/>
  <c r="Y300" i="1"/>
  <c r="S610" i="1"/>
  <c r="Y304" i="1"/>
  <c r="BP319" i="1"/>
  <c r="BN319" i="1"/>
  <c r="Z319" i="1"/>
  <c r="Z326" i="1" s="1"/>
  <c r="BP322" i="1"/>
  <c r="BN322" i="1"/>
  <c r="Z322" i="1"/>
  <c r="Z342" i="1"/>
  <c r="U610" i="1"/>
  <c r="Z324" i="1"/>
  <c r="BN324" i="1"/>
  <c r="Y327" i="1"/>
  <c r="Y333" i="1"/>
  <c r="Y343" i="1"/>
  <c r="Y349" i="1"/>
  <c r="Z354" i="1"/>
  <c r="BN354" i="1"/>
  <c r="Y355" i="1"/>
  <c r="Z358" i="1"/>
  <c r="BN358" i="1"/>
  <c r="BP358" i="1"/>
  <c r="Z360" i="1"/>
  <c r="BN360" i="1"/>
  <c r="Y361" i="1"/>
  <c r="Z365" i="1"/>
  <c r="Z366" i="1" s="1"/>
  <c r="BN365" i="1"/>
  <c r="BP365" i="1"/>
  <c r="Y366" i="1"/>
  <c r="Z369" i="1"/>
  <c r="BN369" i="1"/>
  <c r="BP369" i="1"/>
  <c r="Z371" i="1"/>
  <c r="BN371" i="1"/>
  <c r="Y372" i="1"/>
  <c r="Z377" i="1"/>
  <c r="BN377" i="1"/>
  <c r="BP377" i="1"/>
  <c r="Z379" i="1"/>
  <c r="BN379" i="1"/>
  <c r="Z381" i="1"/>
  <c r="BN381" i="1"/>
  <c r="Z383" i="1"/>
  <c r="BN383" i="1"/>
  <c r="Z385" i="1"/>
  <c r="BN385" i="1"/>
  <c r="Z387" i="1"/>
  <c r="BN387" i="1"/>
  <c r="Y388" i="1"/>
  <c r="Z391" i="1"/>
  <c r="Z393" i="1" s="1"/>
  <c r="BN391" i="1"/>
  <c r="BP391" i="1"/>
  <c r="BP398" i="1"/>
  <c r="BN398" i="1"/>
  <c r="Z398" i="1"/>
  <c r="Y405" i="1"/>
  <c r="BP402" i="1"/>
  <c r="BN402" i="1"/>
  <c r="Z402" i="1"/>
  <c r="Z404" i="1" s="1"/>
  <c r="BP410" i="1"/>
  <c r="BN410" i="1"/>
  <c r="Z410" i="1"/>
  <c r="BP414" i="1"/>
  <c r="BN414" i="1"/>
  <c r="Z414" i="1"/>
  <c r="Y421" i="1"/>
  <c r="BP418" i="1"/>
  <c r="BN418" i="1"/>
  <c r="Z418" i="1"/>
  <c r="Z420" i="1" s="1"/>
  <c r="Y429" i="1"/>
  <c r="BP426" i="1"/>
  <c r="BN426" i="1"/>
  <c r="Z426" i="1"/>
  <c r="Y462" i="1"/>
  <c r="Z512" i="1"/>
  <c r="Z325" i="1"/>
  <c r="BN325" i="1"/>
  <c r="Y326" i="1"/>
  <c r="Z329" i="1"/>
  <c r="Z333" i="1" s="1"/>
  <c r="BN329" i="1"/>
  <c r="BP329" i="1"/>
  <c r="Z331" i="1"/>
  <c r="BN331" i="1"/>
  <c r="Z337" i="1"/>
  <c r="BN337" i="1"/>
  <c r="Z339" i="1"/>
  <c r="BN339" i="1"/>
  <c r="Z341" i="1"/>
  <c r="BN341" i="1"/>
  <c r="Z345" i="1"/>
  <c r="BN345" i="1"/>
  <c r="BP345" i="1"/>
  <c r="Z347" i="1"/>
  <c r="BN347" i="1"/>
  <c r="Z353" i="1"/>
  <c r="Z355" i="1" s="1"/>
  <c r="BN353" i="1"/>
  <c r="Y367" i="1"/>
  <c r="Y389" i="1"/>
  <c r="Y394" i="1"/>
  <c r="Y399" i="1"/>
  <c r="BP396" i="1"/>
  <c r="BN396" i="1"/>
  <c r="Z396" i="1"/>
  <c r="Z399" i="1" s="1"/>
  <c r="Y415" i="1"/>
  <c r="BP408" i="1"/>
  <c r="BN408" i="1"/>
  <c r="Z408" i="1"/>
  <c r="X610" i="1"/>
  <c r="BP412" i="1"/>
  <c r="BN412" i="1"/>
  <c r="Z412" i="1"/>
  <c r="BP424" i="1"/>
  <c r="BN424" i="1"/>
  <c r="Z424" i="1"/>
  <c r="Z428" i="1" s="1"/>
  <c r="Y428" i="1"/>
  <c r="BP442" i="1"/>
  <c r="BN442" i="1"/>
  <c r="Z442" i="1"/>
  <c r="Y461" i="1"/>
  <c r="Y467" i="1"/>
  <c r="Y471" i="1"/>
  <c r="Y476" i="1"/>
  <c r="Y483" i="1"/>
  <c r="Y494" i="1"/>
  <c r="Y513" i="1"/>
  <c r="Y517" i="1"/>
  <c r="Y527" i="1"/>
  <c r="Y533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AB610" i="1"/>
  <c r="Y610" i="1"/>
  <c r="Y439" i="1"/>
  <c r="Z444" i="1"/>
  <c r="Z461" i="1" s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Z478" i="1"/>
  <c r="BN478" i="1"/>
  <c r="BP478" i="1"/>
  <c r="Z480" i="1"/>
  <c r="BN480" i="1"/>
  <c r="Z481" i="1"/>
  <c r="BN481" i="1"/>
  <c r="AA610" i="1"/>
  <c r="Z492" i="1"/>
  <c r="Z494" i="1" s="1"/>
  <c r="BN492" i="1"/>
  <c r="Y495" i="1"/>
  <c r="AC610" i="1"/>
  <c r="Z505" i="1"/>
  <c r="BN505" i="1"/>
  <c r="Z507" i="1"/>
  <c r="BN507" i="1"/>
  <c r="Z509" i="1"/>
  <c r="BN509" i="1"/>
  <c r="Z511" i="1"/>
  <c r="BN511" i="1"/>
  <c r="Y512" i="1"/>
  <c r="Z515" i="1"/>
  <c r="Z517" i="1" s="1"/>
  <c r="BN515" i="1"/>
  <c r="BP515" i="1"/>
  <c r="Z521" i="1"/>
  <c r="Z526" i="1" s="1"/>
  <c r="BN521" i="1"/>
  <c r="Z523" i="1"/>
  <c r="BN523" i="1"/>
  <c r="Z525" i="1"/>
  <c r="BN525" i="1"/>
  <c r="Z529" i="1"/>
  <c r="BN529" i="1"/>
  <c r="BP529" i="1"/>
  <c r="Z531" i="1"/>
  <c r="BN531" i="1"/>
  <c r="Z535" i="1"/>
  <c r="Z537" i="1" s="1"/>
  <c r="BN535" i="1"/>
  <c r="BP535" i="1"/>
  <c r="Z536" i="1"/>
  <c r="BN536" i="1"/>
  <c r="Y549" i="1"/>
  <c r="BP546" i="1"/>
  <c r="BN546" i="1"/>
  <c r="Z546" i="1"/>
  <c r="Z549" i="1" s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Z580" i="1" s="1"/>
  <c r="BP578" i="1"/>
  <c r="BN578" i="1"/>
  <c r="Z578" i="1"/>
  <c r="AE610" i="1"/>
  <c r="AD610" i="1"/>
  <c r="Y587" i="1"/>
  <c r="Z566" i="1" l="1"/>
  <c r="Z415" i="1"/>
  <c r="Y600" i="1"/>
  <c r="Y604" i="1"/>
  <c r="Y601" i="1"/>
  <c r="Z532" i="1"/>
  <c r="Z483" i="1"/>
  <c r="Z348" i="1"/>
  <c r="Z388" i="1"/>
  <c r="Z372" i="1"/>
  <c r="Z361" i="1"/>
  <c r="Z299" i="1"/>
  <c r="Z290" i="1"/>
  <c r="Z278" i="1"/>
  <c r="Z256" i="1"/>
  <c r="Z244" i="1"/>
  <c r="Z236" i="1"/>
  <c r="Z200" i="1"/>
  <c r="Z605" i="1" s="1"/>
  <c r="Z76" i="1"/>
  <c r="Y602" i="1"/>
  <c r="Y603" i="1" l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<sst xmlns="http://schemas.openxmlformats.org/spreadsheetml/2006/main" count="2811" uniqueCount="1000">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</sst>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0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3" t="s">
        <v>0</v>
      </c>
      <c r="E1" s="777"/>
      <c r="F1" s="777"/>
      <c r="G1" s="12" t="s">
        <v>1</v>
      </c>
      <c r="H1" s="1023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10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1"/>
      <c r="R2" s="711"/>
      <c r="S2" s="711"/>
      <c r="T2" s="711"/>
      <c r="U2" s="711"/>
      <c r="V2" s="711"/>
      <c r="W2" s="711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1"/>
      <c r="Q3" s="711"/>
      <c r="R3" s="711"/>
      <c r="S3" s="711"/>
      <c r="T3" s="711"/>
      <c r="U3" s="711"/>
      <c r="V3" s="711"/>
      <c r="W3" s="711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9" t="s">
        <v>8</v>
      </c>
      <c r="B5" s="912"/>
      <c r="C5" s="727"/>
      <c r="D5" s="840"/>
      <c r="E5" s="842"/>
      <c r="F5" s="793" t="s">
        <v>9</v>
      </c>
      <c r="G5" s="727"/>
      <c r="H5" s="840"/>
      <c r="I5" s="841"/>
      <c r="J5" s="841"/>
      <c r="K5" s="841"/>
      <c r="L5" s="841"/>
      <c r="M5" s="842"/>
      <c r="N5" s="58"/>
      <c r="P5" s="24" t="s">
        <v>10</v>
      </c>
      <c r="Q5" s="741">
        <v>45579</v>
      </c>
      <c r="R5" s="742"/>
      <c r="T5" s="930" t="s">
        <v>11</v>
      </c>
      <c r="U5" s="931"/>
      <c r="V5" s="932" t="s">
        <v>12</v>
      </c>
      <c r="W5" s="742"/>
      <c r="AB5" s="51"/>
      <c r="AC5" s="51"/>
      <c r="AD5" s="51"/>
      <c r="AE5" s="51"/>
    </row>
    <row r="6" spans="1:32" s="695" customFormat="1" ht="24" customHeight="1" x14ac:dyDescent="0.2">
      <c r="A6" s="979" t="s">
        <v>13</v>
      </c>
      <c r="B6" s="912"/>
      <c r="C6" s="727"/>
      <c r="D6" s="846" t="s">
        <v>14</v>
      </c>
      <c r="E6" s="847"/>
      <c r="F6" s="847"/>
      <c r="G6" s="847"/>
      <c r="H6" s="847"/>
      <c r="I6" s="847"/>
      <c r="J6" s="847"/>
      <c r="K6" s="847"/>
      <c r="L6" s="847"/>
      <c r="M6" s="742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Понедельник</v>
      </c>
      <c r="R6" s="717"/>
      <c r="T6" s="937" t="s">
        <v>16</v>
      </c>
      <c r="U6" s="931"/>
      <c r="V6" s="870" t="s">
        <v>17</v>
      </c>
      <c r="W6" s="871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8" t="str">
        <f>IFERROR(VLOOKUP(DeliveryAddress,Table,3,0),1)</f>
        <v>1</v>
      </c>
      <c r="E7" s="1049"/>
      <c r="F7" s="1049"/>
      <c r="G7" s="1049"/>
      <c r="H7" s="1049"/>
      <c r="I7" s="1049"/>
      <c r="J7" s="1049"/>
      <c r="K7" s="1049"/>
      <c r="L7" s="1049"/>
      <c r="M7" s="883"/>
      <c r="N7" s="60"/>
      <c r="P7" s="24"/>
      <c r="Q7" s="42"/>
      <c r="R7" s="42"/>
      <c r="T7" s="711"/>
      <c r="U7" s="931"/>
      <c r="V7" s="872"/>
      <c r="W7" s="873"/>
      <c r="AB7" s="51"/>
      <c r="AC7" s="51"/>
      <c r="AD7" s="51"/>
      <c r="AE7" s="51"/>
    </row>
    <row r="8" spans="1:32" s="695" customFormat="1" ht="25.5" customHeight="1" x14ac:dyDescent="0.2">
      <c r="A8" s="729" t="s">
        <v>18</v>
      </c>
      <c r="B8" s="714"/>
      <c r="C8" s="715"/>
      <c r="D8" s="1058"/>
      <c r="E8" s="1059"/>
      <c r="F8" s="1059"/>
      <c r="G8" s="1059"/>
      <c r="H8" s="1059"/>
      <c r="I8" s="1059"/>
      <c r="J8" s="1059"/>
      <c r="K8" s="1059"/>
      <c r="L8" s="1059"/>
      <c r="M8" s="1060"/>
      <c r="N8" s="61"/>
      <c r="P8" s="24" t="s">
        <v>19</v>
      </c>
      <c r="Q8" s="882">
        <v>0.41666666666666669</v>
      </c>
      <c r="R8" s="883"/>
      <c r="T8" s="711"/>
      <c r="U8" s="931"/>
      <c r="V8" s="872"/>
      <c r="W8" s="873"/>
      <c r="AB8" s="51"/>
      <c r="AC8" s="51"/>
      <c r="AD8" s="51"/>
      <c r="AE8" s="51"/>
    </row>
    <row r="9" spans="1:32" s="695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/>
      <c r="C9" s="711"/>
      <c r="D9" s="789"/>
      <c r="E9" s="790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/>
      <c r="H9" s="894" t="str">
        <f>IF(AND($A$9="Тип доверенности/получателя при получении в адресе перегруза:",$D$9="Разовая доверенность"),"Введите ФИО","")</f>
        <v/>
      </c>
      <c r="I9" s="790"/>
      <c r="J9" s="8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0"/>
      <c r="L9" s="790"/>
      <c r="M9" s="790"/>
      <c r="N9" s="693"/>
      <c r="P9" s="26" t="s">
        <v>20</v>
      </c>
      <c r="Q9" s="985"/>
      <c r="R9" s="766"/>
      <c r="T9" s="711"/>
      <c r="U9" s="931"/>
      <c r="V9" s="874"/>
      <c r="W9" s="8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/>
      <c r="C10" s="711"/>
      <c r="D10" s="789"/>
      <c r="E10" s="790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/>
      <c r="H10" s="865" t="str">
        <f>IFERROR(VLOOKUP($D$10,Proxy,2,FALSE),"")</f>
        <v/>
      </c>
      <c r="I10" s="711"/>
      <c r="J10" s="711"/>
      <c r="K10" s="711"/>
      <c r="L10" s="711"/>
      <c r="M10" s="711"/>
      <c r="N10" s="694"/>
      <c r="P10" s="26" t="s">
        <v>21</v>
      </c>
      <c r="Q10" s="938"/>
      <c r="R10" s="939"/>
      <c r="U10" s="24" t="s">
        <v>22</v>
      </c>
      <c r="V10" s="1067" t="s">
        <v>23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88"/>
      <c r="R11" s="742"/>
      <c r="U11" s="24" t="s">
        <v>26</v>
      </c>
      <c r="V11" s="765" t="s">
        <v>27</v>
      </c>
      <c r="W11" s="76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11" t="s">
        <v>28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727"/>
      <c r="N12" s="62"/>
      <c r="P12" s="24" t="s">
        <v>29</v>
      </c>
      <c r="Q12" s="882"/>
      <c r="R12" s="883"/>
      <c r="S12" s="23"/>
      <c r="U12" s="24"/>
      <c r="V12" s="777"/>
      <c r="W12" s="711"/>
      <c r="AB12" s="51"/>
      <c r="AC12" s="51"/>
      <c r="AD12" s="51"/>
      <c r="AE12" s="51"/>
    </row>
    <row r="13" spans="1:32" s="695" customFormat="1" ht="23.25" customHeight="1" x14ac:dyDescent="0.2">
      <c r="A13" s="911" t="s">
        <v>30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727"/>
      <c r="N13" s="62"/>
      <c r="O13" s="26"/>
      <c r="P13" s="26" t="s">
        <v>31</v>
      </c>
      <c r="Q13" s="765"/>
      <c r="R13" s="7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11" t="s">
        <v>32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7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13" t="s">
        <v>33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727"/>
      <c r="N15" s="63"/>
      <c r="P15" s="94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6" t="s">
        <v>35</v>
      </c>
      <c r="B17" s="736" t="s">
        <v>36</v>
      </c>
      <c r="C17" s="963" t="s">
        <v>37</v>
      </c>
      <c r="D17" s="736" t="s">
        <v>38</v>
      </c>
      <c r="E17" s="737"/>
      <c r="F17" s="736" t="s">
        <v>39</v>
      </c>
      <c r="G17" s="736" t="s">
        <v>40</v>
      </c>
      <c r="H17" s="736" t="s">
        <v>41</v>
      </c>
      <c r="I17" s="736" t="s">
        <v>42</v>
      </c>
      <c r="J17" s="736" t="s">
        <v>43</v>
      </c>
      <c r="K17" s="736" t="s">
        <v>44</v>
      </c>
      <c r="L17" s="736" t="s">
        <v>45</v>
      </c>
      <c r="M17" s="736" t="s">
        <v>46</v>
      </c>
      <c r="N17" s="736" t="s">
        <v>47</v>
      </c>
      <c r="O17" s="736" t="s">
        <v>48</v>
      </c>
      <c r="P17" s="736" t="s">
        <v>49</v>
      </c>
      <c r="Q17" s="996"/>
      <c r="R17" s="996"/>
      <c r="S17" s="996"/>
      <c r="T17" s="737"/>
      <c r="U17" s="726" t="s">
        <v>50</v>
      </c>
      <c r="V17" s="727"/>
      <c r="W17" s="736" t="s">
        <v>51</v>
      </c>
      <c r="X17" s="736" t="s">
        <v>52</v>
      </c>
      <c r="Y17" s="724" t="s">
        <v>53</v>
      </c>
      <c r="Z17" s="877" t="s">
        <v>54</v>
      </c>
      <c r="AA17" s="798" t="s">
        <v>55</v>
      </c>
      <c r="AB17" s="798" t="s">
        <v>56</v>
      </c>
      <c r="AC17" s="798" t="s">
        <v>57</v>
      </c>
      <c r="AD17" s="798" t="s">
        <v>58</v>
      </c>
      <c r="AE17" s="799"/>
      <c r="AF17" s="800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738"/>
      <c r="E18" s="73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738"/>
      <c r="Q18" s="997"/>
      <c r="R18" s="997"/>
      <c r="S18" s="997"/>
      <c r="T18" s="739"/>
      <c r="U18" s="67" t="s">
        <v>60</v>
      </c>
      <c r="V18" s="67" t="s">
        <v>61</v>
      </c>
      <c r="W18" s="740"/>
      <c r="X18" s="740"/>
      <c r="Y18" s="725"/>
      <c r="Z18" s="878"/>
      <c r="AA18" s="839"/>
      <c r="AB18" s="839"/>
      <c r="AC18" s="839"/>
      <c r="AD18" s="801"/>
      <c r="AE18" s="802"/>
      <c r="AF18" s="803"/>
      <c r="AG18" s="66"/>
      <c r="BD18" s="65"/>
    </row>
    <row r="19" spans="1:68" ht="27.75" customHeight="1" x14ac:dyDescent="0.2">
      <c r="A19" s="762" t="s">
        <v>62</v>
      </c>
      <c r="B19" s="763"/>
      <c r="C19" s="763"/>
      <c r="D19" s="763"/>
      <c r="E19" s="763"/>
      <c r="F19" s="763"/>
      <c r="G19" s="763"/>
      <c r="H19" s="763"/>
      <c r="I19" s="763"/>
      <c r="J19" s="763"/>
      <c r="K19" s="763"/>
      <c r="L19" s="763"/>
      <c r="M19" s="763"/>
      <c r="N19" s="763"/>
      <c r="O19" s="763"/>
      <c r="P19" s="763"/>
      <c r="Q19" s="763"/>
      <c r="R19" s="763"/>
      <c r="S19" s="763"/>
      <c r="T19" s="763"/>
      <c r="U19" s="763"/>
      <c r="V19" s="763"/>
      <c r="W19" s="763"/>
      <c r="X19" s="763"/>
      <c r="Y19" s="763"/>
      <c r="Z19" s="763"/>
      <c r="AA19" s="48"/>
      <c r="AB19" s="48"/>
      <c r="AC19" s="48"/>
    </row>
    <row r="20" spans="1:68" ht="16.5" customHeight="1" x14ac:dyDescent="0.25">
      <c r="A20" s="758" t="s">
        <v>62</v>
      </c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696"/>
      <c r="AB20" s="696"/>
      <c r="AC20" s="696"/>
    </row>
    <row r="21" spans="1:68" ht="14.25" customHeight="1" x14ac:dyDescent="0.25">
      <c r="A21" s="733" t="s">
        <v>63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1"/>
      <c r="V21" s="711"/>
      <c r="W21" s="711"/>
      <c r="X21" s="711"/>
      <c r="Y21" s="711"/>
      <c r="Z21" s="711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6">
        <v>4680115885004</v>
      </c>
      <c r="E22" s="717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0"/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2"/>
      <c r="P23" s="713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1"/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2"/>
      <c r="P24" s="713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33" t="s">
        <v>72</v>
      </c>
      <c r="B25" s="711"/>
      <c r="C25" s="711"/>
      <c r="D25" s="711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6">
        <v>4680115885912</v>
      </c>
      <c r="E26" s="717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07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6">
        <v>4607091383881</v>
      </c>
      <c r="E27" s="717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6">
        <v>4607091388237</v>
      </c>
      <c r="E28" s="717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6">
        <v>4607091383935</v>
      </c>
      <c r="E29" s="717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6">
        <v>4680115881990</v>
      </c>
      <c r="E30" s="717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6">
        <v>4680115881853</v>
      </c>
      <c r="E31" s="717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61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6">
        <v>4680115885905</v>
      </c>
      <c r="E32" s="717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15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6">
        <v>4607091383911</v>
      </c>
      <c r="E33" s="717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6">
        <v>4607091388244</v>
      </c>
      <c r="E34" s="717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0"/>
      <c r="B35" s="711"/>
      <c r="C35" s="711"/>
      <c r="D35" s="711"/>
      <c r="E35" s="711"/>
      <c r="F35" s="711"/>
      <c r="G35" s="711"/>
      <c r="H35" s="711"/>
      <c r="I35" s="711"/>
      <c r="J35" s="711"/>
      <c r="K35" s="711"/>
      <c r="L35" s="711"/>
      <c r="M35" s="711"/>
      <c r="N35" s="711"/>
      <c r="O35" s="712"/>
      <c r="P35" s="713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1"/>
      <c r="B36" s="711"/>
      <c r="C36" s="711"/>
      <c r="D36" s="711"/>
      <c r="E36" s="711"/>
      <c r="F36" s="711"/>
      <c r="G36" s="711"/>
      <c r="H36" s="711"/>
      <c r="I36" s="711"/>
      <c r="J36" s="711"/>
      <c r="K36" s="711"/>
      <c r="L36" s="711"/>
      <c r="M36" s="711"/>
      <c r="N36" s="711"/>
      <c r="O36" s="712"/>
      <c r="P36" s="713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33" t="s">
        <v>102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6">
        <v>4607091388503</v>
      </c>
      <c r="E38" s="717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0"/>
      <c r="B39" s="711"/>
      <c r="C39" s="711"/>
      <c r="D39" s="711"/>
      <c r="E39" s="711"/>
      <c r="F39" s="711"/>
      <c r="G39" s="711"/>
      <c r="H39" s="711"/>
      <c r="I39" s="711"/>
      <c r="J39" s="711"/>
      <c r="K39" s="711"/>
      <c r="L39" s="711"/>
      <c r="M39" s="711"/>
      <c r="N39" s="711"/>
      <c r="O39" s="712"/>
      <c r="P39" s="713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2"/>
      <c r="P40" s="713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33" t="s">
        <v>108</v>
      </c>
      <c r="B41" s="711"/>
      <c r="C41" s="711"/>
      <c r="D41" s="711"/>
      <c r="E41" s="711"/>
      <c r="F41" s="711"/>
      <c r="G41" s="711"/>
      <c r="H41" s="711"/>
      <c r="I41" s="711"/>
      <c r="J41" s="711"/>
      <c r="K41" s="711"/>
      <c r="L41" s="711"/>
      <c r="M41" s="711"/>
      <c r="N41" s="711"/>
      <c r="O41" s="711"/>
      <c r="P41" s="711"/>
      <c r="Q41" s="711"/>
      <c r="R41" s="711"/>
      <c r="S41" s="711"/>
      <c r="T41" s="711"/>
      <c r="U41" s="711"/>
      <c r="V41" s="711"/>
      <c r="W41" s="711"/>
      <c r="X41" s="711"/>
      <c r="Y41" s="711"/>
      <c r="Z41" s="711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6">
        <v>4607091389111</v>
      </c>
      <c r="E42" s="717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0"/>
      <c r="B43" s="711"/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  <c r="O43" s="712"/>
      <c r="P43" s="713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1"/>
      <c r="B44" s="711"/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  <c r="O44" s="712"/>
      <c r="P44" s="713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2" t="s">
        <v>111</v>
      </c>
      <c r="B45" s="763"/>
      <c r="C45" s="763"/>
      <c r="D45" s="763"/>
      <c r="E45" s="763"/>
      <c r="F45" s="763"/>
      <c r="G45" s="763"/>
      <c r="H45" s="763"/>
      <c r="I45" s="763"/>
      <c r="J45" s="763"/>
      <c r="K45" s="763"/>
      <c r="L45" s="763"/>
      <c r="M45" s="763"/>
      <c r="N45" s="763"/>
      <c r="O45" s="763"/>
      <c r="P45" s="763"/>
      <c r="Q45" s="763"/>
      <c r="R45" s="763"/>
      <c r="S45" s="763"/>
      <c r="T45" s="763"/>
      <c r="U45" s="763"/>
      <c r="V45" s="763"/>
      <c r="W45" s="763"/>
      <c r="X45" s="763"/>
      <c r="Y45" s="763"/>
      <c r="Z45" s="763"/>
      <c r="AA45" s="48"/>
      <c r="AB45" s="48"/>
      <c r="AC45" s="48"/>
    </row>
    <row r="46" spans="1:68" ht="16.5" customHeight="1" x14ac:dyDescent="0.25">
      <c r="A46" s="758" t="s">
        <v>112</v>
      </c>
      <c r="B46" s="711"/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  <c r="O46" s="711"/>
      <c r="P46" s="711"/>
      <c r="Q46" s="711"/>
      <c r="R46" s="711"/>
      <c r="S46" s="711"/>
      <c r="T46" s="711"/>
      <c r="U46" s="711"/>
      <c r="V46" s="711"/>
      <c r="W46" s="711"/>
      <c r="X46" s="711"/>
      <c r="Y46" s="711"/>
      <c r="Z46" s="711"/>
      <c r="AA46" s="696"/>
      <c r="AB46" s="696"/>
      <c r="AC46" s="696"/>
    </row>
    <row r="47" spans="1:68" ht="14.25" customHeight="1" x14ac:dyDescent="0.25">
      <c r="A47" s="733" t="s">
        <v>113</v>
      </c>
      <c r="B47" s="711"/>
      <c r="C47" s="711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  <c r="U47" s="711"/>
      <c r="V47" s="711"/>
      <c r="W47" s="711"/>
      <c r="X47" s="711"/>
      <c r="Y47" s="711"/>
      <c r="Z47" s="711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6">
        <v>4607091385670</v>
      </c>
      <c r="E48" s="717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300</v>
      </c>
      <c r="Y48" s="702">
        <f t="shared" ref="Y48:Y53" si="6">IFERROR(IF(X48="",0,CEILING((X48/$H48),1)*$H48),"")</f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313.33333333333331</v>
      </c>
      <c r="BN48" s="64">
        <f t="shared" ref="BN48:BN53" si="8">IFERROR(Y48*I48/H48,"0")</f>
        <v>315.83999999999997</v>
      </c>
      <c r="BO48" s="64">
        <f t="shared" ref="BO48:BO53" si="9">IFERROR(1/J48*(X48/H48),"0")</f>
        <v>0.49603174603174593</v>
      </c>
      <c r="BP48" s="64">
        <f t="shared" ref="BP48:BP53" si="10">IFERROR(1/J48*(Y48/H48),"0")</f>
        <v>0.5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6">
        <v>4607091385670</v>
      </c>
      <c r="E49" s="717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6">
        <v>4680115883956</v>
      </c>
      <c r="E50" s="717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6">
        <v>4607091385687</v>
      </c>
      <c r="E51" s="717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80</v>
      </c>
      <c r="Y51" s="702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6">
        <v>4680115882539</v>
      </c>
      <c r="E52" s="717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6">
        <v>4680115883949</v>
      </c>
      <c r="E53" s="717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9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0"/>
      <c r="B54" s="711"/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1"/>
      <c r="O54" s="712"/>
      <c r="P54" s="713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47.777777777777771</v>
      </c>
      <c r="Y54" s="703">
        <f>IFERROR(Y48/H48,"0")+IFERROR(Y49/H49,"0")+IFERROR(Y50/H50,"0")+IFERROR(Y51/H51,"0")+IFERROR(Y52/H52,"0")+IFERROR(Y53/H53,"0")</f>
        <v>48</v>
      </c>
      <c r="Z54" s="703">
        <f>IFERROR(IF(Z48="",0,Z48),"0")+IFERROR(IF(Z49="",0,Z49),"0")+IFERROR(IF(Z50="",0,Z50),"0")+IFERROR(IF(Z51="",0,Z51),"0")+IFERROR(IF(Z52="",0,Z52),"0")+IFERROR(IF(Z53="",0,Z53),"0")</f>
        <v>0.78939999999999999</v>
      </c>
      <c r="AA54" s="704"/>
      <c r="AB54" s="704"/>
      <c r="AC54" s="704"/>
    </row>
    <row r="55" spans="1:68" x14ac:dyDescent="0.2">
      <c r="A55" s="711"/>
      <c r="B55" s="711"/>
      <c r="C55" s="711"/>
      <c r="D55" s="711"/>
      <c r="E55" s="711"/>
      <c r="F55" s="711"/>
      <c r="G55" s="711"/>
      <c r="H55" s="711"/>
      <c r="I55" s="711"/>
      <c r="J55" s="711"/>
      <c r="K55" s="711"/>
      <c r="L55" s="711"/>
      <c r="M55" s="711"/>
      <c r="N55" s="711"/>
      <c r="O55" s="712"/>
      <c r="P55" s="713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380</v>
      </c>
      <c r="Y55" s="703">
        <f>IFERROR(SUM(Y48:Y53),"0")</f>
        <v>382.40000000000003</v>
      </c>
      <c r="Z55" s="37"/>
      <c r="AA55" s="704"/>
      <c r="AB55" s="704"/>
      <c r="AC55" s="704"/>
    </row>
    <row r="56" spans="1:68" ht="14.25" customHeight="1" x14ac:dyDescent="0.25">
      <c r="A56" s="733" t="s">
        <v>72</v>
      </c>
      <c r="B56" s="711"/>
      <c r="C56" s="711"/>
      <c r="D56" s="711"/>
      <c r="E56" s="711"/>
      <c r="F56" s="711"/>
      <c r="G56" s="711"/>
      <c r="H56" s="711"/>
      <c r="I56" s="711"/>
      <c r="J56" s="711"/>
      <c r="K56" s="711"/>
      <c r="L56" s="711"/>
      <c r="M56" s="711"/>
      <c r="N56" s="711"/>
      <c r="O56" s="711"/>
      <c r="P56" s="711"/>
      <c r="Q56" s="711"/>
      <c r="R56" s="711"/>
      <c r="S56" s="711"/>
      <c r="T56" s="711"/>
      <c r="U56" s="711"/>
      <c r="V56" s="711"/>
      <c r="W56" s="711"/>
      <c r="X56" s="711"/>
      <c r="Y56" s="711"/>
      <c r="Z56" s="711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6">
        <v>4680115885233</v>
      </c>
      <c r="E57" s="717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6">
        <v>4680115884915</v>
      </c>
      <c r="E58" s="717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0"/>
      <c r="B59" s="711"/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1"/>
      <c r="O59" s="712"/>
      <c r="P59" s="713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1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1"/>
      <c r="O60" s="712"/>
      <c r="P60" s="713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58" t="s">
        <v>138</v>
      </c>
      <c r="B61" s="711"/>
      <c r="C61" s="711"/>
      <c r="D61" s="711"/>
      <c r="E61" s="711"/>
      <c r="F61" s="711"/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711"/>
      <c r="T61" s="711"/>
      <c r="U61" s="711"/>
      <c r="V61" s="711"/>
      <c r="W61" s="711"/>
      <c r="X61" s="711"/>
      <c r="Y61" s="711"/>
      <c r="Z61" s="711"/>
      <c r="AA61" s="696"/>
      <c r="AB61" s="696"/>
      <c r="AC61" s="696"/>
    </row>
    <row r="62" spans="1:68" ht="14.25" customHeight="1" x14ac:dyDescent="0.25">
      <c r="A62" s="733" t="s">
        <v>113</v>
      </c>
      <c r="B62" s="711"/>
      <c r="C62" s="711"/>
      <c r="D62" s="711"/>
      <c r="E62" s="711"/>
      <c r="F62" s="711"/>
      <c r="G62" s="711"/>
      <c r="H62" s="711"/>
      <c r="I62" s="711"/>
      <c r="J62" s="711"/>
      <c r="K62" s="711"/>
      <c r="L62" s="711"/>
      <c r="M62" s="711"/>
      <c r="N62" s="711"/>
      <c r="O62" s="711"/>
      <c r="P62" s="711"/>
      <c r="Q62" s="711"/>
      <c r="R62" s="711"/>
      <c r="S62" s="711"/>
      <c r="T62" s="711"/>
      <c r="U62" s="711"/>
      <c r="V62" s="711"/>
      <c r="W62" s="711"/>
      <c r="X62" s="711"/>
      <c r="Y62" s="711"/>
      <c r="Z62" s="711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6">
        <v>4680115881426</v>
      </c>
      <c r="E63" s="717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6">
        <v>4680115881426</v>
      </c>
      <c r="E64" s="717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6">
        <v>4680115880283</v>
      </c>
      <c r="E65" s="717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6">
        <v>4680115882720</v>
      </c>
      <c r="E66" s="717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6">
        <v>4680115885899</v>
      </c>
      <c r="E67" s="717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05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6">
        <v>4680115881525</v>
      </c>
      <c r="E68" s="717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6">
        <v>4680115881419</v>
      </c>
      <c r="E69" s="717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0"/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  <c r="M70" s="711"/>
      <c r="N70" s="711"/>
      <c r="O70" s="712"/>
      <c r="P70" s="713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1"/>
      <c r="B71" s="711"/>
      <c r="C71" s="711"/>
      <c r="D71" s="711"/>
      <c r="E71" s="711"/>
      <c r="F71" s="711"/>
      <c r="G71" s="711"/>
      <c r="H71" s="711"/>
      <c r="I71" s="711"/>
      <c r="J71" s="711"/>
      <c r="K71" s="711"/>
      <c r="L71" s="711"/>
      <c r="M71" s="711"/>
      <c r="N71" s="711"/>
      <c r="O71" s="712"/>
      <c r="P71" s="713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33" t="s">
        <v>161</v>
      </c>
      <c r="B72" s="711"/>
      <c r="C72" s="711"/>
      <c r="D72" s="711"/>
      <c r="E72" s="711"/>
      <c r="F72" s="711"/>
      <c r="G72" s="711"/>
      <c r="H72" s="711"/>
      <c r="I72" s="711"/>
      <c r="J72" s="711"/>
      <c r="K72" s="711"/>
      <c r="L72" s="711"/>
      <c r="M72" s="711"/>
      <c r="N72" s="711"/>
      <c r="O72" s="711"/>
      <c r="P72" s="711"/>
      <c r="Q72" s="711"/>
      <c r="R72" s="711"/>
      <c r="S72" s="711"/>
      <c r="T72" s="711"/>
      <c r="U72" s="711"/>
      <c r="V72" s="711"/>
      <c r="W72" s="711"/>
      <c r="X72" s="711"/>
      <c r="Y72" s="711"/>
      <c r="Z72" s="711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6">
        <v>4680115881440</v>
      </c>
      <c r="E73" s="717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1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16">
        <v>4680115885950</v>
      </c>
      <c r="E74" s="717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4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16">
        <v>4680115881433</v>
      </c>
      <c r="E75" s="717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7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0"/>
      <c r="B76" s="711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3" t="s">
        <v>70</v>
      </c>
      <c r="Q76" s="714"/>
      <c r="R76" s="714"/>
      <c r="S76" s="714"/>
      <c r="T76" s="714"/>
      <c r="U76" s="714"/>
      <c r="V76" s="715"/>
      <c r="W76" s="37" t="s">
        <v>71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1"/>
      <c r="B77" s="711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3" t="s">
        <v>70</v>
      </c>
      <c r="Q77" s="714"/>
      <c r="R77" s="714"/>
      <c r="S77" s="714"/>
      <c r="T77" s="714"/>
      <c r="U77" s="714"/>
      <c r="V77" s="715"/>
      <c r="W77" s="37" t="s">
        <v>68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33" t="s">
        <v>63</v>
      </c>
      <c r="B78" s="711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1"/>
      <c r="P78" s="711"/>
      <c r="Q78" s="711"/>
      <c r="R78" s="711"/>
      <c r="S78" s="711"/>
      <c r="T78" s="711"/>
      <c r="U78" s="711"/>
      <c r="V78" s="711"/>
      <c r="W78" s="711"/>
      <c r="X78" s="711"/>
      <c r="Y78" s="711"/>
      <c r="Z78" s="711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16">
        <v>4680115885066</v>
      </c>
      <c r="E79" s="717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11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16">
        <v>4680115885042</v>
      </c>
      <c r="E80" s="717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8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16">
        <v>4680115885080</v>
      </c>
      <c r="E81" s="717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16">
        <v>4680115885073</v>
      </c>
      <c r="E82" s="717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16">
        <v>4680115885059</v>
      </c>
      <c r="E83" s="717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16">
        <v>4680115885097</v>
      </c>
      <c r="E84" s="717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0"/>
      <c r="B85" s="711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3" t="s">
        <v>70</v>
      </c>
      <c r="Q85" s="714"/>
      <c r="R85" s="714"/>
      <c r="S85" s="714"/>
      <c r="T85" s="714"/>
      <c r="U85" s="714"/>
      <c r="V85" s="715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1"/>
      <c r="B86" s="711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3" t="s">
        <v>70</v>
      </c>
      <c r="Q86" s="714"/>
      <c r="R86" s="714"/>
      <c r="S86" s="714"/>
      <c r="T86" s="714"/>
      <c r="U86" s="714"/>
      <c r="V86" s="715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33" t="s">
        <v>72</v>
      </c>
      <c r="B87" s="71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1"/>
      <c r="P87" s="711"/>
      <c r="Q87" s="711"/>
      <c r="R87" s="711"/>
      <c r="S87" s="711"/>
      <c r="T87" s="711"/>
      <c r="U87" s="711"/>
      <c r="V87" s="711"/>
      <c r="W87" s="711"/>
      <c r="X87" s="711"/>
      <c r="Y87" s="711"/>
      <c r="Z87" s="711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16">
        <v>4680115881891</v>
      </c>
      <c r="E88" s="717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4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16">
        <v>4680115885769</v>
      </c>
      <c r="E89" s="717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2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16">
        <v>4680115884410</v>
      </c>
      <c r="E90" s="717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889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16">
        <v>4680115884403</v>
      </c>
      <c r="E91" s="717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16">
        <v>4680115884311</v>
      </c>
      <c r="E92" s="717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10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0"/>
      <c r="B93" s="711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1"/>
      <c r="N93" s="711"/>
      <c r="O93" s="712"/>
      <c r="P93" s="713" t="s">
        <v>70</v>
      </c>
      <c r="Q93" s="714"/>
      <c r="R93" s="714"/>
      <c r="S93" s="714"/>
      <c r="T93" s="714"/>
      <c r="U93" s="714"/>
      <c r="V93" s="715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1"/>
      <c r="B94" s="711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1"/>
      <c r="N94" s="711"/>
      <c r="O94" s="712"/>
      <c r="P94" s="713" t="s">
        <v>70</v>
      </c>
      <c r="Q94" s="714"/>
      <c r="R94" s="714"/>
      <c r="S94" s="714"/>
      <c r="T94" s="714"/>
      <c r="U94" s="714"/>
      <c r="V94" s="715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33" t="s">
        <v>201</v>
      </c>
      <c r="B95" s="711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1"/>
      <c r="N95" s="711"/>
      <c r="O95" s="711"/>
      <c r="P95" s="711"/>
      <c r="Q95" s="711"/>
      <c r="R95" s="711"/>
      <c r="S95" s="711"/>
      <c r="T95" s="711"/>
      <c r="U95" s="711"/>
      <c r="V95" s="711"/>
      <c r="W95" s="711"/>
      <c r="X95" s="711"/>
      <c r="Y95" s="711"/>
      <c r="Z95" s="711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16">
        <v>4680115881532</v>
      </c>
      <c r="E96" s="717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8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16">
        <v>4680115881532</v>
      </c>
      <c r="E97" s="717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16">
        <v>4680115881464</v>
      </c>
      <c r="E98" s="717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8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0"/>
      <c r="B99" s="711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1"/>
      <c r="N99" s="711"/>
      <c r="O99" s="712"/>
      <c r="P99" s="713" t="s">
        <v>70</v>
      </c>
      <c r="Q99" s="714"/>
      <c r="R99" s="714"/>
      <c r="S99" s="714"/>
      <c r="T99" s="714"/>
      <c r="U99" s="714"/>
      <c r="V99" s="715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1"/>
      <c r="B100" s="711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1"/>
      <c r="N100" s="711"/>
      <c r="O100" s="712"/>
      <c r="P100" s="713" t="s">
        <v>70</v>
      </c>
      <c r="Q100" s="714"/>
      <c r="R100" s="714"/>
      <c r="S100" s="714"/>
      <c r="T100" s="714"/>
      <c r="U100" s="714"/>
      <c r="V100" s="715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58" t="s">
        <v>208</v>
      </c>
      <c r="B101" s="711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1"/>
      <c r="N101" s="711"/>
      <c r="O101" s="711"/>
      <c r="P101" s="711"/>
      <c r="Q101" s="711"/>
      <c r="R101" s="711"/>
      <c r="S101" s="711"/>
      <c r="T101" s="711"/>
      <c r="U101" s="711"/>
      <c r="V101" s="711"/>
      <c r="W101" s="711"/>
      <c r="X101" s="711"/>
      <c r="Y101" s="711"/>
      <c r="Z101" s="711"/>
      <c r="AA101" s="696"/>
      <c r="AB101" s="696"/>
      <c r="AC101" s="696"/>
    </row>
    <row r="102" spans="1:68" ht="14.25" customHeight="1" x14ac:dyDescent="0.25">
      <c r="A102" s="733" t="s">
        <v>113</v>
      </c>
      <c r="B102" s="711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1"/>
      <c r="N102" s="711"/>
      <c r="O102" s="711"/>
      <c r="P102" s="711"/>
      <c r="Q102" s="711"/>
      <c r="R102" s="711"/>
      <c r="S102" s="711"/>
      <c r="T102" s="711"/>
      <c r="U102" s="711"/>
      <c r="V102" s="711"/>
      <c r="W102" s="711"/>
      <c r="X102" s="711"/>
      <c r="Y102" s="711"/>
      <c r="Z102" s="711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16">
        <v>4680115881327</v>
      </c>
      <c r="E103" s="717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16">
        <v>4680115881518</v>
      </c>
      <c r="E104" s="717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10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16">
        <v>4680115881303</v>
      </c>
      <c r="E105" s="717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88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0"/>
      <c r="B106" s="711"/>
      <c r="C106" s="711"/>
      <c r="D106" s="711"/>
      <c r="E106" s="711"/>
      <c r="F106" s="711"/>
      <c r="G106" s="711"/>
      <c r="H106" s="711"/>
      <c r="I106" s="711"/>
      <c r="J106" s="711"/>
      <c r="K106" s="711"/>
      <c r="L106" s="711"/>
      <c r="M106" s="711"/>
      <c r="N106" s="711"/>
      <c r="O106" s="712"/>
      <c r="P106" s="713" t="s">
        <v>70</v>
      </c>
      <c r="Q106" s="714"/>
      <c r="R106" s="714"/>
      <c r="S106" s="714"/>
      <c r="T106" s="714"/>
      <c r="U106" s="714"/>
      <c r="V106" s="715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1"/>
      <c r="B107" s="711"/>
      <c r="C107" s="711"/>
      <c r="D107" s="711"/>
      <c r="E107" s="711"/>
      <c r="F107" s="711"/>
      <c r="G107" s="711"/>
      <c r="H107" s="711"/>
      <c r="I107" s="711"/>
      <c r="J107" s="711"/>
      <c r="K107" s="711"/>
      <c r="L107" s="711"/>
      <c r="M107" s="711"/>
      <c r="N107" s="711"/>
      <c r="O107" s="712"/>
      <c r="P107" s="713" t="s">
        <v>70</v>
      </c>
      <c r="Q107" s="714"/>
      <c r="R107" s="714"/>
      <c r="S107" s="714"/>
      <c r="T107" s="714"/>
      <c r="U107" s="714"/>
      <c r="V107" s="715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33" t="s">
        <v>72</v>
      </c>
      <c r="B108" s="711"/>
      <c r="C108" s="711"/>
      <c r="D108" s="711"/>
      <c r="E108" s="711"/>
      <c r="F108" s="711"/>
      <c r="G108" s="711"/>
      <c r="H108" s="711"/>
      <c r="I108" s="711"/>
      <c r="J108" s="711"/>
      <c r="K108" s="711"/>
      <c r="L108" s="711"/>
      <c r="M108" s="711"/>
      <c r="N108" s="711"/>
      <c r="O108" s="711"/>
      <c r="P108" s="711"/>
      <c r="Q108" s="711"/>
      <c r="R108" s="711"/>
      <c r="S108" s="711"/>
      <c r="T108" s="711"/>
      <c r="U108" s="711"/>
      <c r="V108" s="711"/>
      <c r="W108" s="711"/>
      <c r="X108" s="711"/>
      <c r="Y108" s="711"/>
      <c r="Z108" s="711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16">
        <v>4607091386967</v>
      </c>
      <c r="E109" s="717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8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16">
        <v>4607091386967</v>
      </c>
      <c r="E110" s="717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7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16">
        <v>4607091385731</v>
      </c>
      <c r="E111" s="717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8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16">
        <v>4680115880894</v>
      </c>
      <c r="E112" s="717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16">
        <v>4680115880214</v>
      </c>
      <c r="E113" s="717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9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0"/>
      <c r="B114" s="711"/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1"/>
      <c r="O114" s="712"/>
      <c r="P114" s="713" t="s">
        <v>70</v>
      </c>
      <c r="Q114" s="714"/>
      <c r="R114" s="714"/>
      <c r="S114" s="714"/>
      <c r="T114" s="714"/>
      <c r="U114" s="714"/>
      <c r="V114" s="715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1"/>
      <c r="B115" s="711"/>
      <c r="C115" s="711"/>
      <c r="D115" s="711"/>
      <c r="E115" s="711"/>
      <c r="F115" s="711"/>
      <c r="G115" s="711"/>
      <c r="H115" s="711"/>
      <c r="I115" s="711"/>
      <c r="J115" s="711"/>
      <c r="K115" s="711"/>
      <c r="L115" s="711"/>
      <c r="M115" s="711"/>
      <c r="N115" s="711"/>
      <c r="O115" s="712"/>
      <c r="P115" s="713" t="s">
        <v>70</v>
      </c>
      <c r="Q115" s="714"/>
      <c r="R115" s="714"/>
      <c r="S115" s="714"/>
      <c r="T115" s="714"/>
      <c r="U115" s="714"/>
      <c r="V115" s="715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58" t="s">
        <v>229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1"/>
      <c r="L116" s="711"/>
      <c r="M116" s="711"/>
      <c r="N116" s="711"/>
      <c r="O116" s="711"/>
      <c r="P116" s="711"/>
      <c r="Q116" s="711"/>
      <c r="R116" s="711"/>
      <c r="S116" s="711"/>
      <c r="T116" s="711"/>
      <c r="U116" s="711"/>
      <c r="V116" s="711"/>
      <c r="W116" s="711"/>
      <c r="X116" s="711"/>
      <c r="Y116" s="711"/>
      <c r="Z116" s="711"/>
      <c r="AA116" s="696"/>
      <c r="AB116" s="696"/>
      <c r="AC116" s="696"/>
    </row>
    <row r="117" spans="1:68" ht="14.25" customHeight="1" x14ac:dyDescent="0.25">
      <c r="A117" s="733" t="s">
        <v>113</v>
      </c>
      <c r="B117" s="711"/>
      <c r="C117" s="711"/>
      <c r="D117" s="711"/>
      <c r="E117" s="711"/>
      <c r="F117" s="711"/>
      <c r="G117" s="711"/>
      <c r="H117" s="711"/>
      <c r="I117" s="711"/>
      <c r="J117" s="711"/>
      <c r="K117" s="711"/>
      <c r="L117" s="711"/>
      <c r="M117" s="711"/>
      <c r="N117" s="711"/>
      <c r="O117" s="711"/>
      <c r="P117" s="711"/>
      <c r="Q117" s="711"/>
      <c r="R117" s="711"/>
      <c r="S117" s="711"/>
      <c r="T117" s="711"/>
      <c r="U117" s="711"/>
      <c r="V117" s="711"/>
      <c r="W117" s="711"/>
      <c r="X117" s="711"/>
      <c r="Y117" s="711"/>
      <c r="Z117" s="711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16">
        <v>4680115882133</v>
      </c>
      <c r="E118" s="717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9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16">
        <v>4680115882133</v>
      </c>
      <c r="E119" s="717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16">
        <v>4680115880269</v>
      </c>
      <c r="E120" s="717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10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50</v>
      </c>
      <c r="Y120" s="702">
        <f>IFERROR(IF(X120="",0,CEILING((X120/$H120),1)*$H120),"")</f>
        <v>52.5</v>
      </c>
      <c r="Z120" s="36">
        <f>IFERROR(IF(Y120=0,"",ROUNDUP(Y120/H120,0)*0.00902),"")</f>
        <v>0.12628</v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52.8</v>
      </c>
      <c r="BN120" s="64">
        <f>IFERROR(Y120*I120/H120,"0")</f>
        <v>55.440000000000005</v>
      </c>
      <c r="BO120" s="64">
        <f>IFERROR(1/J120*(X120/H120),"0")</f>
        <v>0.10101010101010102</v>
      </c>
      <c r="BP120" s="64">
        <f>IFERROR(1/J120*(Y120/H120),"0")</f>
        <v>0.10606060606060606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16">
        <v>4680115880429</v>
      </c>
      <c r="E121" s="717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16">
        <v>4680115881457</v>
      </c>
      <c r="E122" s="717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0"/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  <c r="L123" s="711"/>
      <c r="M123" s="711"/>
      <c r="N123" s="711"/>
      <c r="O123" s="712"/>
      <c r="P123" s="713" t="s">
        <v>70</v>
      </c>
      <c r="Q123" s="714"/>
      <c r="R123" s="714"/>
      <c r="S123" s="714"/>
      <c r="T123" s="714"/>
      <c r="U123" s="714"/>
      <c r="V123" s="715"/>
      <c r="W123" s="37" t="s">
        <v>71</v>
      </c>
      <c r="X123" s="703">
        <f>IFERROR(X118/H118,"0")+IFERROR(X119/H119,"0")+IFERROR(X120/H120,"0")+IFERROR(X121/H121,"0")+IFERROR(X122/H122,"0")</f>
        <v>13.333333333333334</v>
      </c>
      <c r="Y123" s="703">
        <f>IFERROR(Y118/H118,"0")+IFERROR(Y119/H119,"0")+IFERROR(Y120/H120,"0")+IFERROR(Y121/H121,"0")+IFERROR(Y122/H122,"0")</f>
        <v>14</v>
      </c>
      <c r="Z123" s="703">
        <f>IFERROR(IF(Z118="",0,Z118),"0")+IFERROR(IF(Z119="",0,Z119),"0")+IFERROR(IF(Z120="",0,Z120),"0")+IFERROR(IF(Z121="",0,Z121),"0")+IFERROR(IF(Z122="",0,Z122),"0")</f>
        <v>0.12628</v>
      </c>
      <c r="AA123" s="704"/>
      <c r="AB123" s="704"/>
      <c r="AC123" s="704"/>
    </row>
    <row r="124" spans="1:68" x14ac:dyDescent="0.2">
      <c r="A124" s="711"/>
      <c r="B124" s="711"/>
      <c r="C124" s="711"/>
      <c r="D124" s="711"/>
      <c r="E124" s="711"/>
      <c r="F124" s="711"/>
      <c r="G124" s="711"/>
      <c r="H124" s="711"/>
      <c r="I124" s="711"/>
      <c r="J124" s="711"/>
      <c r="K124" s="711"/>
      <c r="L124" s="711"/>
      <c r="M124" s="711"/>
      <c r="N124" s="711"/>
      <c r="O124" s="712"/>
      <c r="P124" s="713" t="s">
        <v>70</v>
      </c>
      <c r="Q124" s="714"/>
      <c r="R124" s="714"/>
      <c r="S124" s="714"/>
      <c r="T124" s="714"/>
      <c r="U124" s="714"/>
      <c r="V124" s="715"/>
      <c r="W124" s="37" t="s">
        <v>68</v>
      </c>
      <c r="X124" s="703">
        <f>IFERROR(SUM(X118:X122),"0")</f>
        <v>50</v>
      </c>
      <c r="Y124" s="703">
        <f>IFERROR(SUM(Y118:Y122),"0")</f>
        <v>52.5</v>
      </c>
      <c r="Z124" s="37"/>
      <c r="AA124" s="704"/>
      <c r="AB124" s="704"/>
      <c r="AC124" s="704"/>
    </row>
    <row r="125" spans="1:68" ht="14.25" customHeight="1" x14ac:dyDescent="0.25">
      <c r="A125" s="733" t="s">
        <v>161</v>
      </c>
      <c r="B125" s="711"/>
      <c r="C125" s="711"/>
      <c r="D125" s="711"/>
      <c r="E125" s="711"/>
      <c r="F125" s="711"/>
      <c r="G125" s="711"/>
      <c r="H125" s="711"/>
      <c r="I125" s="711"/>
      <c r="J125" s="711"/>
      <c r="K125" s="711"/>
      <c r="L125" s="711"/>
      <c r="M125" s="711"/>
      <c r="N125" s="711"/>
      <c r="O125" s="711"/>
      <c r="P125" s="711"/>
      <c r="Q125" s="711"/>
      <c r="R125" s="711"/>
      <c r="S125" s="711"/>
      <c r="T125" s="711"/>
      <c r="U125" s="711"/>
      <c r="V125" s="711"/>
      <c r="W125" s="711"/>
      <c r="X125" s="711"/>
      <c r="Y125" s="711"/>
      <c r="Z125" s="711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16">
        <v>4680115881488</v>
      </c>
      <c r="E126" s="717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7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100</v>
      </c>
      <c r="Y126" s="702">
        <f>IFERROR(IF(X126="",0,CEILING((X126/$H126),1)*$H126),"")</f>
        <v>108</v>
      </c>
      <c r="Z126" s="36">
        <f>IFERROR(IF(Y126=0,"",ROUNDUP(Y126/H126,0)*0.02175),"")</f>
        <v>0.21749999999999997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104.44444444444444</v>
      </c>
      <c r="BN126" s="64">
        <f>IFERROR(Y126*I126/H126,"0")</f>
        <v>112.8</v>
      </c>
      <c r="BO126" s="64">
        <f>IFERROR(1/J126*(X126/H126),"0")</f>
        <v>0.16534391534391535</v>
      </c>
      <c r="BP126" s="64">
        <f>IFERROR(1/J126*(Y126/H126),"0")</f>
        <v>0.17857142857142855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16">
        <v>4680115881488</v>
      </c>
      <c r="E127" s="717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781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16">
        <v>4680115882775</v>
      </c>
      <c r="E128" s="717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7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16">
        <v>4680115882775</v>
      </c>
      <c r="E129" s="717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999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16">
        <v>4680115880658</v>
      </c>
      <c r="E130" s="717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8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0"/>
      <c r="B131" s="711"/>
      <c r="C131" s="711"/>
      <c r="D131" s="711"/>
      <c r="E131" s="711"/>
      <c r="F131" s="711"/>
      <c r="G131" s="711"/>
      <c r="H131" s="711"/>
      <c r="I131" s="711"/>
      <c r="J131" s="711"/>
      <c r="K131" s="711"/>
      <c r="L131" s="711"/>
      <c r="M131" s="711"/>
      <c r="N131" s="711"/>
      <c r="O131" s="712"/>
      <c r="P131" s="713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IFERROR(X126/H126,"0")+IFERROR(X127/H127,"0")+IFERROR(X128/H128,"0")+IFERROR(X129/H129,"0")+IFERROR(X130/H130,"0")</f>
        <v>9.2592592592592595</v>
      </c>
      <c r="Y131" s="703">
        <f>IFERROR(Y126/H126,"0")+IFERROR(Y127/H127,"0")+IFERROR(Y128/H128,"0")+IFERROR(Y129/H129,"0")+IFERROR(Y130/H130,"0")</f>
        <v>10</v>
      </c>
      <c r="Z131" s="703">
        <f>IFERROR(IF(Z126="",0,Z126),"0")+IFERROR(IF(Z127="",0,Z127),"0")+IFERROR(IF(Z128="",0,Z128),"0")+IFERROR(IF(Z129="",0,Z129),"0")+IFERROR(IF(Z130="",0,Z130),"0")</f>
        <v>0.21749999999999997</v>
      </c>
      <c r="AA131" s="704"/>
      <c r="AB131" s="704"/>
      <c r="AC131" s="704"/>
    </row>
    <row r="132" spans="1:68" x14ac:dyDescent="0.2">
      <c r="A132" s="711"/>
      <c r="B132" s="711"/>
      <c r="C132" s="711"/>
      <c r="D132" s="711"/>
      <c r="E132" s="711"/>
      <c r="F132" s="711"/>
      <c r="G132" s="711"/>
      <c r="H132" s="711"/>
      <c r="I132" s="711"/>
      <c r="J132" s="711"/>
      <c r="K132" s="711"/>
      <c r="L132" s="711"/>
      <c r="M132" s="711"/>
      <c r="N132" s="711"/>
      <c r="O132" s="712"/>
      <c r="P132" s="713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IFERROR(SUM(X126:X130),"0")</f>
        <v>100</v>
      </c>
      <c r="Y132" s="703">
        <f>IFERROR(SUM(Y126:Y130),"0")</f>
        <v>108</v>
      </c>
      <c r="Z132" s="37"/>
      <c r="AA132" s="704"/>
      <c r="AB132" s="704"/>
      <c r="AC132" s="704"/>
    </row>
    <row r="133" spans="1:68" ht="14.25" customHeight="1" x14ac:dyDescent="0.25">
      <c r="A133" s="733" t="s">
        <v>72</v>
      </c>
      <c r="B133" s="711"/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1"/>
      <c r="U133" s="711"/>
      <c r="V133" s="711"/>
      <c r="W133" s="711"/>
      <c r="X133" s="711"/>
      <c r="Y133" s="711"/>
      <c r="Z133" s="711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16">
        <v>4607091385168</v>
      </c>
      <c r="E134" s="717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500</v>
      </c>
      <c r="Y134" s="702">
        <f t="shared" ref="Y134:Y140" si="21">IFERROR(IF(X134="",0,CEILING((X134/$H134),1)*$H134),"")</f>
        <v>502.2</v>
      </c>
      <c r="Z134" s="36">
        <f>IFERROR(IF(Y134=0,"",ROUNDUP(Y134/H134,0)*0.02175),"")</f>
        <v>1.3484999999999998</v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534.44444444444446</v>
      </c>
      <c r="BN134" s="64">
        <f t="shared" ref="BN134:BN140" si="23">IFERROR(Y134*I134/H134,"0")</f>
        <v>536.79600000000005</v>
      </c>
      <c r="BO134" s="64">
        <f t="shared" ref="BO134:BO140" si="24">IFERROR(1/J134*(X134/H134),"0")</f>
        <v>1.1022927689594357</v>
      </c>
      <c r="BP134" s="64">
        <f t="shared" ref="BP134:BP140" si="25">IFERROR(1/J134*(Y134/H134),"0")</f>
        <v>1.107142857142857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16">
        <v>4607091385168</v>
      </c>
      <c r="E135" s="717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16">
        <v>4680115884540</v>
      </c>
      <c r="E136" s="717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49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16">
        <v>4607091383256</v>
      </c>
      <c r="E137" s="717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16">
        <v>4607091385748</v>
      </c>
      <c r="E138" s="717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16">
        <v>4680115884533</v>
      </c>
      <c r="E139" s="717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16">
        <v>4680115882645</v>
      </c>
      <c r="E140" s="717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0"/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2"/>
      <c r="P141" s="713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61.728395061728399</v>
      </c>
      <c r="Y141" s="703">
        <f>IFERROR(Y134/H134,"0")+IFERROR(Y135/H135,"0")+IFERROR(Y136/H136,"0")+IFERROR(Y137/H137,"0")+IFERROR(Y138/H138,"0")+IFERROR(Y139/H139,"0")+IFERROR(Y140/H140,"0")</f>
        <v>62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1.3484999999999998</v>
      </c>
      <c r="AA141" s="704"/>
      <c r="AB141" s="704"/>
      <c r="AC141" s="704"/>
    </row>
    <row r="142" spans="1:68" x14ac:dyDescent="0.2">
      <c r="A142" s="711"/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2"/>
      <c r="P142" s="713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500</v>
      </c>
      <c r="Y142" s="703">
        <f>IFERROR(SUM(Y134:Y140),"0")</f>
        <v>502.2</v>
      </c>
      <c r="Z142" s="37"/>
      <c r="AA142" s="704"/>
      <c r="AB142" s="704"/>
      <c r="AC142" s="704"/>
    </row>
    <row r="143" spans="1:68" ht="14.25" customHeight="1" x14ac:dyDescent="0.25">
      <c r="A143" s="733" t="s">
        <v>201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1"/>
      <c r="U143" s="711"/>
      <c r="V143" s="711"/>
      <c r="W143" s="711"/>
      <c r="X143" s="711"/>
      <c r="Y143" s="711"/>
      <c r="Z143" s="711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16">
        <v>4680115882652</v>
      </c>
      <c r="E144" s="717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1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16">
        <v>4680115880238</v>
      </c>
      <c r="E145" s="717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0"/>
      <c r="B146" s="711"/>
      <c r="C146" s="711"/>
      <c r="D146" s="711"/>
      <c r="E146" s="711"/>
      <c r="F146" s="711"/>
      <c r="G146" s="711"/>
      <c r="H146" s="711"/>
      <c r="I146" s="711"/>
      <c r="J146" s="711"/>
      <c r="K146" s="711"/>
      <c r="L146" s="711"/>
      <c r="M146" s="711"/>
      <c r="N146" s="711"/>
      <c r="O146" s="712"/>
      <c r="P146" s="713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1"/>
      <c r="B147" s="711"/>
      <c r="C147" s="711"/>
      <c r="D147" s="711"/>
      <c r="E147" s="711"/>
      <c r="F147" s="711"/>
      <c r="G147" s="711"/>
      <c r="H147" s="711"/>
      <c r="I147" s="711"/>
      <c r="J147" s="711"/>
      <c r="K147" s="711"/>
      <c r="L147" s="711"/>
      <c r="M147" s="711"/>
      <c r="N147" s="711"/>
      <c r="O147" s="712"/>
      <c r="P147" s="713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58" t="s">
        <v>277</v>
      </c>
      <c r="B148" s="711"/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696"/>
      <c r="AB148" s="696"/>
      <c r="AC148" s="696"/>
    </row>
    <row r="149" spans="1:68" ht="14.25" customHeight="1" x14ac:dyDescent="0.25">
      <c r="A149" s="733" t="s">
        <v>113</v>
      </c>
      <c r="B149" s="711"/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16">
        <v>4680115882577</v>
      </c>
      <c r="E150" s="717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16">
        <v>4680115882577</v>
      </c>
      <c r="E151" s="717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0"/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1"/>
      <c r="M152" s="711"/>
      <c r="N152" s="711"/>
      <c r="O152" s="712"/>
      <c r="P152" s="713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11"/>
      <c r="B153" s="711"/>
      <c r="C153" s="711"/>
      <c r="D153" s="711"/>
      <c r="E153" s="711"/>
      <c r="F153" s="711"/>
      <c r="G153" s="711"/>
      <c r="H153" s="711"/>
      <c r="I153" s="711"/>
      <c r="J153" s="711"/>
      <c r="K153" s="711"/>
      <c r="L153" s="711"/>
      <c r="M153" s="711"/>
      <c r="N153" s="711"/>
      <c r="O153" s="712"/>
      <c r="P153" s="713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customHeight="1" x14ac:dyDescent="0.25">
      <c r="A154" s="733" t="s">
        <v>63</v>
      </c>
      <c r="B154" s="711"/>
      <c r="C154" s="711"/>
      <c r="D154" s="711"/>
      <c r="E154" s="711"/>
      <c r="F154" s="711"/>
      <c r="G154" s="711"/>
      <c r="H154" s="711"/>
      <c r="I154" s="711"/>
      <c r="J154" s="711"/>
      <c r="K154" s="711"/>
      <c r="L154" s="711"/>
      <c r="M154" s="711"/>
      <c r="N154" s="711"/>
      <c r="O154" s="711"/>
      <c r="P154" s="711"/>
      <c r="Q154" s="711"/>
      <c r="R154" s="711"/>
      <c r="S154" s="711"/>
      <c r="T154" s="711"/>
      <c r="U154" s="711"/>
      <c r="V154" s="711"/>
      <c r="W154" s="711"/>
      <c r="X154" s="711"/>
      <c r="Y154" s="711"/>
      <c r="Z154" s="711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16">
        <v>4680115883444</v>
      </c>
      <c r="E155" s="717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0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16">
        <v>4680115883444</v>
      </c>
      <c r="E156" s="717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0"/>
      <c r="B157" s="711"/>
      <c r="C157" s="711"/>
      <c r="D157" s="711"/>
      <c r="E157" s="711"/>
      <c r="F157" s="711"/>
      <c r="G157" s="711"/>
      <c r="H157" s="711"/>
      <c r="I157" s="711"/>
      <c r="J157" s="711"/>
      <c r="K157" s="711"/>
      <c r="L157" s="711"/>
      <c r="M157" s="711"/>
      <c r="N157" s="711"/>
      <c r="O157" s="712"/>
      <c r="P157" s="713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1"/>
      <c r="B158" s="711"/>
      <c r="C158" s="711"/>
      <c r="D158" s="711"/>
      <c r="E158" s="711"/>
      <c r="F158" s="711"/>
      <c r="G158" s="711"/>
      <c r="H158" s="711"/>
      <c r="I158" s="711"/>
      <c r="J158" s="711"/>
      <c r="K158" s="711"/>
      <c r="L158" s="711"/>
      <c r="M158" s="711"/>
      <c r="N158" s="711"/>
      <c r="O158" s="712"/>
      <c r="P158" s="713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33" t="s">
        <v>72</v>
      </c>
      <c r="B159" s="711"/>
      <c r="C159" s="711"/>
      <c r="D159" s="711"/>
      <c r="E159" s="711"/>
      <c r="F159" s="711"/>
      <c r="G159" s="711"/>
      <c r="H159" s="711"/>
      <c r="I159" s="711"/>
      <c r="J159" s="711"/>
      <c r="K159" s="711"/>
      <c r="L159" s="711"/>
      <c r="M159" s="711"/>
      <c r="N159" s="711"/>
      <c r="O159" s="711"/>
      <c r="P159" s="711"/>
      <c r="Q159" s="711"/>
      <c r="R159" s="711"/>
      <c r="S159" s="711"/>
      <c r="T159" s="711"/>
      <c r="U159" s="711"/>
      <c r="V159" s="711"/>
      <c r="W159" s="711"/>
      <c r="X159" s="711"/>
      <c r="Y159" s="711"/>
      <c r="Z159" s="711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16">
        <v>4680115882584</v>
      </c>
      <c r="E160" s="717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16">
        <v>4680115882584</v>
      </c>
      <c r="E161" s="717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0"/>
      <c r="B162" s="711"/>
      <c r="C162" s="711"/>
      <c r="D162" s="711"/>
      <c r="E162" s="711"/>
      <c r="F162" s="711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1"/>
      <c r="B163" s="711"/>
      <c r="C163" s="711"/>
      <c r="D163" s="711"/>
      <c r="E163" s="711"/>
      <c r="F163" s="711"/>
      <c r="G163" s="711"/>
      <c r="H163" s="711"/>
      <c r="I163" s="711"/>
      <c r="J163" s="711"/>
      <c r="K163" s="711"/>
      <c r="L163" s="711"/>
      <c r="M163" s="711"/>
      <c r="N163" s="711"/>
      <c r="O163" s="712"/>
      <c r="P163" s="713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58" t="s">
        <v>111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/>
      <c r="L164" s="711"/>
      <c r="M164" s="711"/>
      <c r="N164" s="711"/>
      <c r="O164" s="711"/>
      <c r="P164" s="711"/>
      <c r="Q164" s="711"/>
      <c r="R164" s="711"/>
      <c r="S164" s="711"/>
      <c r="T164" s="711"/>
      <c r="U164" s="711"/>
      <c r="V164" s="711"/>
      <c r="W164" s="711"/>
      <c r="X164" s="711"/>
      <c r="Y164" s="711"/>
      <c r="Z164" s="711"/>
      <c r="AA164" s="696"/>
      <c r="AB164" s="696"/>
      <c r="AC164" s="696"/>
    </row>
    <row r="165" spans="1:68" ht="14.25" customHeight="1" x14ac:dyDescent="0.25">
      <c r="A165" s="733" t="s">
        <v>113</v>
      </c>
      <c r="B165" s="711"/>
      <c r="C165" s="711"/>
      <c r="D165" s="711"/>
      <c r="E165" s="711"/>
      <c r="F165" s="711"/>
      <c r="G165" s="711"/>
      <c r="H165" s="711"/>
      <c r="I165" s="711"/>
      <c r="J165" s="711"/>
      <c r="K165" s="711"/>
      <c r="L165" s="711"/>
      <c r="M165" s="711"/>
      <c r="N165" s="711"/>
      <c r="O165" s="711"/>
      <c r="P165" s="711"/>
      <c r="Q165" s="711"/>
      <c r="R165" s="711"/>
      <c r="S165" s="711"/>
      <c r="T165" s="711"/>
      <c r="U165" s="711"/>
      <c r="V165" s="711"/>
      <c r="W165" s="711"/>
      <c r="X165" s="711"/>
      <c r="Y165" s="711"/>
      <c r="Z165" s="711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16">
        <v>4607091382945</v>
      </c>
      <c r="E166" s="717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16">
        <v>4607091382952</v>
      </c>
      <c r="E167" s="717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16">
        <v>4607091384604</v>
      </c>
      <c r="E168" s="717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10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0"/>
      <c r="B169" s="711"/>
      <c r="C169" s="711"/>
      <c r="D169" s="711"/>
      <c r="E169" s="711"/>
      <c r="F169" s="711"/>
      <c r="G169" s="711"/>
      <c r="H169" s="711"/>
      <c r="I169" s="711"/>
      <c r="J169" s="711"/>
      <c r="K169" s="711"/>
      <c r="L169" s="711"/>
      <c r="M169" s="711"/>
      <c r="N169" s="711"/>
      <c r="O169" s="712"/>
      <c r="P169" s="713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1"/>
      <c r="B170" s="711"/>
      <c r="C170" s="711"/>
      <c r="D170" s="711"/>
      <c r="E170" s="711"/>
      <c r="F170" s="711"/>
      <c r="G170" s="711"/>
      <c r="H170" s="711"/>
      <c r="I170" s="711"/>
      <c r="J170" s="711"/>
      <c r="K170" s="711"/>
      <c r="L170" s="711"/>
      <c r="M170" s="711"/>
      <c r="N170" s="711"/>
      <c r="O170" s="712"/>
      <c r="P170" s="713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33" t="s">
        <v>63</v>
      </c>
      <c r="B171" s="711"/>
      <c r="C171" s="711"/>
      <c r="D171" s="711"/>
      <c r="E171" s="711"/>
      <c r="F171" s="711"/>
      <c r="G171" s="711"/>
      <c r="H171" s="711"/>
      <c r="I171" s="711"/>
      <c r="J171" s="711"/>
      <c r="K171" s="711"/>
      <c r="L171" s="711"/>
      <c r="M171" s="711"/>
      <c r="N171" s="711"/>
      <c r="O171" s="711"/>
      <c r="P171" s="711"/>
      <c r="Q171" s="711"/>
      <c r="R171" s="711"/>
      <c r="S171" s="711"/>
      <c r="T171" s="711"/>
      <c r="U171" s="711"/>
      <c r="V171" s="711"/>
      <c r="W171" s="711"/>
      <c r="X171" s="711"/>
      <c r="Y171" s="711"/>
      <c r="Z171" s="711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16">
        <v>4607091387667</v>
      </c>
      <c r="E172" s="717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16">
        <v>4607091387636</v>
      </c>
      <c r="E173" s="717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10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16">
        <v>4607091382426</v>
      </c>
      <c r="E174" s="717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16">
        <v>4607091386547</v>
      </c>
      <c r="E175" s="717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16">
        <v>4607091382464</v>
      </c>
      <c r="E176" s="717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0"/>
      <c r="B177" s="711"/>
      <c r="C177" s="711"/>
      <c r="D177" s="711"/>
      <c r="E177" s="711"/>
      <c r="F177" s="711"/>
      <c r="G177" s="711"/>
      <c r="H177" s="711"/>
      <c r="I177" s="711"/>
      <c r="J177" s="711"/>
      <c r="K177" s="711"/>
      <c r="L177" s="711"/>
      <c r="M177" s="711"/>
      <c r="N177" s="711"/>
      <c r="O177" s="712"/>
      <c r="P177" s="713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1"/>
      <c r="B178" s="711"/>
      <c r="C178" s="711"/>
      <c r="D178" s="711"/>
      <c r="E178" s="711"/>
      <c r="F178" s="711"/>
      <c r="G178" s="711"/>
      <c r="H178" s="711"/>
      <c r="I178" s="711"/>
      <c r="J178" s="711"/>
      <c r="K178" s="711"/>
      <c r="L178" s="711"/>
      <c r="M178" s="711"/>
      <c r="N178" s="711"/>
      <c r="O178" s="712"/>
      <c r="P178" s="713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33" t="s">
        <v>72</v>
      </c>
      <c r="B179" s="711"/>
      <c r="C179" s="711"/>
      <c r="D179" s="711"/>
      <c r="E179" s="711"/>
      <c r="F179" s="711"/>
      <c r="G179" s="711"/>
      <c r="H179" s="711"/>
      <c r="I179" s="711"/>
      <c r="J179" s="711"/>
      <c r="K179" s="711"/>
      <c r="L179" s="711"/>
      <c r="M179" s="711"/>
      <c r="N179" s="711"/>
      <c r="O179" s="711"/>
      <c r="P179" s="711"/>
      <c r="Q179" s="711"/>
      <c r="R179" s="711"/>
      <c r="S179" s="711"/>
      <c r="T179" s="711"/>
      <c r="U179" s="711"/>
      <c r="V179" s="711"/>
      <c r="W179" s="711"/>
      <c r="X179" s="711"/>
      <c r="Y179" s="711"/>
      <c r="Z179" s="711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16">
        <v>4607091385304</v>
      </c>
      <c r="E180" s="717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50</v>
      </c>
      <c r="Y180" s="702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53.357142857142861</v>
      </c>
      <c r="BN180" s="64">
        <f>IFERROR(Y180*I180/H180,"0")</f>
        <v>53.784000000000006</v>
      </c>
      <c r="BO180" s="64">
        <f>IFERROR(1/J180*(X180/H180),"0")</f>
        <v>0.10629251700680271</v>
      </c>
      <c r="BP180" s="64">
        <f>IFERROR(1/J180*(Y180/H180),"0")</f>
        <v>0.10714285714285714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16">
        <v>4607091386264</v>
      </c>
      <c r="E181" s="717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16">
        <v>4607091385427</v>
      </c>
      <c r="E182" s="717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0"/>
      <c r="B183" s="711"/>
      <c r="C183" s="711"/>
      <c r="D183" s="711"/>
      <c r="E183" s="711"/>
      <c r="F183" s="711"/>
      <c r="G183" s="711"/>
      <c r="H183" s="711"/>
      <c r="I183" s="711"/>
      <c r="J183" s="711"/>
      <c r="K183" s="711"/>
      <c r="L183" s="711"/>
      <c r="M183" s="711"/>
      <c r="N183" s="711"/>
      <c r="O183" s="712"/>
      <c r="P183" s="713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5.9523809523809526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0.1305</v>
      </c>
      <c r="AA183" s="704"/>
      <c r="AB183" s="704"/>
      <c r="AC183" s="704"/>
    </row>
    <row r="184" spans="1:68" x14ac:dyDescent="0.2">
      <c r="A184" s="711"/>
      <c r="B184" s="711"/>
      <c r="C184" s="711"/>
      <c r="D184" s="711"/>
      <c r="E184" s="711"/>
      <c r="F184" s="711"/>
      <c r="G184" s="711"/>
      <c r="H184" s="711"/>
      <c r="I184" s="711"/>
      <c r="J184" s="711"/>
      <c r="K184" s="711"/>
      <c r="L184" s="711"/>
      <c r="M184" s="711"/>
      <c r="N184" s="711"/>
      <c r="O184" s="712"/>
      <c r="P184" s="713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50</v>
      </c>
      <c r="Y184" s="703">
        <f>IFERROR(SUM(Y180:Y182),"0")</f>
        <v>50.400000000000006</v>
      </c>
      <c r="Z184" s="37"/>
      <c r="AA184" s="704"/>
      <c r="AB184" s="704"/>
      <c r="AC184" s="704"/>
    </row>
    <row r="185" spans="1:68" ht="27.75" customHeight="1" x14ac:dyDescent="0.2">
      <c r="A185" s="762" t="s">
        <v>319</v>
      </c>
      <c r="B185" s="763"/>
      <c r="C185" s="763"/>
      <c r="D185" s="763"/>
      <c r="E185" s="763"/>
      <c r="F185" s="763"/>
      <c r="G185" s="763"/>
      <c r="H185" s="763"/>
      <c r="I185" s="763"/>
      <c r="J185" s="763"/>
      <c r="K185" s="763"/>
      <c r="L185" s="763"/>
      <c r="M185" s="763"/>
      <c r="N185" s="763"/>
      <c r="O185" s="763"/>
      <c r="P185" s="763"/>
      <c r="Q185" s="763"/>
      <c r="R185" s="763"/>
      <c r="S185" s="763"/>
      <c r="T185" s="763"/>
      <c r="U185" s="763"/>
      <c r="V185" s="763"/>
      <c r="W185" s="763"/>
      <c r="X185" s="763"/>
      <c r="Y185" s="763"/>
      <c r="Z185" s="763"/>
      <c r="AA185" s="48"/>
      <c r="AB185" s="48"/>
      <c r="AC185" s="48"/>
    </row>
    <row r="186" spans="1:68" ht="16.5" customHeight="1" x14ac:dyDescent="0.25">
      <c r="A186" s="758" t="s">
        <v>320</v>
      </c>
      <c r="B186" s="711"/>
      <c r="C186" s="711"/>
      <c r="D186" s="711"/>
      <c r="E186" s="711"/>
      <c r="F186" s="711"/>
      <c r="G186" s="711"/>
      <c r="H186" s="711"/>
      <c r="I186" s="711"/>
      <c r="J186" s="711"/>
      <c r="K186" s="711"/>
      <c r="L186" s="711"/>
      <c r="M186" s="711"/>
      <c r="N186" s="711"/>
      <c r="O186" s="711"/>
      <c r="P186" s="711"/>
      <c r="Q186" s="711"/>
      <c r="R186" s="711"/>
      <c r="S186" s="711"/>
      <c r="T186" s="711"/>
      <c r="U186" s="711"/>
      <c r="V186" s="711"/>
      <c r="W186" s="711"/>
      <c r="X186" s="711"/>
      <c r="Y186" s="711"/>
      <c r="Z186" s="711"/>
      <c r="AA186" s="696"/>
      <c r="AB186" s="696"/>
      <c r="AC186" s="696"/>
    </row>
    <row r="187" spans="1:68" ht="14.25" customHeight="1" x14ac:dyDescent="0.25">
      <c r="A187" s="733" t="s">
        <v>161</v>
      </c>
      <c r="B187" s="711"/>
      <c r="C187" s="711"/>
      <c r="D187" s="711"/>
      <c r="E187" s="711"/>
      <c r="F187" s="711"/>
      <c r="G187" s="711"/>
      <c r="H187" s="711"/>
      <c r="I187" s="711"/>
      <c r="J187" s="711"/>
      <c r="K187" s="711"/>
      <c r="L187" s="711"/>
      <c r="M187" s="711"/>
      <c r="N187" s="711"/>
      <c r="O187" s="711"/>
      <c r="P187" s="711"/>
      <c r="Q187" s="711"/>
      <c r="R187" s="711"/>
      <c r="S187" s="711"/>
      <c r="T187" s="711"/>
      <c r="U187" s="711"/>
      <c r="V187" s="711"/>
      <c r="W187" s="711"/>
      <c r="X187" s="711"/>
      <c r="Y187" s="711"/>
      <c r="Z187" s="711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16">
        <v>4680115886223</v>
      </c>
      <c r="E188" s="717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29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0"/>
      <c r="B189" s="711"/>
      <c r="C189" s="711"/>
      <c r="D189" s="711"/>
      <c r="E189" s="711"/>
      <c r="F189" s="711"/>
      <c r="G189" s="711"/>
      <c r="H189" s="711"/>
      <c r="I189" s="711"/>
      <c r="J189" s="711"/>
      <c r="K189" s="711"/>
      <c r="L189" s="711"/>
      <c r="M189" s="711"/>
      <c r="N189" s="711"/>
      <c r="O189" s="712"/>
      <c r="P189" s="713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1"/>
      <c r="B190" s="711"/>
      <c r="C190" s="711"/>
      <c r="D190" s="711"/>
      <c r="E190" s="711"/>
      <c r="F190" s="711"/>
      <c r="G190" s="711"/>
      <c r="H190" s="711"/>
      <c r="I190" s="711"/>
      <c r="J190" s="711"/>
      <c r="K190" s="711"/>
      <c r="L190" s="711"/>
      <c r="M190" s="711"/>
      <c r="N190" s="711"/>
      <c r="O190" s="712"/>
      <c r="P190" s="713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33" t="s">
        <v>63</v>
      </c>
      <c r="B191" s="711"/>
      <c r="C191" s="711"/>
      <c r="D191" s="711"/>
      <c r="E191" s="711"/>
      <c r="F191" s="711"/>
      <c r="G191" s="711"/>
      <c r="H191" s="711"/>
      <c r="I191" s="711"/>
      <c r="J191" s="711"/>
      <c r="K191" s="711"/>
      <c r="L191" s="711"/>
      <c r="M191" s="711"/>
      <c r="N191" s="711"/>
      <c r="O191" s="711"/>
      <c r="P191" s="711"/>
      <c r="Q191" s="711"/>
      <c r="R191" s="711"/>
      <c r="S191" s="711"/>
      <c r="T191" s="711"/>
      <c r="U191" s="711"/>
      <c r="V191" s="711"/>
      <c r="W191" s="711"/>
      <c r="X191" s="711"/>
      <c r="Y191" s="711"/>
      <c r="Z191" s="711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16">
        <v>4680115880993</v>
      </c>
      <c r="E192" s="717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16">
        <v>4680115881761</v>
      </c>
      <c r="E193" s="717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8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16">
        <v>4680115881563</v>
      </c>
      <c r="E194" s="717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16">
        <v>4680115880986</v>
      </c>
      <c r="E195" s="717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16">
        <v>4680115881785</v>
      </c>
      <c r="E196" s="717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16">
        <v>4680115881679</v>
      </c>
      <c r="E197" s="717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16">
        <v>4680115880191</v>
      </c>
      <c r="E198" s="717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7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16">
        <v>4680115883963</v>
      </c>
      <c r="E199" s="717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0"/>
      <c r="B200" s="711"/>
      <c r="C200" s="711"/>
      <c r="D200" s="711"/>
      <c r="E200" s="711"/>
      <c r="F200" s="711"/>
      <c r="G200" s="711"/>
      <c r="H200" s="711"/>
      <c r="I200" s="711"/>
      <c r="J200" s="711"/>
      <c r="K200" s="711"/>
      <c r="L200" s="711"/>
      <c r="M200" s="711"/>
      <c r="N200" s="711"/>
      <c r="O200" s="712"/>
      <c r="P200" s="713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1"/>
      <c r="B201" s="711"/>
      <c r="C201" s="711"/>
      <c r="D201" s="711"/>
      <c r="E201" s="711"/>
      <c r="F201" s="711"/>
      <c r="G201" s="711"/>
      <c r="H201" s="711"/>
      <c r="I201" s="711"/>
      <c r="J201" s="711"/>
      <c r="K201" s="711"/>
      <c r="L201" s="711"/>
      <c r="M201" s="711"/>
      <c r="N201" s="711"/>
      <c r="O201" s="712"/>
      <c r="P201" s="713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58" t="s">
        <v>345</v>
      </c>
      <c r="B202" s="711"/>
      <c r="C202" s="711"/>
      <c r="D202" s="711"/>
      <c r="E202" s="711"/>
      <c r="F202" s="711"/>
      <c r="G202" s="711"/>
      <c r="H202" s="711"/>
      <c r="I202" s="711"/>
      <c r="J202" s="711"/>
      <c r="K202" s="711"/>
      <c r="L202" s="711"/>
      <c r="M202" s="711"/>
      <c r="N202" s="711"/>
      <c r="O202" s="711"/>
      <c r="P202" s="711"/>
      <c r="Q202" s="711"/>
      <c r="R202" s="711"/>
      <c r="S202" s="711"/>
      <c r="T202" s="711"/>
      <c r="U202" s="711"/>
      <c r="V202" s="711"/>
      <c r="W202" s="711"/>
      <c r="X202" s="711"/>
      <c r="Y202" s="711"/>
      <c r="Z202" s="711"/>
      <c r="AA202" s="696"/>
      <c r="AB202" s="696"/>
      <c r="AC202" s="696"/>
    </row>
    <row r="203" spans="1:68" ht="14.25" customHeight="1" x14ac:dyDescent="0.25">
      <c r="A203" s="733" t="s">
        <v>113</v>
      </c>
      <c r="B203" s="711"/>
      <c r="C203" s="711"/>
      <c r="D203" s="711"/>
      <c r="E203" s="711"/>
      <c r="F203" s="711"/>
      <c r="G203" s="711"/>
      <c r="H203" s="711"/>
      <c r="I203" s="711"/>
      <c r="J203" s="711"/>
      <c r="K203" s="711"/>
      <c r="L203" s="711"/>
      <c r="M203" s="711"/>
      <c r="N203" s="711"/>
      <c r="O203" s="711"/>
      <c r="P203" s="711"/>
      <c r="Q203" s="711"/>
      <c r="R203" s="711"/>
      <c r="S203" s="711"/>
      <c r="T203" s="711"/>
      <c r="U203" s="711"/>
      <c r="V203" s="711"/>
      <c r="W203" s="711"/>
      <c r="X203" s="711"/>
      <c r="Y203" s="711"/>
      <c r="Z203" s="711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16">
        <v>4680115881402</v>
      </c>
      <c r="E204" s="717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16">
        <v>4680115881396</v>
      </c>
      <c r="E205" s="717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9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0"/>
      <c r="B206" s="711"/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2"/>
      <c r="P206" s="713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1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2"/>
      <c r="P207" s="713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33" t="s">
        <v>161</v>
      </c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711"/>
      <c r="Y208" s="711"/>
      <c r="Z208" s="711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16">
        <v>4680115882935</v>
      </c>
      <c r="E209" s="717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16">
        <v>4680115880764</v>
      </c>
      <c r="E210" s="717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0"/>
      <c r="B211" s="711"/>
      <c r="C211" s="711"/>
      <c r="D211" s="711"/>
      <c r="E211" s="711"/>
      <c r="F211" s="711"/>
      <c r="G211" s="711"/>
      <c r="H211" s="711"/>
      <c r="I211" s="711"/>
      <c r="J211" s="711"/>
      <c r="K211" s="711"/>
      <c r="L211" s="711"/>
      <c r="M211" s="711"/>
      <c r="N211" s="711"/>
      <c r="O211" s="712"/>
      <c r="P211" s="713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1"/>
      <c r="B212" s="711"/>
      <c r="C212" s="711"/>
      <c r="D212" s="711"/>
      <c r="E212" s="711"/>
      <c r="F212" s="711"/>
      <c r="G212" s="711"/>
      <c r="H212" s="711"/>
      <c r="I212" s="711"/>
      <c r="J212" s="711"/>
      <c r="K212" s="711"/>
      <c r="L212" s="711"/>
      <c r="M212" s="711"/>
      <c r="N212" s="711"/>
      <c r="O212" s="712"/>
      <c r="P212" s="713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33" t="s">
        <v>63</v>
      </c>
      <c r="B213" s="711"/>
      <c r="C213" s="711"/>
      <c r="D213" s="711"/>
      <c r="E213" s="711"/>
      <c r="F213" s="711"/>
      <c r="G213" s="711"/>
      <c r="H213" s="711"/>
      <c r="I213" s="711"/>
      <c r="J213" s="711"/>
      <c r="K213" s="711"/>
      <c r="L213" s="711"/>
      <c r="M213" s="711"/>
      <c r="N213" s="711"/>
      <c r="O213" s="711"/>
      <c r="P213" s="711"/>
      <c r="Q213" s="711"/>
      <c r="R213" s="711"/>
      <c r="S213" s="711"/>
      <c r="T213" s="711"/>
      <c r="U213" s="711"/>
      <c r="V213" s="711"/>
      <c r="W213" s="711"/>
      <c r="X213" s="711"/>
      <c r="Y213" s="711"/>
      <c r="Z213" s="711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16">
        <v>4680115882683</v>
      </c>
      <c r="E214" s="717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8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16">
        <v>4680115882690</v>
      </c>
      <c r="E215" s="717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10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16">
        <v>4680115882669</v>
      </c>
      <c r="E216" s="717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16">
        <v>4680115882676</v>
      </c>
      <c r="E217" s="717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8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16">
        <v>4680115884014</v>
      </c>
      <c r="E218" s="717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16">
        <v>4680115884007</v>
      </c>
      <c r="E219" s="717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16">
        <v>4680115884038</v>
      </c>
      <c r="E220" s="717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16">
        <v>4680115884021</v>
      </c>
      <c r="E221" s="717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0"/>
      <c r="B222" s="711"/>
      <c r="C222" s="711"/>
      <c r="D222" s="711"/>
      <c r="E222" s="711"/>
      <c r="F222" s="711"/>
      <c r="G222" s="711"/>
      <c r="H222" s="711"/>
      <c r="I222" s="711"/>
      <c r="J222" s="711"/>
      <c r="K222" s="711"/>
      <c r="L222" s="711"/>
      <c r="M222" s="711"/>
      <c r="N222" s="711"/>
      <c r="O222" s="712"/>
      <c r="P222" s="713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1"/>
      <c r="B223" s="711"/>
      <c r="C223" s="711"/>
      <c r="D223" s="711"/>
      <c r="E223" s="711"/>
      <c r="F223" s="711"/>
      <c r="G223" s="711"/>
      <c r="H223" s="711"/>
      <c r="I223" s="711"/>
      <c r="J223" s="711"/>
      <c r="K223" s="711"/>
      <c r="L223" s="711"/>
      <c r="M223" s="711"/>
      <c r="N223" s="711"/>
      <c r="O223" s="712"/>
      <c r="P223" s="713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33" t="s">
        <v>72</v>
      </c>
      <c r="B224" s="711"/>
      <c r="C224" s="711"/>
      <c r="D224" s="711"/>
      <c r="E224" s="711"/>
      <c r="F224" s="711"/>
      <c r="G224" s="711"/>
      <c r="H224" s="711"/>
      <c r="I224" s="711"/>
      <c r="J224" s="711"/>
      <c r="K224" s="711"/>
      <c r="L224" s="711"/>
      <c r="M224" s="711"/>
      <c r="N224" s="711"/>
      <c r="O224" s="711"/>
      <c r="P224" s="711"/>
      <c r="Q224" s="711"/>
      <c r="R224" s="711"/>
      <c r="S224" s="711"/>
      <c r="T224" s="711"/>
      <c r="U224" s="711"/>
      <c r="V224" s="711"/>
      <c r="W224" s="711"/>
      <c r="X224" s="711"/>
      <c r="Y224" s="711"/>
      <c r="Z224" s="711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16">
        <v>4680115881594</v>
      </c>
      <c r="E225" s="717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16">
        <v>4680115880962</v>
      </c>
      <c r="E226" s="717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16">
        <v>4680115881617</v>
      </c>
      <c r="E227" s="717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16">
        <v>4680115880573</v>
      </c>
      <c r="E228" s="717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16">
        <v>4680115882195</v>
      </c>
      <c r="E229" s="717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16">
        <v>4680115882607</v>
      </c>
      <c r="E230" s="717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16">
        <v>4680115880092</v>
      </c>
      <c r="E231" s="717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1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16">
        <v>4680115880221</v>
      </c>
      <c r="E232" s="717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16">
        <v>4680115882942</v>
      </c>
      <c r="E233" s="717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16">
        <v>4680115880504</v>
      </c>
      <c r="E234" s="717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16">
        <v>4680115882164</v>
      </c>
      <c r="E235" s="717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0"/>
      <c r="B236" s="711"/>
      <c r="C236" s="711"/>
      <c r="D236" s="711"/>
      <c r="E236" s="711"/>
      <c r="F236" s="711"/>
      <c r="G236" s="711"/>
      <c r="H236" s="711"/>
      <c r="I236" s="711"/>
      <c r="J236" s="711"/>
      <c r="K236" s="711"/>
      <c r="L236" s="711"/>
      <c r="M236" s="711"/>
      <c r="N236" s="711"/>
      <c r="O236" s="712"/>
      <c r="P236" s="713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11"/>
      <c r="B237" s="711"/>
      <c r="C237" s="711"/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33" t="s">
        <v>201</v>
      </c>
      <c r="B238" s="711"/>
      <c r="C238" s="711"/>
      <c r="D238" s="711"/>
      <c r="E238" s="711"/>
      <c r="F238" s="711"/>
      <c r="G238" s="711"/>
      <c r="H238" s="711"/>
      <c r="I238" s="711"/>
      <c r="J238" s="711"/>
      <c r="K238" s="711"/>
      <c r="L238" s="711"/>
      <c r="M238" s="711"/>
      <c r="N238" s="711"/>
      <c r="O238" s="711"/>
      <c r="P238" s="711"/>
      <c r="Q238" s="711"/>
      <c r="R238" s="711"/>
      <c r="S238" s="711"/>
      <c r="T238" s="711"/>
      <c r="U238" s="711"/>
      <c r="V238" s="711"/>
      <c r="W238" s="711"/>
      <c r="X238" s="711"/>
      <c r="Y238" s="711"/>
      <c r="Z238" s="711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16">
        <v>4680115882874</v>
      </c>
      <c r="E239" s="717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16">
        <v>4680115882874</v>
      </c>
      <c r="E240" s="717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10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16">
        <v>4680115884434</v>
      </c>
      <c r="E241" s="717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8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16">
        <v>4680115880818</v>
      </c>
      <c r="E242" s="717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10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16">
        <v>4680115880801</v>
      </c>
      <c r="E243" s="717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75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0"/>
      <c r="B244" s="711"/>
      <c r="C244" s="711"/>
      <c r="D244" s="711"/>
      <c r="E244" s="711"/>
      <c r="F244" s="711"/>
      <c r="G244" s="711"/>
      <c r="H244" s="711"/>
      <c r="I244" s="711"/>
      <c r="J244" s="711"/>
      <c r="K244" s="711"/>
      <c r="L244" s="711"/>
      <c r="M244" s="711"/>
      <c r="N244" s="711"/>
      <c r="O244" s="712"/>
      <c r="P244" s="713" t="s">
        <v>70</v>
      </c>
      <c r="Q244" s="714"/>
      <c r="R244" s="714"/>
      <c r="S244" s="714"/>
      <c r="T244" s="714"/>
      <c r="U244" s="714"/>
      <c r="V244" s="715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1"/>
      <c r="B245" s="711"/>
      <c r="C245" s="711"/>
      <c r="D245" s="711"/>
      <c r="E245" s="711"/>
      <c r="F245" s="711"/>
      <c r="G245" s="711"/>
      <c r="H245" s="711"/>
      <c r="I245" s="711"/>
      <c r="J245" s="711"/>
      <c r="K245" s="711"/>
      <c r="L245" s="711"/>
      <c r="M245" s="711"/>
      <c r="N245" s="711"/>
      <c r="O245" s="712"/>
      <c r="P245" s="713" t="s">
        <v>70</v>
      </c>
      <c r="Q245" s="714"/>
      <c r="R245" s="714"/>
      <c r="S245" s="714"/>
      <c r="T245" s="714"/>
      <c r="U245" s="714"/>
      <c r="V245" s="715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58" t="s">
        <v>418</v>
      </c>
      <c r="B246" s="711"/>
      <c r="C246" s="711"/>
      <c r="D246" s="711"/>
      <c r="E246" s="711"/>
      <c r="F246" s="711"/>
      <c r="G246" s="711"/>
      <c r="H246" s="711"/>
      <c r="I246" s="711"/>
      <c r="J246" s="711"/>
      <c r="K246" s="711"/>
      <c r="L246" s="711"/>
      <c r="M246" s="711"/>
      <c r="N246" s="711"/>
      <c r="O246" s="711"/>
      <c r="P246" s="711"/>
      <c r="Q246" s="711"/>
      <c r="R246" s="711"/>
      <c r="S246" s="711"/>
      <c r="T246" s="711"/>
      <c r="U246" s="711"/>
      <c r="V246" s="711"/>
      <c r="W246" s="711"/>
      <c r="X246" s="711"/>
      <c r="Y246" s="711"/>
      <c r="Z246" s="711"/>
      <c r="AA246" s="696"/>
      <c r="AB246" s="696"/>
      <c r="AC246" s="696"/>
    </row>
    <row r="247" spans="1:68" ht="14.25" customHeight="1" x14ac:dyDescent="0.25">
      <c r="A247" s="733" t="s">
        <v>113</v>
      </c>
      <c r="B247" s="711"/>
      <c r="C247" s="711"/>
      <c r="D247" s="711"/>
      <c r="E247" s="711"/>
      <c r="F247" s="711"/>
      <c r="G247" s="711"/>
      <c r="H247" s="711"/>
      <c r="I247" s="711"/>
      <c r="J247" s="711"/>
      <c r="K247" s="711"/>
      <c r="L247" s="711"/>
      <c r="M247" s="711"/>
      <c r="N247" s="711"/>
      <c r="O247" s="711"/>
      <c r="P247" s="711"/>
      <c r="Q247" s="711"/>
      <c r="R247" s="711"/>
      <c r="S247" s="711"/>
      <c r="T247" s="711"/>
      <c r="U247" s="711"/>
      <c r="V247" s="711"/>
      <c r="W247" s="711"/>
      <c r="X247" s="711"/>
      <c r="Y247" s="711"/>
      <c r="Z247" s="711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16">
        <v>4680115884274</v>
      </c>
      <c r="E248" s="717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8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16">
        <v>4680115884274</v>
      </c>
      <c r="E249" s="717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16">
        <v>4680115884298</v>
      </c>
      <c r="E250" s="717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10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16">
        <v>4680115884250</v>
      </c>
      <c r="E251" s="717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6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16">
        <v>4680115884250</v>
      </c>
      <c r="E252" s="717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10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16">
        <v>4680115884281</v>
      </c>
      <c r="E253" s="717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8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16">
        <v>4680115884199</v>
      </c>
      <c r="E254" s="717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8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16">
        <v>4680115884267</v>
      </c>
      <c r="E255" s="717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0"/>
      <c r="B256" s="711"/>
      <c r="C256" s="711"/>
      <c r="D256" s="711"/>
      <c r="E256" s="711"/>
      <c r="F256" s="711"/>
      <c r="G256" s="711"/>
      <c r="H256" s="711"/>
      <c r="I256" s="711"/>
      <c r="J256" s="711"/>
      <c r="K256" s="711"/>
      <c r="L256" s="711"/>
      <c r="M256" s="711"/>
      <c r="N256" s="711"/>
      <c r="O256" s="712"/>
      <c r="P256" s="713" t="s">
        <v>70</v>
      </c>
      <c r="Q256" s="714"/>
      <c r="R256" s="714"/>
      <c r="S256" s="714"/>
      <c r="T256" s="714"/>
      <c r="U256" s="714"/>
      <c r="V256" s="715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1"/>
      <c r="B257" s="711"/>
      <c r="C257" s="711"/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2"/>
      <c r="P257" s="713" t="s">
        <v>70</v>
      </c>
      <c r="Q257" s="714"/>
      <c r="R257" s="714"/>
      <c r="S257" s="714"/>
      <c r="T257" s="714"/>
      <c r="U257" s="714"/>
      <c r="V257" s="715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58" t="s">
        <v>438</v>
      </c>
      <c r="B258" s="711"/>
      <c r="C258" s="711"/>
      <c r="D258" s="711"/>
      <c r="E258" s="711"/>
      <c r="F258" s="711"/>
      <c r="G258" s="711"/>
      <c r="H258" s="711"/>
      <c r="I258" s="711"/>
      <c r="J258" s="711"/>
      <c r="K258" s="711"/>
      <c r="L258" s="711"/>
      <c r="M258" s="711"/>
      <c r="N258" s="711"/>
      <c r="O258" s="711"/>
      <c r="P258" s="711"/>
      <c r="Q258" s="711"/>
      <c r="R258" s="711"/>
      <c r="S258" s="711"/>
      <c r="T258" s="711"/>
      <c r="U258" s="711"/>
      <c r="V258" s="711"/>
      <c r="W258" s="711"/>
      <c r="X258" s="711"/>
      <c r="Y258" s="711"/>
      <c r="Z258" s="711"/>
      <c r="AA258" s="696"/>
      <c r="AB258" s="696"/>
      <c r="AC258" s="696"/>
    </row>
    <row r="259" spans="1:68" ht="14.25" customHeight="1" x14ac:dyDescent="0.25">
      <c r="A259" s="733" t="s">
        <v>113</v>
      </c>
      <c r="B259" s="711"/>
      <c r="C259" s="711"/>
      <c r="D259" s="711"/>
      <c r="E259" s="711"/>
      <c r="F259" s="711"/>
      <c r="G259" s="711"/>
      <c r="H259" s="711"/>
      <c r="I259" s="711"/>
      <c r="J259" s="711"/>
      <c r="K259" s="711"/>
      <c r="L259" s="711"/>
      <c r="M259" s="711"/>
      <c r="N259" s="711"/>
      <c r="O259" s="711"/>
      <c r="P259" s="711"/>
      <c r="Q259" s="711"/>
      <c r="R259" s="711"/>
      <c r="S259" s="711"/>
      <c r="T259" s="711"/>
      <c r="U259" s="711"/>
      <c r="V259" s="711"/>
      <c r="W259" s="711"/>
      <c r="X259" s="711"/>
      <c r="Y259" s="711"/>
      <c r="Z259" s="711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16">
        <v>4680115884137</v>
      </c>
      <c r="E260" s="717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16">
        <v>4680115884137</v>
      </c>
      <c r="E261" s="717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16">
        <v>4680115884236</v>
      </c>
      <c r="E262" s="717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16">
        <v>4680115884175</v>
      </c>
      <c r="E263" s="717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16">
        <v>4680115884144</v>
      </c>
      <c r="E264" s="717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16">
        <v>4680115885288</v>
      </c>
      <c r="E265" s="717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10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16">
        <v>4680115884182</v>
      </c>
      <c r="E266" s="717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10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16">
        <v>4680115884205</v>
      </c>
      <c r="E267" s="717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0"/>
      <c r="B268" s="711"/>
      <c r="C268" s="711"/>
      <c r="D268" s="711"/>
      <c r="E268" s="711"/>
      <c r="F268" s="711"/>
      <c r="G268" s="711"/>
      <c r="H268" s="711"/>
      <c r="I268" s="711"/>
      <c r="J268" s="711"/>
      <c r="K268" s="711"/>
      <c r="L268" s="711"/>
      <c r="M268" s="711"/>
      <c r="N268" s="711"/>
      <c r="O268" s="712"/>
      <c r="P268" s="713" t="s">
        <v>70</v>
      </c>
      <c r="Q268" s="714"/>
      <c r="R268" s="714"/>
      <c r="S268" s="714"/>
      <c r="T268" s="714"/>
      <c r="U268" s="714"/>
      <c r="V268" s="715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1"/>
      <c r="B269" s="711"/>
      <c r="C269" s="711"/>
      <c r="D269" s="711"/>
      <c r="E269" s="711"/>
      <c r="F269" s="711"/>
      <c r="G269" s="711"/>
      <c r="H269" s="711"/>
      <c r="I269" s="711"/>
      <c r="J269" s="711"/>
      <c r="K269" s="711"/>
      <c r="L269" s="711"/>
      <c r="M269" s="711"/>
      <c r="N269" s="711"/>
      <c r="O269" s="712"/>
      <c r="P269" s="713" t="s">
        <v>70</v>
      </c>
      <c r="Q269" s="714"/>
      <c r="R269" s="714"/>
      <c r="S269" s="714"/>
      <c r="T269" s="714"/>
      <c r="U269" s="714"/>
      <c r="V269" s="715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58" t="s">
        <v>459</v>
      </c>
      <c r="B270" s="711"/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1"/>
      <c r="U270" s="711"/>
      <c r="V270" s="711"/>
      <c r="W270" s="711"/>
      <c r="X270" s="711"/>
      <c r="Y270" s="711"/>
      <c r="Z270" s="711"/>
      <c r="AA270" s="696"/>
      <c r="AB270" s="696"/>
      <c r="AC270" s="696"/>
    </row>
    <row r="271" spans="1:68" ht="14.25" customHeight="1" x14ac:dyDescent="0.25">
      <c r="A271" s="733" t="s">
        <v>113</v>
      </c>
      <c r="B271" s="711"/>
      <c r="C271" s="711"/>
      <c r="D271" s="711"/>
      <c r="E271" s="711"/>
      <c r="F271" s="711"/>
      <c r="G271" s="711"/>
      <c r="H271" s="711"/>
      <c r="I271" s="711"/>
      <c r="J271" s="711"/>
      <c r="K271" s="711"/>
      <c r="L271" s="711"/>
      <c r="M271" s="711"/>
      <c r="N271" s="711"/>
      <c r="O271" s="711"/>
      <c r="P271" s="711"/>
      <c r="Q271" s="711"/>
      <c r="R271" s="711"/>
      <c r="S271" s="711"/>
      <c r="T271" s="711"/>
      <c r="U271" s="711"/>
      <c r="V271" s="711"/>
      <c r="W271" s="711"/>
      <c r="X271" s="711"/>
      <c r="Y271" s="711"/>
      <c r="Z271" s="711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16">
        <v>4680115885837</v>
      </c>
      <c r="E272" s="717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9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16">
        <v>4680115885806</v>
      </c>
      <c r="E273" s="717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1027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16">
        <v>4680115885806</v>
      </c>
      <c r="E274" s="717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8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16">
        <v>4680115885851</v>
      </c>
      <c r="E275" s="717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16">
        <v>4680115885844</v>
      </c>
      <c r="E276" s="717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16">
        <v>4680115885820</v>
      </c>
      <c r="E277" s="717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0"/>
      <c r="B278" s="711"/>
      <c r="C278" s="711"/>
      <c r="D278" s="711"/>
      <c r="E278" s="711"/>
      <c r="F278" s="711"/>
      <c r="G278" s="711"/>
      <c r="H278" s="711"/>
      <c r="I278" s="711"/>
      <c r="J278" s="711"/>
      <c r="K278" s="711"/>
      <c r="L278" s="711"/>
      <c r="M278" s="711"/>
      <c r="N278" s="711"/>
      <c r="O278" s="712"/>
      <c r="P278" s="713" t="s">
        <v>70</v>
      </c>
      <c r="Q278" s="714"/>
      <c r="R278" s="714"/>
      <c r="S278" s="714"/>
      <c r="T278" s="714"/>
      <c r="U278" s="714"/>
      <c r="V278" s="715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1"/>
      <c r="B279" s="711"/>
      <c r="C279" s="711"/>
      <c r="D279" s="711"/>
      <c r="E279" s="711"/>
      <c r="F279" s="711"/>
      <c r="G279" s="711"/>
      <c r="H279" s="711"/>
      <c r="I279" s="711"/>
      <c r="J279" s="711"/>
      <c r="K279" s="711"/>
      <c r="L279" s="711"/>
      <c r="M279" s="711"/>
      <c r="N279" s="711"/>
      <c r="O279" s="712"/>
      <c r="P279" s="713" t="s">
        <v>70</v>
      </c>
      <c r="Q279" s="714"/>
      <c r="R279" s="714"/>
      <c r="S279" s="714"/>
      <c r="T279" s="714"/>
      <c r="U279" s="714"/>
      <c r="V279" s="715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58" t="s">
        <v>476</v>
      </c>
      <c r="B280" s="711"/>
      <c r="C280" s="711"/>
      <c r="D280" s="711"/>
      <c r="E280" s="711"/>
      <c r="F280" s="711"/>
      <c r="G280" s="711"/>
      <c r="H280" s="711"/>
      <c r="I280" s="711"/>
      <c r="J280" s="711"/>
      <c r="K280" s="711"/>
      <c r="L280" s="711"/>
      <c r="M280" s="711"/>
      <c r="N280" s="711"/>
      <c r="O280" s="711"/>
      <c r="P280" s="711"/>
      <c r="Q280" s="711"/>
      <c r="R280" s="711"/>
      <c r="S280" s="711"/>
      <c r="T280" s="711"/>
      <c r="U280" s="711"/>
      <c r="V280" s="711"/>
      <c r="W280" s="711"/>
      <c r="X280" s="711"/>
      <c r="Y280" s="711"/>
      <c r="Z280" s="711"/>
      <c r="AA280" s="696"/>
      <c r="AB280" s="696"/>
      <c r="AC280" s="696"/>
    </row>
    <row r="281" spans="1:68" ht="14.25" customHeight="1" x14ac:dyDescent="0.25">
      <c r="A281" s="733" t="s">
        <v>113</v>
      </c>
      <c r="B281" s="711"/>
      <c r="C281" s="711"/>
      <c r="D281" s="711"/>
      <c r="E281" s="711"/>
      <c r="F281" s="711"/>
      <c r="G281" s="711"/>
      <c r="H281" s="711"/>
      <c r="I281" s="711"/>
      <c r="J281" s="711"/>
      <c r="K281" s="711"/>
      <c r="L281" s="711"/>
      <c r="M281" s="711"/>
      <c r="N281" s="711"/>
      <c r="O281" s="711"/>
      <c r="P281" s="711"/>
      <c r="Q281" s="711"/>
      <c r="R281" s="711"/>
      <c r="S281" s="711"/>
      <c r="T281" s="711"/>
      <c r="U281" s="711"/>
      <c r="V281" s="711"/>
      <c r="W281" s="711"/>
      <c r="X281" s="711"/>
      <c r="Y281" s="711"/>
      <c r="Z281" s="711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16">
        <v>4680115885707</v>
      </c>
      <c r="E282" s="717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8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11"/>
      <c r="C283" s="711"/>
      <c r="D283" s="711"/>
      <c r="E283" s="711"/>
      <c r="F283" s="711"/>
      <c r="G283" s="711"/>
      <c r="H283" s="711"/>
      <c r="I283" s="711"/>
      <c r="J283" s="711"/>
      <c r="K283" s="711"/>
      <c r="L283" s="711"/>
      <c r="M283" s="711"/>
      <c r="N283" s="711"/>
      <c r="O283" s="712"/>
      <c r="P283" s="713" t="s">
        <v>70</v>
      </c>
      <c r="Q283" s="714"/>
      <c r="R283" s="714"/>
      <c r="S283" s="714"/>
      <c r="T283" s="714"/>
      <c r="U283" s="714"/>
      <c r="V283" s="715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1"/>
      <c r="B284" s="711"/>
      <c r="C284" s="711"/>
      <c r="D284" s="711"/>
      <c r="E284" s="711"/>
      <c r="F284" s="711"/>
      <c r="G284" s="711"/>
      <c r="H284" s="711"/>
      <c r="I284" s="711"/>
      <c r="J284" s="711"/>
      <c r="K284" s="711"/>
      <c r="L284" s="711"/>
      <c r="M284" s="711"/>
      <c r="N284" s="711"/>
      <c r="O284" s="712"/>
      <c r="P284" s="713" t="s">
        <v>70</v>
      </c>
      <c r="Q284" s="714"/>
      <c r="R284" s="714"/>
      <c r="S284" s="714"/>
      <c r="T284" s="714"/>
      <c r="U284" s="714"/>
      <c r="V284" s="715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58" t="s">
        <v>479</v>
      </c>
      <c r="B285" s="711"/>
      <c r="C285" s="711"/>
      <c r="D285" s="711"/>
      <c r="E285" s="711"/>
      <c r="F285" s="711"/>
      <c r="G285" s="711"/>
      <c r="H285" s="711"/>
      <c r="I285" s="711"/>
      <c r="J285" s="711"/>
      <c r="K285" s="711"/>
      <c r="L285" s="711"/>
      <c r="M285" s="711"/>
      <c r="N285" s="711"/>
      <c r="O285" s="711"/>
      <c r="P285" s="711"/>
      <c r="Q285" s="711"/>
      <c r="R285" s="711"/>
      <c r="S285" s="711"/>
      <c r="T285" s="711"/>
      <c r="U285" s="711"/>
      <c r="V285" s="711"/>
      <c r="W285" s="711"/>
      <c r="X285" s="711"/>
      <c r="Y285" s="711"/>
      <c r="Z285" s="711"/>
      <c r="AA285" s="696"/>
      <c r="AB285" s="696"/>
      <c r="AC285" s="696"/>
    </row>
    <row r="286" spans="1:68" ht="14.25" customHeight="1" x14ac:dyDescent="0.25">
      <c r="A286" s="733" t="s">
        <v>113</v>
      </c>
      <c r="B286" s="711"/>
      <c r="C286" s="711"/>
      <c r="D286" s="711"/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16">
        <v>4607091383423</v>
      </c>
      <c r="E287" s="717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10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16">
        <v>4680115885691</v>
      </c>
      <c r="E288" s="717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7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16">
        <v>4680115885660</v>
      </c>
      <c r="E289" s="717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0"/>
      <c r="B290" s="711"/>
      <c r="C290" s="711"/>
      <c r="D290" s="711"/>
      <c r="E290" s="711"/>
      <c r="F290" s="711"/>
      <c r="G290" s="711"/>
      <c r="H290" s="711"/>
      <c r="I290" s="711"/>
      <c r="J290" s="711"/>
      <c r="K290" s="711"/>
      <c r="L290" s="711"/>
      <c r="M290" s="711"/>
      <c r="N290" s="711"/>
      <c r="O290" s="712"/>
      <c r="P290" s="713" t="s">
        <v>70</v>
      </c>
      <c r="Q290" s="714"/>
      <c r="R290" s="714"/>
      <c r="S290" s="714"/>
      <c r="T290" s="714"/>
      <c r="U290" s="714"/>
      <c r="V290" s="715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1"/>
      <c r="B291" s="711"/>
      <c r="C291" s="711"/>
      <c r="D291" s="711"/>
      <c r="E291" s="711"/>
      <c r="F291" s="711"/>
      <c r="G291" s="711"/>
      <c r="H291" s="711"/>
      <c r="I291" s="711"/>
      <c r="J291" s="711"/>
      <c r="K291" s="711"/>
      <c r="L291" s="711"/>
      <c r="M291" s="711"/>
      <c r="N291" s="711"/>
      <c r="O291" s="712"/>
      <c r="P291" s="713" t="s">
        <v>70</v>
      </c>
      <c r="Q291" s="714"/>
      <c r="R291" s="714"/>
      <c r="S291" s="714"/>
      <c r="T291" s="714"/>
      <c r="U291" s="714"/>
      <c r="V291" s="715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58" t="s">
        <v>488</v>
      </c>
      <c r="B292" s="711"/>
      <c r="C292" s="711"/>
      <c r="D292" s="711"/>
      <c r="E292" s="711"/>
      <c r="F292" s="711"/>
      <c r="G292" s="711"/>
      <c r="H292" s="711"/>
      <c r="I292" s="711"/>
      <c r="J292" s="711"/>
      <c r="K292" s="711"/>
      <c r="L292" s="711"/>
      <c r="M292" s="711"/>
      <c r="N292" s="711"/>
      <c r="O292" s="711"/>
      <c r="P292" s="711"/>
      <c r="Q292" s="711"/>
      <c r="R292" s="711"/>
      <c r="S292" s="711"/>
      <c r="T292" s="711"/>
      <c r="U292" s="711"/>
      <c r="V292" s="711"/>
      <c r="W292" s="711"/>
      <c r="X292" s="711"/>
      <c r="Y292" s="711"/>
      <c r="Z292" s="711"/>
      <c r="AA292" s="696"/>
      <c r="AB292" s="696"/>
      <c r="AC292" s="696"/>
    </row>
    <row r="293" spans="1:68" ht="14.25" customHeight="1" x14ac:dyDescent="0.25">
      <c r="A293" s="733" t="s">
        <v>72</v>
      </c>
      <c r="B293" s="711"/>
      <c r="C293" s="711"/>
      <c r="D293" s="711"/>
      <c r="E293" s="711"/>
      <c r="F293" s="711"/>
      <c r="G293" s="711"/>
      <c r="H293" s="711"/>
      <c r="I293" s="711"/>
      <c r="J293" s="711"/>
      <c r="K293" s="711"/>
      <c r="L293" s="711"/>
      <c r="M293" s="711"/>
      <c r="N293" s="711"/>
      <c r="O293" s="711"/>
      <c r="P293" s="711"/>
      <c r="Q293" s="711"/>
      <c r="R293" s="711"/>
      <c r="S293" s="711"/>
      <c r="T293" s="711"/>
      <c r="U293" s="711"/>
      <c r="V293" s="711"/>
      <c r="W293" s="711"/>
      <c r="X293" s="711"/>
      <c r="Y293" s="711"/>
      <c r="Z293" s="711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16">
        <v>4680115881556</v>
      </c>
      <c r="E294" s="717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7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16">
        <v>4680115881037</v>
      </c>
      <c r="E295" s="717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8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16">
        <v>4680115881228</v>
      </c>
      <c r="E296" s="717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16">
        <v>4680115881211</v>
      </c>
      <c r="E297" s="717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7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16">
        <v>4680115881020</v>
      </c>
      <c r="E298" s="717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7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0"/>
      <c r="B299" s="711"/>
      <c r="C299" s="711"/>
      <c r="D299" s="711"/>
      <c r="E299" s="711"/>
      <c r="F299" s="711"/>
      <c r="G299" s="711"/>
      <c r="H299" s="711"/>
      <c r="I299" s="711"/>
      <c r="J299" s="711"/>
      <c r="K299" s="711"/>
      <c r="L299" s="711"/>
      <c r="M299" s="711"/>
      <c r="N299" s="711"/>
      <c r="O299" s="712"/>
      <c r="P299" s="713" t="s">
        <v>70</v>
      </c>
      <c r="Q299" s="714"/>
      <c r="R299" s="714"/>
      <c r="S299" s="714"/>
      <c r="T299" s="714"/>
      <c r="U299" s="714"/>
      <c r="V299" s="715"/>
      <c r="W299" s="37" t="s">
        <v>71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1"/>
      <c r="B300" s="711"/>
      <c r="C300" s="711"/>
      <c r="D300" s="711"/>
      <c r="E300" s="711"/>
      <c r="F300" s="711"/>
      <c r="G300" s="711"/>
      <c r="H300" s="711"/>
      <c r="I300" s="711"/>
      <c r="J300" s="711"/>
      <c r="K300" s="711"/>
      <c r="L300" s="711"/>
      <c r="M300" s="711"/>
      <c r="N300" s="711"/>
      <c r="O300" s="712"/>
      <c r="P300" s="713" t="s">
        <v>70</v>
      </c>
      <c r="Q300" s="714"/>
      <c r="R300" s="714"/>
      <c r="S300" s="714"/>
      <c r="T300" s="714"/>
      <c r="U300" s="714"/>
      <c r="V300" s="715"/>
      <c r="W300" s="37" t="s">
        <v>68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58" t="s">
        <v>502</v>
      </c>
      <c r="B301" s="711"/>
      <c r="C301" s="711"/>
      <c r="D301" s="711"/>
      <c r="E301" s="711"/>
      <c r="F301" s="711"/>
      <c r="G301" s="711"/>
      <c r="H301" s="711"/>
      <c r="I301" s="711"/>
      <c r="J301" s="711"/>
      <c r="K301" s="711"/>
      <c r="L301" s="711"/>
      <c r="M301" s="711"/>
      <c r="N301" s="711"/>
      <c r="O301" s="711"/>
      <c r="P301" s="711"/>
      <c r="Q301" s="711"/>
      <c r="R301" s="711"/>
      <c r="S301" s="711"/>
      <c r="T301" s="711"/>
      <c r="U301" s="711"/>
      <c r="V301" s="711"/>
      <c r="W301" s="711"/>
      <c r="X301" s="711"/>
      <c r="Y301" s="711"/>
      <c r="Z301" s="711"/>
      <c r="AA301" s="696"/>
      <c r="AB301" s="696"/>
      <c r="AC301" s="696"/>
    </row>
    <row r="302" spans="1:68" ht="14.25" customHeight="1" x14ac:dyDescent="0.25">
      <c r="A302" s="733" t="s">
        <v>72</v>
      </c>
      <c r="B302" s="711"/>
      <c r="C302" s="711"/>
      <c r="D302" s="711"/>
      <c r="E302" s="711"/>
      <c r="F302" s="711"/>
      <c r="G302" s="711"/>
      <c r="H302" s="711"/>
      <c r="I302" s="711"/>
      <c r="J302" s="711"/>
      <c r="K302" s="711"/>
      <c r="L302" s="711"/>
      <c r="M302" s="711"/>
      <c r="N302" s="711"/>
      <c r="O302" s="711"/>
      <c r="P302" s="711"/>
      <c r="Q302" s="711"/>
      <c r="R302" s="711"/>
      <c r="S302" s="711"/>
      <c r="T302" s="711"/>
      <c r="U302" s="711"/>
      <c r="V302" s="711"/>
      <c r="W302" s="711"/>
      <c r="X302" s="711"/>
      <c r="Y302" s="711"/>
      <c r="Z302" s="711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16">
        <v>4680115884618</v>
      </c>
      <c r="E303" s="717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0"/>
      <c r="B304" s="711"/>
      <c r="C304" s="711"/>
      <c r="D304" s="711"/>
      <c r="E304" s="711"/>
      <c r="F304" s="711"/>
      <c r="G304" s="711"/>
      <c r="H304" s="711"/>
      <c r="I304" s="711"/>
      <c r="J304" s="711"/>
      <c r="K304" s="711"/>
      <c r="L304" s="711"/>
      <c r="M304" s="711"/>
      <c r="N304" s="711"/>
      <c r="O304" s="712"/>
      <c r="P304" s="713" t="s">
        <v>70</v>
      </c>
      <c r="Q304" s="714"/>
      <c r="R304" s="714"/>
      <c r="S304" s="714"/>
      <c r="T304" s="714"/>
      <c r="U304" s="714"/>
      <c r="V304" s="715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1"/>
      <c r="B305" s="711"/>
      <c r="C305" s="711"/>
      <c r="D305" s="711"/>
      <c r="E305" s="711"/>
      <c r="F305" s="711"/>
      <c r="G305" s="711"/>
      <c r="H305" s="711"/>
      <c r="I305" s="711"/>
      <c r="J305" s="711"/>
      <c r="K305" s="711"/>
      <c r="L305" s="711"/>
      <c r="M305" s="711"/>
      <c r="N305" s="711"/>
      <c r="O305" s="712"/>
      <c r="P305" s="713" t="s">
        <v>70</v>
      </c>
      <c r="Q305" s="714"/>
      <c r="R305" s="714"/>
      <c r="S305" s="714"/>
      <c r="T305" s="714"/>
      <c r="U305" s="714"/>
      <c r="V305" s="715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58" t="s">
        <v>506</v>
      </c>
      <c r="B306" s="711"/>
      <c r="C306" s="711"/>
      <c r="D306" s="711"/>
      <c r="E306" s="711"/>
      <c r="F306" s="711"/>
      <c r="G306" s="711"/>
      <c r="H306" s="711"/>
      <c r="I306" s="711"/>
      <c r="J306" s="711"/>
      <c r="K306" s="711"/>
      <c r="L306" s="711"/>
      <c r="M306" s="711"/>
      <c r="N306" s="711"/>
      <c r="O306" s="711"/>
      <c r="P306" s="711"/>
      <c r="Q306" s="711"/>
      <c r="R306" s="711"/>
      <c r="S306" s="711"/>
      <c r="T306" s="711"/>
      <c r="U306" s="711"/>
      <c r="V306" s="711"/>
      <c r="W306" s="711"/>
      <c r="X306" s="711"/>
      <c r="Y306" s="711"/>
      <c r="Z306" s="711"/>
      <c r="AA306" s="696"/>
      <c r="AB306" s="696"/>
      <c r="AC306" s="696"/>
    </row>
    <row r="307" spans="1:68" ht="14.25" customHeight="1" x14ac:dyDescent="0.25">
      <c r="A307" s="733" t="s">
        <v>113</v>
      </c>
      <c r="B307" s="711"/>
      <c r="C307" s="711"/>
      <c r="D307" s="711"/>
      <c r="E307" s="711"/>
      <c r="F307" s="711"/>
      <c r="G307" s="711"/>
      <c r="H307" s="711"/>
      <c r="I307" s="711"/>
      <c r="J307" s="711"/>
      <c r="K307" s="711"/>
      <c r="L307" s="711"/>
      <c r="M307" s="711"/>
      <c r="N307" s="711"/>
      <c r="O307" s="711"/>
      <c r="P307" s="711"/>
      <c r="Q307" s="711"/>
      <c r="R307" s="711"/>
      <c r="S307" s="711"/>
      <c r="T307" s="711"/>
      <c r="U307" s="711"/>
      <c r="V307" s="711"/>
      <c r="W307" s="711"/>
      <c r="X307" s="711"/>
      <c r="Y307" s="711"/>
      <c r="Z307" s="711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16">
        <v>4680115882973</v>
      </c>
      <c r="E308" s="717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9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0"/>
      <c r="B309" s="711"/>
      <c r="C309" s="711"/>
      <c r="D309" s="711"/>
      <c r="E309" s="711"/>
      <c r="F309" s="711"/>
      <c r="G309" s="711"/>
      <c r="H309" s="711"/>
      <c r="I309" s="711"/>
      <c r="J309" s="711"/>
      <c r="K309" s="711"/>
      <c r="L309" s="711"/>
      <c r="M309" s="711"/>
      <c r="N309" s="711"/>
      <c r="O309" s="712"/>
      <c r="P309" s="713" t="s">
        <v>70</v>
      </c>
      <c r="Q309" s="714"/>
      <c r="R309" s="714"/>
      <c r="S309" s="714"/>
      <c r="T309" s="714"/>
      <c r="U309" s="714"/>
      <c r="V309" s="715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1"/>
      <c r="B310" s="711"/>
      <c r="C310" s="711"/>
      <c r="D310" s="711"/>
      <c r="E310" s="711"/>
      <c r="F310" s="711"/>
      <c r="G310" s="711"/>
      <c r="H310" s="711"/>
      <c r="I310" s="711"/>
      <c r="J310" s="711"/>
      <c r="K310" s="711"/>
      <c r="L310" s="711"/>
      <c r="M310" s="711"/>
      <c r="N310" s="711"/>
      <c r="O310" s="712"/>
      <c r="P310" s="713" t="s">
        <v>70</v>
      </c>
      <c r="Q310" s="714"/>
      <c r="R310" s="714"/>
      <c r="S310" s="714"/>
      <c r="T310" s="714"/>
      <c r="U310" s="714"/>
      <c r="V310" s="715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33" t="s">
        <v>63</v>
      </c>
      <c r="B311" s="711"/>
      <c r="C311" s="711"/>
      <c r="D311" s="711"/>
      <c r="E311" s="711"/>
      <c r="F311" s="711"/>
      <c r="G311" s="711"/>
      <c r="H311" s="711"/>
      <c r="I311" s="711"/>
      <c r="J311" s="711"/>
      <c r="K311" s="711"/>
      <c r="L311" s="711"/>
      <c r="M311" s="711"/>
      <c r="N311" s="711"/>
      <c r="O311" s="711"/>
      <c r="P311" s="711"/>
      <c r="Q311" s="711"/>
      <c r="R311" s="711"/>
      <c r="S311" s="711"/>
      <c r="T311" s="711"/>
      <c r="U311" s="711"/>
      <c r="V311" s="711"/>
      <c r="W311" s="711"/>
      <c r="X311" s="711"/>
      <c r="Y311" s="711"/>
      <c r="Z311" s="711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16">
        <v>4607091389845</v>
      </c>
      <c r="E312" s="717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98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16">
        <v>4680115882881</v>
      </c>
      <c r="E313" s="717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0"/>
      <c r="B314" s="711"/>
      <c r="C314" s="711"/>
      <c r="D314" s="711"/>
      <c r="E314" s="711"/>
      <c r="F314" s="711"/>
      <c r="G314" s="711"/>
      <c r="H314" s="711"/>
      <c r="I314" s="711"/>
      <c r="J314" s="711"/>
      <c r="K314" s="711"/>
      <c r="L314" s="711"/>
      <c r="M314" s="711"/>
      <c r="N314" s="711"/>
      <c r="O314" s="712"/>
      <c r="P314" s="713" t="s">
        <v>70</v>
      </c>
      <c r="Q314" s="714"/>
      <c r="R314" s="714"/>
      <c r="S314" s="714"/>
      <c r="T314" s="714"/>
      <c r="U314" s="714"/>
      <c r="V314" s="715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1"/>
      <c r="B315" s="711"/>
      <c r="C315" s="711"/>
      <c r="D315" s="711"/>
      <c r="E315" s="711"/>
      <c r="F315" s="711"/>
      <c r="G315" s="711"/>
      <c r="H315" s="711"/>
      <c r="I315" s="711"/>
      <c r="J315" s="711"/>
      <c r="K315" s="711"/>
      <c r="L315" s="711"/>
      <c r="M315" s="711"/>
      <c r="N315" s="711"/>
      <c r="O315" s="712"/>
      <c r="P315" s="713" t="s">
        <v>70</v>
      </c>
      <c r="Q315" s="714"/>
      <c r="R315" s="714"/>
      <c r="S315" s="714"/>
      <c r="T315" s="714"/>
      <c r="U315" s="714"/>
      <c r="V315" s="715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58" t="s">
        <v>514</v>
      </c>
      <c r="B316" s="711"/>
      <c r="C316" s="711"/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711"/>
      <c r="R316" s="711"/>
      <c r="S316" s="711"/>
      <c r="T316" s="711"/>
      <c r="U316" s="711"/>
      <c r="V316" s="711"/>
      <c r="W316" s="711"/>
      <c r="X316" s="711"/>
      <c r="Y316" s="711"/>
      <c r="Z316" s="711"/>
      <c r="AA316" s="696"/>
      <c r="AB316" s="696"/>
      <c r="AC316" s="696"/>
    </row>
    <row r="317" spans="1:68" ht="14.25" customHeight="1" x14ac:dyDescent="0.25">
      <c r="A317" s="733" t="s">
        <v>113</v>
      </c>
      <c r="B317" s="711"/>
      <c r="C317" s="711"/>
      <c r="D317" s="711"/>
      <c r="E317" s="711"/>
      <c r="F317" s="711"/>
      <c r="G317" s="711"/>
      <c r="H317" s="711"/>
      <c r="I317" s="711"/>
      <c r="J317" s="711"/>
      <c r="K317" s="711"/>
      <c r="L317" s="711"/>
      <c r="M317" s="711"/>
      <c r="N317" s="711"/>
      <c r="O317" s="711"/>
      <c r="P317" s="711"/>
      <c r="Q317" s="711"/>
      <c r="R317" s="711"/>
      <c r="S317" s="711"/>
      <c r="T317" s="711"/>
      <c r="U317" s="711"/>
      <c r="V317" s="711"/>
      <c r="W317" s="711"/>
      <c r="X317" s="711"/>
      <c r="Y317" s="711"/>
      <c r="Z317" s="711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16">
        <v>4680115885615</v>
      </c>
      <c r="E318" s="717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8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16">
        <v>4680115885646</v>
      </c>
      <c r="E319" s="717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7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16">
        <v>4680115885554</v>
      </c>
      <c r="E320" s="717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857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16">
        <v>4680115885554</v>
      </c>
      <c r="E321" s="717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16">
        <v>4680115885622</v>
      </c>
      <c r="E322" s="717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16">
        <v>4680115881938</v>
      </c>
      <c r="E323" s="717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8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16">
        <v>4607091387346</v>
      </c>
      <c r="E324" s="717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16">
        <v>4680115885608</v>
      </c>
      <c r="E325" s="717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0"/>
      <c r="B326" s="711"/>
      <c r="C326" s="711"/>
      <c r="D326" s="711"/>
      <c r="E326" s="711"/>
      <c r="F326" s="711"/>
      <c r="G326" s="711"/>
      <c r="H326" s="711"/>
      <c r="I326" s="711"/>
      <c r="J326" s="711"/>
      <c r="K326" s="711"/>
      <c r="L326" s="711"/>
      <c r="M326" s="711"/>
      <c r="N326" s="711"/>
      <c r="O326" s="712"/>
      <c r="P326" s="713" t="s">
        <v>70</v>
      </c>
      <c r="Q326" s="714"/>
      <c r="R326" s="714"/>
      <c r="S326" s="714"/>
      <c r="T326" s="714"/>
      <c r="U326" s="714"/>
      <c r="V326" s="715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1"/>
      <c r="B327" s="711"/>
      <c r="C327" s="711"/>
      <c r="D327" s="711"/>
      <c r="E327" s="711"/>
      <c r="F327" s="711"/>
      <c r="G327" s="711"/>
      <c r="H327" s="711"/>
      <c r="I327" s="711"/>
      <c r="J327" s="711"/>
      <c r="K327" s="711"/>
      <c r="L327" s="711"/>
      <c r="M327" s="711"/>
      <c r="N327" s="711"/>
      <c r="O327" s="712"/>
      <c r="P327" s="713" t="s">
        <v>70</v>
      </c>
      <c r="Q327" s="714"/>
      <c r="R327" s="714"/>
      <c r="S327" s="714"/>
      <c r="T327" s="714"/>
      <c r="U327" s="714"/>
      <c r="V327" s="715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33" t="s">
        <v>63</v>
      </c>
      <c r="B328" s="711"/>
      <c r="C328" s="711"/>
      <c r="D328" s="711"/>
      <c r="E328" s="711"/>
      <c r="F328" s="711"/>
      <c r="G328" s="711"/>
      <c r="H328" s="711"/>
      <c r="I328" s="711"/>
      <c r="J328" s="711"/>
      <c r="K328" s="711"/>
      <c r="L328" s="711"/>
      <c r="M328" s="711"/>
      <c r="N328" s="711"/>
      <c r="O328" s="711"/>
      <c r="P328" s="711"/>
      <c r="Q328" s="711"/>
      <c r="R328" s="711"/>
      <c r="S328" s="711"/>
      <c r="T328" s="711"/>
      <c r="U328" s="711"/>
      <c r="V328" s="711"/>
      <c r="W328" s="711"/>
      <c r="X328" s="711"/>
      <c r="Y328" s="711"/>
      <c r="Z328" s="711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16">
        <v>4607091387193</v>
      </c>
      <c r="E329" s="717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16">
        <v>4607091387230</v>
      </c>
      <c r="E330" s="717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8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50</v>
      </c>
      <c r="Y330" s="702">
        <f>IFERROR(IF(X330="",0,CEILING((X330/$H330),1)*$H330),"")</f>
        <v>50.400000000000006</v>
      </c>
      <c r="Z330" s="36">
        <f>IFERROR(IF(Y330=0,"",ROUNDUP(Y330/H330,0)*0.00753),"")</f>
        <v>9.0359999999999996E-2</v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53.095238095238095</v>
      </c>
      <c r="BN330" s="64">
        <f>IFERROR(Y330*I330/H330,"0")</f>
        <v>53.52</v>
      </c>
      <c r="BO330" s="64">
        <f>IFERROR(1/J330*(X330/H330),"0")</f>
        <v>7.6312576312576319E-2</v>
      </c>
      <c r="BP330" s="64">
        <f>IFERROR(1/J330*(Y330/H330),"0")</f>
        <v>7.6923076923076927E-2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16">
        <v>4607091387292</v>
      </c>
      <c r="E331" s="717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10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16">
        <v>4607091387285</v>
      </c>
      <c r="E332" s="717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8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0"/>
      <c r="B333" s="711"/>
      <c r="C333" s="711"/>
      <c r="D333" s="711"/>
      <c r="E333" s="711"/>
      <c r="F333" s="711"/>
      <c r="G333" s="711"/>
      <c r="H333" s="711"/>
      <c r="I333" s="711"/>
      <c r="J333" s="711"/>
      <c r="K333" s="711"/>
      <c r="L333" s="711"/>
      <c r="M333" s="711"/>
      <c r="N333" s="711"/>
      <c r="O333" s="712"/>
      <c r="P333" s="713" t="s">
        <v>70</v>
      </c>
      <c r="Q333" s="714"/>
      <c r="R333" s="714"/>
      <c r="S333" s="714"/>
      <c r="T333" s="714"/>
      <c r="U333" s="714"/>
      <c r="V333" s="715"/>
      <c r="W333" s="37" t="s">
        <v>71</v>
      </c>
      <c r="X333" s="703">
        <f>IFERROR(X329/H329,"0")+IFERROR(X330/H330,"0")+IFERROR(X331/H331,"0")+IFERROR(X332/H332,"0")</f>
        <v>11.904761904761905</v>
      </c>
      <c r="Y333" s="703">
        <f>IFERROR(Y329/H329,"0")+IFERROR(Y330/H330,"0")+IFERROR(Y331/H331,"0")+IFERROR(Y332/H332,"0")</f>
        <v>12</v>
      </c>
      <c r="Z333" s="703">
        <f>IFERROR(IF(Z329="",0,Z329),"0")+IFERROR(IF(Z330="",0,Z330),"0")+IFERROR(IF(Z331="",0,Z331),"0")+IFERROR(IF(Z332="",0,Z332),"0")</f>
        <v>9.0359999999999996E-2</v>
      </c>
      <c r="AA333" s="704"/>
      <c r="AB333" s="704"/>
      <c r="AC333" s="704"/>
    </row>
    <row r="334" spans="1:68" x14ac:dyDescent="0.2">
      <c r="A334" s="711"/>
      <c r="B334" s="711"/>
      <c r="C334" s="711"/>
      <c r="D334" s="711"/>
      <c r="E334" s="711"/>
      <c r="F334" s="711"/>
      <c r="G334" s="711"/>
      <c r="H334" s="711"/>
      <c r="I334" s="711"/>
      <c r="J334" s="711"/>
      <c r="K334" s="711"/>
      <c r="L334" s="711"/>
      <c r="M334" s="711"/>
      <c r="N334" s="711"/>
      <c r="O334" s="712"/>
      <c r="P334" s="713" t="s">
        <v>70</v>
      </c>
      <c r="Q334" s="714"/>
      <c r="R334" s="714"/>
      <c r="S334" s="714"/>
      <c r="T334" s="714"/>
      <c r="U334" s="714"/>
      <c r="V334" s="715"/>
      <c r="W334" s="37" t="s">
        <v>68</v>
      </c>
      <c r="X334" s="703">
        <f>IFERROR(SUM(X329:X332),"0")</f>
        <v>50</v>
      </c>
      <c r="Y334" s="703">
        <f>IFERROR(SUM(Y329:Y332),"0")</f>
        <v>50.400000000000006</v>
      </c>
      <c r="Z334" s="37"/>
      <c r="AA334" s="704"/>
      <c r="AB334" s="704"/>
      <c r="AC334" s="704"/>
    </row>
    <row r="335" spans="1:68" ht="14.25" customHeight="1" x14ac:dyDescent="0.25">
      <c r="A335" s="733" t="s">
        <v>72</v>
      </c>
      <c r="B335" s="711"/>
      <c r="C335" s="711"/>
      <c r="D335" s="711"/>
      <c r="E335" s="711"/>
      <c r="F335" s="711"/>
      <c r="G335" s="711"/>
      <c r="H335" s="711"/>
      <c r="I335" s="711"/>
      <c r="J335" s="711"/>
      <c r="K335" s="711"/>
      <c r="L335" s="711"/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16">
        <v>4607091387766</v>
      </c>
      <c r="E336" s="717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100</v>
      </c>
      <c r="Y336" s="702">
        <f t="shared" ref="Y336:Y341" si="62">IFERROR(IF(X336="",0,CEILING((X336/$H336),1)*$H336),"")</f>
        <v>101.39999999999999</v>
      </c>
      <c r="Z336" s="36">
        <f>IFERROR(IF(Y336=0,"",ROUNDUP(Y336/H336,0)*0.02175),"")</f>
        <v>0.28275</v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107.15384615384616</v>
      </c>
      <c r="BN336" s="64">
        <f t="shared" ref="BN336:BN341" si="64">IFERROR(Y336*I336/H336,"0")</f>
        <v>108.65400000000001</v>
      </c>
      <c r="BO336" s="64">
        <f t="shared" ref="BO336:BO341" si="65">IFERROR(1/J336*(X336/H336),"0")</f>
        <v>0.22893772893772893</v>
      </c>
      <c r="BP336" s="64">
        <f t="shared" ref="BP336:BP341" si="66">IFERROR(1/J336*(Y336/H336),"0")</f>
        <v>0.23214285714285712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16">
        <v>4607091387957</v>
      </c>
      <c r="E337" s="717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10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16">
        <v>4607091387964</v>
      </c>
      <c r="E338" s="717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16">
        <v>4680115884588</v>
      </c>
      <c r="E339" s="717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16">
        <v>4607091387537</v>
      </c>
      <c r="E340" s="717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9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16">
        <v>4607091387513</v>
      </c>
      <c r="E341" s="717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8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0"/>
      <c r="B342" s="711"/>
      <c r="C342" s="711"/>
      <c r="D342" s="711"/>
      <c r="E342" s="711"/>
      <c r="F342" s="711"/>
      <c r="G342" s="711"/>
      <c r="H342" s="711"/>
      <c r="I342" s="711"/>
      <c r="J342" s="711"/>
      <c r="K342" s="711"/>
      <c r="L342" s="711"/>
      <c r="M342" s="711"/>
      <c r="N342" s="711"/>
      <c r="O342" s="712"/>
      <c r="P342" s="713" t="s">
        <v>70</v>
      </c>
      <c r="Q342" s="714"/>
      <c r="R342" s="714"/>
      <c r="S342" s="714"/>
      <c r="T342" s="714"/>
      <c r="U342" s="714"/>
      <c r="V342" s="715"/>
      <c r="W342" s="37" t="s">
        <v>71</v>
      </c>
      <c r="X342" s="703">
        <f>IFERROR(X336/H336,"0")+IFERROR(X337/H337,"0")+IFERROR(X338/H338,"0")+IFERROR(X339/H339,"0")+IFERROR(X340/H340,"0")+IFERROR(X341/H341,"0")</f>
        <v>12.820512820512821</v>
      </c>
      <c r="Y342" s="703">
        <f>IFERROR(Y336/H336,"0")+IFERROR(Y337/H337,"0")+IFERROR(Y338/H338,"0")+IFERROR(Y339/H339,"0")+IFERROR(Y340/H340,"0")+IFERROR(Y341/H341,"0")</f>
        <v>13</v>
      </c>
      <c r="Z342" s="703">
        <f>IFERROR(IF(Z336="",0,Z336),"0")+IFERROR(IF(Z337="",0,Z337),"0")+IFERROR(IF(Z338="",0,Z338),"0")+IFERROR(IF(Z339="",0,Z339),"0")+IFERROR(IF(Z340="",0,Z340),"0")+IFERROR(IF(Z341="",0,Z341),"0")</f>
        <v>0.28275</v>
      </c>
      <c r="AA342" s="704"/>
      <c r="AB342" s="704"/>
      <c r="AC342" s="704"/>
    </row>
    <row r="343" spans="1:68" x14ac:dyDescent="0.2">
      <c r="A343" s="711"/>
      <c r="B343" s="711"/>
      <c r="C343" s="711"/>
      <c r="D343" s="711"/>
      <c r="E343" s="711"/>
      <c r="F343" s="711"/>
      <c r="G343" s="711"/>
      <c r="H343" s="711"/>
      <c r="I343" s="711"/>
      <c r="J343" s="711"/>
      <c r="K343" s="711"/>
      <c r="L343" s="711"/>
      <c r="M343" s="711"/>
      <c r="N343" s="711"/>
      <c r="O343" s="712"/>
      <c r="P343" s="713" t="s">
        <v>70</v>
      </c>
      <c r="Q343" s="714"/>
      <c r="R343" s="714"/>
      <c r="S343" s="714"/>
      <c r="T343" s="714"/>
      <c r="U343" s="714"/>
      <c r="V343" s="715"/>
      <c r="W343" s="37" t="s">
        <v>68</v>
      </c>
      <c r="X343" s="703">
        <f>IFERROR(SUM(X336:X341),"0")</f>
        <v>100</v>
      </c>
      <c r="Y343" s="703">
        <f>IFERROR(SUM(Y336:Y341),"0")</f>
        <v>101.39999999999999</v>
      </c>
      <c r="Z343" s="37"/>
      <c r="AA343" s="704"/>
      <c r="AB343" s="704"/>
      <c r="AC343" s="704"/>
    </row>
    <row r="344" spans="1:68" ht="14.25" customHeight="1" x14ac:dyDescent="0.25">
      <c r="A344" s="733" t="s">
        <v>201</v>
      </c>
      <c r="B344" s="711"/>
      <c r="C344" s="711"/>
      <c r="D344" s="711"/>
      <c r="E344" s="711"/>
      <c r="F344" s="711"/>
      <c r="G344" s="711"/>
      <c r="H344" s="711"/>
      <c r="I344" s="711"/>
      <c r="J344" s="711"/>
      <c r="K344" s="711"/>
      <c r="L344" s="711"/>
      <c r="M344" s="711"/>
      <c r="N344" s="711"/>
      <c r="O344" s="711"/>
      <c r="P344" s="711"/>
      <c r="Q344" s="711"/>
      <c r="R344" s="711"/>
      <c r="S344" s="711"/>
      <c r="T344" s="711"/>
      <c r="U344" s="711"/>
      <c r="V344" s="711"/>
      <c r="W344" s="711"/>
      <c r="X344" s="711"/>
      <c r="Y344" s="711"/>
      <c r="Z344" s="711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16">
        <v>4607091380880</v>
      </c>
      <c r="E345" s="717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85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50</v>
      </c>
      <c r="Y345" s="702">
        <f>IFERROR(IF(X345="",0,CEILING((X345/$H345),1)*$H345),"")</f>
        <v>50.400000000000006</v>
      </c>
      <c r="Z345" s="36">
        <f>IFERROR(IF(Y345=0,"",ROUNDUP(Y345/H345,0)*0.02175),"")</f>
        <v>0.1305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53.357142857142861</v>
      </c>
      <c r="BN345" s="64">
        <f>IFERROR(Y345*I345/H345,"0")</f>
        <v>53.784000000000006</v>
      </c>
      <c r="BO345" s="64">
        <f>IFERROR(1/J345*(X345/H345),"0")</f>
        <v>0.10629251700680271</v>
      </c>
      <c r="BP345" s="64">
        <f>IFERROR(1/J345*(Y345/H345),"0")</f>
        <v>0.10714285714285714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16">
        <v>4607091384482</v>
      </c>
      <c r="E346" s="717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8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16">
        <v>4607091380897</v>
      </c>
      <c r="E347" s="717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0"/>
      <c r="B348" s="711"/>
      <c r="C348" s="711"/>
      <c r="D348" s="711"/>
      <c r="E348" s="711"/>
      <c r="F348" s="711"/>
      <c r="G348" s="711"/>
      <c r="H348" s="711"/>
      <c r="I348" s="711"/>
      <c r="J348" s="711"/>
      <c r="K348" s="711"/>
      <c r="L348" s="711"/>
      <c r="M348" s="711"/>
      <c r="N348" s="711"/>
      <c r="O348" s="712"/>
      <c r="P348" s="713" t="s">
        <v>70</v>
      </c>
      <c r="Q348" s="714"/>
      <c r="R348" s="714"/>
      <c r="S348" s="714"/>
      <c r="T348" s="714"/>
      <c r="U348" s="714"/>
      <c r="V348" s="715"/>
      <c r="W348" s="37" t="s">
        <v>71</v>
      </c>
      <c r="X348" s="703">
        <f>IFERROR(X345/H345,"0")+IFERROR(X346/H346,"0")+IFERROR(X347/H347,"0")</f>
        <v>5.9523809523809526</v>
      </c>
      <c r="Y348" s="703">
        <f>IFERROR(Y345/H345,"0")+IFERROR(Y346/H346,"0")+IFERROR(Y347/H347,"0")</f>
        <v>6</v>
      </c>
      <c r="Z348" s="703">
        <f>IFERROR(IF(Z345="",0,Z345),"0")+IFERROR(IF(Z346="",0,Z346),"0")+IFERROR(IF(Z347="",0,Z347),"0")</f>
        <v>0.1305</v>
      </c>
      <c r="AA348" s="704"/>
      <c r="AB348" s="704"/>
      <c r="AC348" s="704"/>
    </row>
    <row r="349" spans="1:68" x14ac:dyDescent="0.2">
      <c r="A349" s="711"/>
      <c r="B349" s="711"/>
      <c r="C349" s="711"/>
      <c r="D349" s="711"/>
      <c r="E349" s="711"/>
      <c r="F349" s="711"/>
      <c r="G349" s="711"/>
      <c r="H349" s="711"/>
      <c r="I349" s="711"/>
      <c r="J349" s="711"/>
      <c r="K349" s="711"/>
      <c r="L349" s="711"/>
      <c r="M349" s="711"/>
      <c r="N349" s="711"/>
      <c r="O349" s="712"/>
      <c r="P349" s="713" t="s">
        <v>70</v>
      </c>
      <c r="Q349" s="714"/>
      <c r="R349" s="714"/>
      <c r="S349" s="714"/>
      <c r="T349" s="714"/>
      <c r="U349" s="714"/>
      <c r="V349" s="715"/>
      <c r="W349" s="37" t="s">
        <v>68</v>
      </c>
      <c r="X349" s="703">
        <f>IFERROR(SUM(X345:X347),"0")</f>
        <v>50</v>
      </c>
      <c r="Y349" s="703">
        <f>IFERROR(SUM(Y345:Y347),"0")</f>
        <v>50.400000000000006</v>
      </c>
      <c r="Z349" s="37"/>
      <c r="AA349" s="704"/>
      <c r="AB349" s="704"/>
      <c r="AC349" s="704"/>
    </row>
    <row r="350" spans="1:68" ht="14.25" customHeight="1" x14ac:dyDescent="0.25">
      <c r="A350" s="733" t="s">
        <v>102</v>
      </c>
      <c r="B350" s="711"/>
      <c r="C350" s="711"/>
      <c r="D350" s="711"/>
      <c r="E350" s="711"/>
      <c r="F350" s="711"/>
      <c r="G350" s="711"/>
      <c r="H350" s="711"/>
      <c r="I350" s="711"/>
      <c r="J350" s="711"/>
      <c r="K350" s="711"/>
      <c r="L350" s="711"/>
      <c r="M350" s="711"/>
      <c r="N350" s="711"/>
      <c r="O350" s="711"/>
      <c r="P350" s="711"/>
      <c r="Q350" s="711"/>
      <c r="R350" s="711"/>
      <c r="S350" s="711"/>
      <c r="T350" s="711"/>
      <c r="U350" s="711"/>
      <c r="V350" s="711"/>
      <c r="W350" s="711"/>
      <c r="X350" s="711"/>
      <c r="Y350" s="711"/>
      <c r="Z350" s="711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16">
        <v>4607091388374</v>
      </c>
      <c r="E351" s="717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97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16">
        <v>4607091388381</v>
      </c>
      <c r="E352" s="717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1041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16">
        <v>4607091383102</v>
      </c>
      <c r="E353" s="717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16">
        <v>4607091388404</v>
      </c>
      <c r="E354" s="717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100</v>
      </c>
      <c r="Y354" s="702">
        <f>IFERROR(IF(X354="",0,CEILING((X354/$H354),1)*$H354),"")</f>
        <v>102</v>
      </c>
      <c r="Z354" s="36">
        <f>IFERROR(IF(Y354=0,"",ROUNDUP(Y354/H354,0)*0.00753),"")</f>
        <v>0.30120000000000002</v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113.72549019607844</v>
      </c>
      <c r="BN354" s="64">
        <f>IFERROR(Y354*I354/H354,"0")</f>
        <v>116.00000000000001</v>
      </c>
      <c r="BO354" s="64">
        <f>IFERROR(1/J354*(X354/H354),"0")</f>
        <v>0.25138260432378079</v>
      </c>
      <c r="BP354" s="64">
        <f>IFERROR(1/J354*(Y354/H354),"0")</f>
        <v>0.25641025641025639</v>
      </c>
    </row>
    <row r="355" spans="1:68" x14ac:dyDescent="0.2">
      <c r="A355" s="710"/>
      <c r="B355" s="711"/>
      <c r="C355" s="711"/>
      <c r="D355" s="711"/>
      <c r="E355" s="711"/>
      <c r="F355" s="711"/>
      <c r="G355" s="711"/>
      <c r="H355" s="711"/>
      <c r="I355" s="711"/>
      <c r="J355" s="711"/>
      <c r="K355" s="711"/>
      <c r="L355" s="711"/>
      <c r="M355" s="711"/>
      <c r="N355" s="711"/>
      <c r="O355" s="712"/>
      <c r="P355" s="713" t="s">
        <v>70</v>
      </c>
      <c r="Q355" s="714"/>
      <c r="R355" s="714"/>
      <c r="S355" s="714"/>
      <c r="T355" s="714"/>
      <c r="U355" s="714"/>
      <c r="V355" s="715"/>
      <c r="W355" s="37" t="s">
        <v>71</v>
      </c>
      <c r="X355" s="703">
        <f>IFERROR(X351/H351,"0")+IFERROR(X352/H352,"0")+IFERROR(X353/H353,"0")+IFERROR(X354/H354,"0")</f>
        <v>39.215686274509807</v>
      </c>
      <c r="Y355" s="703">
        <f>IFERROR(Y351/H351,"0")+IFERROR(Y352/H352,"0")+IFERROR(Y353/H353,"0")+IFERROR(Y354/H354,"0")</f>
        <v>40</v>
      </c>
      <c r="Z355" s="703">
        <f>IFERROR(IF(Z351="",0,Z351),"0")+IFERROR(IF(Z352="",0,Z352),"0")+IFERROR(IF(Z353="",0,Z353),"0")+IFERROR(IF(Z354="",0,Z354),"0")</f>
        <v>0.30120000000000002</v>
      </c>
      <c r="AA355" s="704"/>
      <c r="AB355" s="704"/>
      <c r="AC355" s="704"/>
    </row>
    <row r="356" spans="1:68" x14ac:dyDescent="0.2">
      <c r="A356" s="711"/>
      <c r="B356" s="711"/>
      <c r="C356" s="711"/>
      <c r="D356" s="711"/>
      <c r="E356" s="711"/>
      <c r="F356" s="711"/>
      <c r="G356" s="711"/>
      <c r="H356" s="711"/>
      <c r="I356" s="711"/>
      <c r="J356" s="711"/>
      <c r="K356" s="711"/>
      <c r="L356" s="711"/>
      <c r="M356" s="711"/>
      <c r="N356" s="711"/>
      <c r="O356" s="712"/>
      <c r="P356" s="713" t="s">
        <v>70</v>
      </c>
      <c r="Q356" s="714"/>
      <c r="R356" s="714"/>
      <c r="S356" s="714"/>
      <c r="T356" s="714"/>
      <c r="U356" s="714"/>
      <c r="V356" s="715"/>
      <c r="W356" s="37" t="s">
        <v>68</v>
      </c>
      <c r="X356" s="703">
        <f>IFERROR(SUM(X351:X354),"0")</f>
        <v>100</v>
      </c>
      <c r="Y356" s="703">
        <f>IFERROR(SUM(Y351:Y354),"0")</f>
        <v>102</v>
      </c>
      <c r="Z356" s="37"/>
      <c r="AA356" s="704"/>
      <c r="AB356" s="704"/>
      <c r="AC356" s="704"/>
    </row>
    <row r="357" spans="1:68" ht="14.25" customHeight="1" x14ac:dyDescent="0.25">
      <c r="A357" s="733" t="s">
        <v>587</v>
      </c>
      <c r="B357" s="711"/>
      <c r="C357" s="711"/>
      <c r="D357" s="711"/>
      <c r="E357" s="711"/>
      <c r="F357" s="711"/>
      <c r="G357" s="711"/>
      <c r="H357" s="711"/>
      <c r="I357" s="711"/>
      <c r="J357" s="711"/>
      <c r="K357" s="711"/>
      <c r="L357" s="711"/>
      <c r="M357" s="711"/>
      <c r="N357" s="711"/>
      <c r="O357" s="711"/>
      <c r="P357" s="711"/>
      <c r="Q357" s="711"/>
      <c r="R357" s="711"/>
      <c r="S357" s="711"/>
      <c r="T357" s="711"/>
      <c r="U357" s="711"/>
      <c r="V357" s="711"/>
      <c r="W357" s="711"/>
      <c r="X357" s="711"/>
      <c r="Y357" s="711"/>
      <c r="Z357" s="711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16">
        <v>4680115881808</v>
      </c>
      <c r="E358" s="717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16">
        <v>4680115881822</v>
      </c>
      <c r="E359" s="717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8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16">
        <v>4680115880016</v>
      </c>
      <c r="E360" s="717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0"/>
      <c r="B361" s="711"/>
      <c r="C361" s="711"/>
      <c r="D361" s="711"/>
      <c r="E361" s="711"/>
      <c r="F361" s="711"/>
      <c r="G361" s="711"/>
      <c r="H361" s="711"/>
      <c r="I361" s="711"/>
      <c r="J361" s="711"/>
      <c r="K361" s="711"/>
      <c r="L361" s="711"/>
      <c r="M361" s="711"/>
      <c r="N361" s="711"/>
      <c r="O361" s="712"/>
      <c r="P361" s="713" t="s">
        <v>70</v>
      </c>
      <c r="Q361" s="714"/>
      <c r="R361" s="714"/>
      <c r="S361" s="714"/>
      <c r="T361" s="714"/>
      <c r="U361" s="714"/>
      <c r="V361" s="715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1"/>
      <c r="B362" s="711"/>
      <c r="C362" s="711"/>
      <c r="D362" s="711"/>
      <c r="E362" s="711"/>
      <c r="F362" s="711"/>
      <c r="G362" s="711"/>
      <c r="H362" s="711"/>
      <c r="I362" s="711"/>
      <c r="J362" s="711"/>
      <c r="K362" s="711"/>
      <c r="L362" s="711"/>
      <c r="M362" s="711"/>
      <c r="N362" s="711"/>
      <c r="O362" s="712"/>
      <c r="P362" s="713" t="s">
        <v>70</v>
      </c>
      <c r="Q362" s="714"/>
      <c r="R362" s="714"/>
      <c r="S362" s="714"/>
      <c r="T362" s="714"/>
      <c r="U362" s="714"/>
      <c r="V362" s="715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58" t="s">
        <v>597</v>
      </c>
      <c r="B363" s="711"/>
      <c r="C363" s="711"/>
      <c r="D363" s="711"/>
      <c r="E363" s="711"/>
      <c r="F363" s="711"/>
      <c r="G363" s="711"/>
      <c r="H363" s="711"/>
      <c r="I363" s="711"/>
      <c r="J363" s="711"/>
      <c r="K363" s="711"/>
      <c r="L363" s="711"/>
      <c r="M363" s="711"/>
      <c r="N363" s="711"/>
      <c r="O363" s="711"/>
      <c r="P363" s="711"/>
      <c r="Q363" s="711"/>
      <c r="R363" s="711"/>
      <c r="S363" s="711"/>
      <c r="T363" s="711"/>
      <c r="U363" s="711"/>
      <c r="V363" s="711"/>
      <c r="W363" s="711"/>
      <c r="X363" s="711"/>
      <c r="Y363" s="711"/>
      <c r="Z363" s="711"/>
      <c r="AA363" s="696"/>
      <c r="AB363" s="696"/>
      <c r="AC363" s="696"/>
    </row>
    <row r="364" spans="1:68" ht="14.25" customHeight="1" x14ac:dyDescent="0.25">
      <c r="A364" s="733" t="s">
        <v>63</v>
      </c>
      <c r="B364" s="711"/>
      <c r="C364" s="711"/>
      <c r="D364" s="711"/>
      <c r="E364" s="711"/>
      <c r="F364" s="711"/>
      <c r="G364" s="711"/>
      <c r="H364" s="711"/>
      <c r="I364" s="711"/>
      <c r="J364" s="711"/>
      <c r="K364" s="711"/>
      <c r="L364" s="711"/>
      <c r="M364" s="711"/>
      <c r="N364" s="711"/>
      <c r="O364" s="711"/>
      <c r="P364" s="711"/>
      <c r="Q364" s="711"/>
      <c r="R364" s="711"/>
      <c r="S364" s="711"/>
      <c r="T364" s="711"/>
      <c r="U364" s="711"/>
      <c r="V364" s="711"/>
      <c r="W364" s="711"/>
      <c r="X364" s="711"/>
      <c r="Y364" s="711"/>
      <c r="Z364" s="711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16">
        <v>4607091383836</v>
      </c>
      <c r="E365" s="717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7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0"/>
      <c r="B366" s="711"/>
      <c r="C366" s="711"/>
      <c r="D366" s="711"/>
      <c r="E366" s="711"/>
      <c r="F366" s="711"/>
      <c r="G366" s="711"/>
      <c r="H366" s="711"/>
      <c r="I366" s="711"/>
      <c r="J366" s="711"/>
      <c r="K366" s="711"/>
      <c r="L366" s="711"/>
      <c r="M366" s="711"/>
      <c r="N366" s="711"/>
      <c r="O366" s="712"/>
      <c r="P366" s="713" t="s">
        <v>70</v>
      </c>
      <c r="Q366" s="714"/>
      <c r="R366" s="714"/>
      <c r="S366" s="714"/>
      <c r="T366" s="714"/>
      <c r="U366" s="714"/>
      <c r="V366" s="715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1"/>
      <c r="B367" s="711"/>
      <c r="C367" s="711"/>
      <c r="D367" s="711"/>
      <c r="E367" s="711"/>
      <c r="F367" s="711"/>
      <c r="G367" s="711"/>
      <c r="H367" s="711"/>
      <c r="I367" s="711"/>
      <c r="J367" s="711"/>
      <c r="K367" s="711"/>
      <c r="L367" s="711"/>
      <c r="M367" s="711"/>
      <c r="N367" s="711"/>
      <c r="O367" s="712"/>
      <c r="P367" s="713" t="s">
        <v>70</v>
      </c>
      <c r="Q367" s="714"/>
      <c r="R367" s="714"/>
      <c r="S367" s="714"/>
      <c r="T367" s="714"/>
      <c r="U367" s="714"/>
      <c r="V367" s="715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33" t="s">
        <v>72</v>
      </c>
      <c r="B368" s="711"/>
      <c r="C368" s="711"/>
      <c r="D368" s="711"/>
      <c r="E368" s="711"/>
      <c r="F368" s="711"/>
      <c r="G368" s="711"/>
      <c r="H368" s="711"/>
      <c r="I368" s="711"/>
      <c r="J368" s="711"/>
      <c r="K368" s="711"/>
      <c r="L368" s="711"/>
      <c r="M368" s="711"/>
      <c r="N368" s="711"/>
      <c r="O368" s="711"/>
      <c r="P368" s="711"/>
      <c r="Q368" s="711"/>
      <c r="R368" s="711"/>
      <c r="S368" s="711"/>
      <c r="T368" s="711"/>
      <c r="U368" s="711"/>
      <c r="V368" s="711"/>
      <c r="W368" s="711"/>
      <c r="X368" s="711"/>
      <c r="Y368" s="711"/>
      <c r="Z368" s="711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16">
        <v>4607091387919</v>
      </c>
      <c r="E369" s="717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16">
        <v>4680115883604</v>
      </c>
      <c r="E370" s="717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7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16">
        <v>4680115883567</v>
      </c>
      <c r="E371" s="717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9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0"/>
      <c r="B372" s="711"/>
      <c r="C372" s="711"/>
      <c r="D372" s="711"/>
      <c r="E372" s="711"/>
      <c r="F372" s="711"/>
      <c r="G372" s="711"/>
      <c r="H372" s="711"/>
      <c r="I372" s="711"/>
      <c r="J372" s="711"/>
      <c r="K372" s="711"/>
      <c r="L372" s="711"/>
      <c r="M372" s="711"/>
      <c r="N372" s="711"/>
      <c r="O372" s="712"/>
      <c r="P372" s="713" t="s">
        <v>70</v>
      </c>
      <c r="Q372" s="714"/>
      <c r="R372" s="714"/>
      <c r="S372" s="714"/>
      <c r="T372" s="714"/>
      <c r="U372" s="714"/>
      <c r="V372" s="715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1"/>
      <c r="B373" s="711"/>
      <c r="C373" s="711"/>
      <c r="D373" s="711"/>
      <c r="E373" s="711"/>
      <c r="F373" s="711"/>
      <c r="G373" s="711"/>
      <c r="H373" s="711"/>
      <c r="I373" s="711"/>
      <c r="J373" s="711"/>
      <c r="K373" s="711"/>
      <c r="L373" s="711"/>
      <c r="M373" s="711"/>
      <c r="N373" s="711"/>
      <c r="O373" s="712"/>
      <c r="P373" s="713" t="s">
        <v>70</v>
      </c>
      <c r="Q373" s="714"/>
      <c r="R373" s="714"/>
      <c r="S373" s="714"/>
      <c r="T373" s="714"/>
      <c r="U373" s="714"/>
      <c r="V373" s="715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2" t="s">
        <v>610</v>
      </c>
      <c r="B374" s="763"/>
      <c r="C374" s="763"/>
      <c r="D374" s="763"/>
      <c r="E374" s="763"/>
      <c r="F374" s="763"/>
      <c r="G374" s="763"/>
      <c r="H374" s="763"/>
      <c r="I374" s="763"/>
      <c r="J374" s="763"/>
      <c r="K374" s="763"/>
      <c r="L374" s="763"/>
      <c r="M374" s="763"/>
      <c r="N374" s="763"/>
      <c r="O374" s="763"/>
      <c r="P374" s="763"/>
      <c r="Q374" s="763"/>
      <c r="R374" s="763"/>
      <c r="S374" s="763"/>
      <c r="T374" s="763"/>
      <c r="U374" s="763"/>
      <c r="V374" s="763"/>
      <c r="W374" s="763"/>
      <c r="X374" s="763"/>
      <c r="Y374" s="763"/>
      <c r="Z374" s="763"/>
      <c r="AA374" s="48"/>
      <c r="AB374" s="48"/>
      <c r="AC374" s="48"/>
    </row>
    <row r="375" spans="1:68" ht="16.5" customHeight="1" x14ac:dyDescent="0.25">
      <c r="A375" s="758" t="s">
        <v>611</v>
      </c>
      <c r="B375" s="711"/>
      <c r="C375" s="711"/>
      <c r="D375" s="711"/>
      <c r="E375" s="711"/>
      <c r="F375" s="711"/>
      <c r="G375" s="711"/>
      <c r="H375" s="711"/>
      <c r="I375" s="711"/>
      <c r="J375" s="711"/>
      <c r="K375" s="711"/>
      <c r="L375" s="711"/>
      <c r="M375" s="711"/>
      <c r="N375" s="711"/>
      <c r="O375" s="711"/>
      <c r="P375" s="711"/>
      <c r="Q375" s="711"/>
      <c r="R375" s="711"/>
      <c r="S375" s="711"/>
      <c r="T375" s="711"/>
      <c r="U375" s="711"/>
      <c r="V375" s="711"/>
      <c r="W375" s="711"/>
      <c r="X375" s="711"/>
      <c r="Y375" s="711"/>
      <c r="Z375" s="711"/>
      <c r="AA375" s="696"/>
      <c r="AB375" s="696"/>
      <c r="AC375" s="696"/>
    </row>
    <row r="376" spans="1:68" ht="14.25" customHeight="1" x14ac:dyDescent="0.25">
      <c r="A376" s="733" t="s">
        <v>113</v>
      </c>
      <c r="B376" s="711"/>
      <c r="C376" s="711"/>
      <c r="D376" s="711"/>
      <c r="E376" s="711"/>
      <c r="F376" s="711"/>
      <c r="G376" s="711"/>
      <c r="H376" s="711"/>
      <c r="I376" s="711"/>
      <c r="J376" s="711"/>
      <c r="K376" s="711"/>
      <c r="L376" s="711"/>
      <c r="M376" s="711"/>
      <c r="N376" s="711"/>
      <c r="O376" s="711"/>
      <c r="P376" s="711"/>
      <c r="Q376" s="711"/>
      <c r="R376" s="711"/>
      <c r="S376" s="711"/>
      <c r="T376" s="711"/>
      <c r="U376" s="711"/>
      <c r="V376" s="711"/>
      <c r="W376" s="711"/>
      <c r="X376" s="711"/>
      <c r="Y376" s="711"/>
      <c r="Z376" s="711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16">
        <v>4680115884847</v>
      </c>
      <c r="E377" s="717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16">
        <v>4680115884847</v>
      </c>
      <c r="E378" s="717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9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IFERROR(IF(Y378=0,"",ROUNDUP(Y378/H378,0)*0.02175),"")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16">
        <v>4680115884854</v>
      </c>
      <c r="E379" s="717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11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16">
        <v>4680115884854</v>
      </c>
      <c r="E380" s="717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100</v>
      </c>
      <c r="Y380" s="702">
        <f t="shared" si="67"/>
        <v>105</v>
      </c>
      <c r="Z380" s="36">
        <f>IFERROR(IF(Y380=0,"",ROUNDUP(Y380/H380,0)*0.02175),"")</f>
        <v>0.15225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103.2</v>
      </c>
      <c r="BN380" s="64">
        <f t="shared" si="69"/>
        <v>108.36</v>
      </c>
      <c r="BO380" s="64">
        <f t="shared" si="70"/>
        <v>0.1388888888888889</v>
      </c>
      <c r="BP380" s="64">
        <f t="shared" si="71"/>
        <v>0.14583333333333331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16">
        <v>4680115884830</v>
      </c>
      <c r="E381" s="717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16">
        <v>4680115884830</v>
      </c>
      <c r="E382" s="717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1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500</v>
      </c>
      <c r="Y382" s="702">
        <f t="shared" si="67"/>
        <v>510</v>
      </c>
      <c r="Z382" s="36">
        <f>IFERROR(IF(Y382=0,"",ROUNDUP(Y382/H382,0)*0.02175),"")</f>
        <v>0.73949999999999994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516</v>
      </c>
      <c r="BN382" s="64">
        <f t="shared" si="69"/>
        <v>526.32000000000005</v>
      </c>
      <c r="BO382" s="64">
        <f t="shared" si="70"/>
        <v>0.69444444444444442</v>
      </c>
      <c r="BP382" s="64">
        <f t="shared" si="71"/>
        <v>0.70833333333333326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16">
        <v>4607091383997</v>
      </c>
      <c r="E383" s="717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16">
        <v>4680115882638</v>
      </c>
      <c r="E384" s="717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10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16">
        <v>4680115884922</v>
      </c>
      <c r="E385" s="717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16">
        <v>4680115884878</v>
      </c>
      <c r="E386" s="717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16">
        <v>4680115884861</v>
      </c>
      <c r="E387" s="717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0"/>
      <c r="B388" s="711"/>
      <c r="C388" s="711"/>
      <c r="D388" s="711"/>
      <c r="E388" s="711"/>
      <c r="F388" s="711"/>
      <c r="G388" s="711"/>
      <c r="H388" s="711"/>
      <c r="I388" s="711"/>
      <c r="J388" s="711"/>
      <c r="K388" s="711"/>
      <c r="L388" s="711"/>
      <c r="M388" s="711"/>
      <c r="N388" s="711"/>
      <c r="O388" s="712"/>
      <c r="P388" s="713" t="s">
        <v>70</v>
      </c>
      <c r="Q388" s="714"/>
      <c r="R388" s="714"/>
      <c r="S388" s="714"/>
      <c r="T388" s="714"/>
      <c r="U388" s="714"/>
      <c r="V388" s="715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40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41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0.89174999999999993</v>
      </c>
      <c r="AA388" s="704"/>
      <c r="AB388" s="704"/>
      <c r="AC388" s="704"/>
    </row>
    <row r="389" spans="1:68" x14ac:dyDescent="0.2">
      <c r="A389" s="711"/>
      <c r="B389" s="711"/>
      <c r="C389" s="711"/>
      <c r="D389" s="711"/>
      <c r="E389" s="711"/>
      <c r="F389" s="711"/>
      <c r="G389" s="711"/>
      <c r="H389" s="711"/>
      <c r="I389" s="711"/>
      <c r="J389" s="711"/>
      <c r="K389" s="711"/>
      <c r="L389" s="711"/>
      <c r="M389" s="711"/>
      <c r="N389" s="711"/>
      <c r="O389" s="712"/>
      <c r="P389" s="713" t="s">
        <v>70</v>
      </c>
      <c r="Q389" s="714"/>
      <c r="R389" s="714"/>
      <c r="S389" s="714"/>
      <c r="T389" s="714"/>
      <c r="U389" s="714"/>
      <c r="V389" s="715"/>
      <c r="W389" s="37" t="s">
        <v>68</v>
      </c>
      <c r="X389" s="703">
        <f>IFERROR(SUM(X377:X387),"0")</f>
        <v>600</v>
      </c>
      <c r="Y389" s="703">
        <f>IFERROR(SUM(Y377:Y387),"0")</f>
        <v>615</v>
      </c>
      <c r="Z389" s="37"/>
      <c r="AA389" s="704"/>
      <c r="AB389" s="704"/>
      <c r="AC389" s="704"/>
    </row>
    <row r="390" spans="1:68" ht="14.25" customHeight="1" x14ac:dyDescent="0.25">
      <c r="A390" s="733" t="s">
        <v>161</v>
      </c>
      <c r="B390" s="711"/>
      <c r="C390" s="711"/>
      <c r="D390" s="711"/>
      <c r="E390" s="711"/>
      <c r="F390" s="711"/>
      <c r="G390" s="711"/>
      <c r="H390" s="711"/>
      <c r="I390" s="711"/>
      <c r="J390" s="711"/>
      <c r="K390" s="711"/>
      <c r="L390" s="711"/>
      <c r="M390" s="711"/>
      <c r="N390" s="711"/>
      <c r="O390" s="711"/>
      <c r="P390" s="711"/>
      <c r="Q390" s="711"/>
      <c r="R390" s="711"/>
      <c r="S390" s="711"/>
      <c r="T390" s="711"/>
      <c r="U390" s="711"/>
      <c r="V390" s="711"/>
      <c r="W390" s="711"/>
      <c r="X390" s="711"/>
      <c r="Y390" s="711"/>
      <c r="Z390" s="711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16">
        <v>4607091383980</v>
      </c>
      <c r="E391" s="717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10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16">
        <v>4607091384178</v>
      </c>
      <c r="E392" s="717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10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0"/>
      <c r="B393" s="711"/>
      <c r="C393" s="711"/>
      <c r="D393" s="711"/>
      <c r="E393" s="711"/>
      <c r="F393" s="711"/>
      <c r="G393" s="711"/>
      <c r="H393" s="711"/>
      <c r="I393" s="711"/>
      <c r="J393" s="711"/>
      <c r="K393" s="711"/>
      <c r="L393" s="711"/>
      <c r="M393" s="711"/>
      <c r="N393" s="711"/>
      <c r="O393" s="712"/>
      <c r="P393" s="713" t="s">
        <v>70</v>
      </c>
      <c r="Q393" s="714"/>
      <c r="R393" s="714"/>
      <c r="S393" s="714"/>
      <c r="T393" s="714"/>
      <c r="U393" s="714"/>
      <c r="V393" s="715"/>
      <c r="W393" s="37" t="s">
        <v>71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x14ac:dyDescent="0.2">
      <c r="A394" s="711"/>
      <c r="B394" s="711"/>
      <c r="C394" s="711"/>
      <c r="D394" s="711"/>
      <c r="E394" s="711"/>
      <c r="F394" s="711"/>
      <c r="G394" s="711"/>
      <c r="H394" s="711"/>
      <c r="I394" s="711"/>
      <c r="J394" s="711"/>
      <c r="K394" s="711"/>
      <c r="L394" s="711"/>
      <c r="M394" s="711"/>
      <c r="N394" s="711"/>
      <c r="O394" s="712"/>
      <c r="P394" s="713" t="s">
        <v>70</v>
      </c>
      <c r="Q394" s="714"/>
      <c r="R394" s="714"/>
      <c r="S394" s="714"/>
      <c r="T394" s="714"/>
      <c r="U394" s="714"/>
      <c r="V394" s="715"/>
      <c r="W394" s="37" t="s">
        <v>68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customHeight="1" x14ac:dyDescent="0.25">
      <c r="A395" s="733" t="s">
        <v>72</v>
      </c>
      <c r="B395" s="711"/>
      <c r="C395" s="711"/>
      <c r="D395" s="711"/>
      <c r="E395" s="711"/>
      <c r="F395" s="711"/>
      <c r="G395" s="711"/>
      <c r="H395" s="711"/>
      <c r="I395" s="711"/>
      <c r="J395" s="711"/>
      <c r="K395" s="711"/>
      <c r="L395" s="711"/>
      <c r="M395" s="711"/>
      <c r="N395" s="711"/>
      <c r="O395" s="711"/>
      <c r="P395" s="711"/>
      <c r="Q395" s="711"/>
      <c r="R395" s="711"/>
      <c r="S395" s="711"/>
      <c r="T395" s="711"/>
      <c r="U395" s="711"/>
      <c r="V395" s="711"/>
      <c r="W395" s="711"/>
      <c r="X395" s="711"/>
      <c r="Y395" s="711"/>
      <c r="Z395" s="711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16">
        <v>4607091383928</v>
      </c>
      <c r="E396" s="717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8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16">
        <v>4607091383928</v>
      </c>
      <c r="E397" s="717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16">
        <v>4607091384260</v>
      </c>
      <c r="E398" s="717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8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711"/>
      <c r="C399" s="711"/>
      <c r="D399" s="711"/>
      <c r="E399" s="711"/>
      <c r="F399" s="711"/>
      <c r="G399" s="711"/>
      <c r="H399" s="711"/>
      <c r="I399" s="711"/>
      <c r="J399" s="711"/>
      <c r="K399" s="711"/>
      <c r="L399" s="711"/>
      <c r="M399" s="711"/>
      <c r="N399" s="711"/>
      <c r="O399" s="712"/>
      <c r="P399" s="713" t="s">
        <v>70</v>
      </c>
      <c r="Q399" s="714"/>
      <c r="R399" s="714"/>
      <c r="S399" s="714"/>
      <c r="T399" s="714"/>
      <c r="U399" s="714"/>
      <c r="V399" s="715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1"/>
      <c r="B400" s="711"/>
      <c r="C400" s="711"/>
      <c r="D400" s="711"/>
      <c r="E400" s="711"/>
      <c r="F400" s="711"/>
      <c r="G400" s="711"/>
      <c r="H400" s="711"/>
      <c r="I400" s="711"/>
      <c r="J400" s="711"/>
      <c r="K400" s="711"/>
      <c r="L400" s="711"/>
      <c r="M400" s="711"/>
      <c r="N400" s="711"/>
      <c r="O400" s="712"/>
      <c r="P400" s="713" t="s">
        <v>70</v>
      </c>
      <c r="Q400" s="714"/>
      <c r="R400" s="714"/>
      <c r="S400" s="714"/>
      <c r="T400" s="714"/>
      <c r="U400" s="714"/>
      <c r="V400" s="715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33" t="s">
        <v>201</v>
      </c>
      <c r="B401" s="711"/>
      <c r="C401" s="711"/>
      <c r="D401" s="711"/>
      <c r="E401" s="711"/>
      <c r="F401" s="711"/>
      <c r="G401" s="711"/>
      <c r="H401" s="711"/>
      <c r="I401" s="711"/>
      <c r="J401" s="711"/>
      <c r="K401" s="711"/>
      <c r="L401" s="711"/>
      <c r="M401" s="711"/>
      <c r="N401" s="711"/>
      <c r="O401" s="711"/>
      <c r="P401" s="711"/>
      <c r="Q401" s="711"/>
      <c r="R401" s="711"/>
      <c r="S401" s="711"/>
      <c r="T401" s="711"/>
      <c r="U401" s="711"/>
      <c r="V401" s="711"/>
      <c r="W401" s="711"/>
      <c r="X401" s="711"/>
      <c r="Y401" s="711"/>
      <c r="Z401" s="711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16">
        <v>4607091384673</v>
      </c>
      <c r="E402" s="717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10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100</v>
      </c>
      <c r="Y402" s="702">
        <f>IFERROR(IF(X402="",0,CEILING((X402/$H402),1)*$H402),"")</f>
        <v>101.39999999999999</v>
      </c>
      <c r="Z402" s="36">
        <f>IFERROR(IF(Y402=0,"",ROUNDUP(Y402/H402,0)*0.02175),"")</f>
        <v>0.28275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107.23076923076924</v>
      </c>
      <c r="BN402" s="64">
        <f>IFERROR(Y402*I402/H402,"0")</f>
        <v>108.732</v>
      </c>
      <c r="BO402" s="64">
        <f>IFERROR(1/J402*(X402/H402),"0")</f>
        <v>0.22893772893772893</v>
      </c>
      <c r="BP402" s="64">
        <f>IFERROR(1/J402*(Y402/H402),"0")</f>
        <v>0.23214285714285712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16">
        <v>4607091384673</v>
      </c>
      <c r="E403" s="717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99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0"/>
      <c r="B404" s="711"/>
      <c r="C404" s="711"/>
      <c r="D404" s="711"/>
      <c r="E404" s="711"/>
      <c r="F404" s="711"/>
      <c r="G404" s="711"/>
      <c r="H404" s="711"/>
      <c r="I404" s="711"/>
      <c r="J404" s="711"/>
      <c r="K404" s="711"/>
      <c r="L404" s="711"/>
      <c r="M404" s="711"/>
      <c r="N404" s="711"/>
      <c r="O404" s="712"/>
      <c r="P404" s="713" t="s">
        <v>70</v>
      </c>
      <c r="Q404" s="714"/>
      <c r="R404" s="714"/>
      <c r="S404" s="714"/>
      <c r="T404" s="714"/>
      <c r="U404" s="714"/>
      <c r="V404" s="715"/>
      <c r="W404" s="37" t="s">
        <v>71</v>
      </c>
      <c r="X404" s="703">
        <f>IFERROR(X402/H402,"0")+IFERROR(X403/H403,"0")</f>
        <v>12.820512820512821</v>
      </c>
      <c r="Y404" s="703">
        <f>IFERROR(Y402/H402,"0")+IFERROR(Y403/H403,"0")</f>
        <v>13</v>
      </c>
      <c r="Z404" s="703">
        <f>IFERROR(IF(Z402="",0,Z402),"0")+IFERROR(IF(Z403="",0,Z403),"0")</f>
        <v>0.28275</v>
      </c>
      <c r="AA404" s="704"/>
      <c r="AB404" s="704"/>
      <c r="AC404" s="704"/>
    </row>
    <row r="405" spans="1:68" x14ac:dyDescent="0.2">
      <c r="A405" s="711"/>
      <c r="B405" s="711"/>
      <c r="C405" s="711"/>
      <c r="D405" s="711"/>
      <c r="E405" s="711"/>
      <c r="F405" s="711"/>
      <c r="G405" s="711"/>
      <c r="H405" s="711"/>
      <c r="I405" s="711"/>
      <c r="J405" s="711"/>
      <c r="K405" s="711"/>
      <c r="L405" s="711"/>
      <c r="M405" s="711"/>
      <c r="N405" s="711"/>
      <c r="O405" s="712"/>
      <c r="P405" s="713" t="s">
        <v>70</v>
      </c>
      <c r="Q405" s="714"/>
      <c r="R405" s="714"/>
      <c r="S405" s="714"/>
      <c r="T405" s="714"/>
      <c r="U405" s="714"/>
      <c r="V405" s="715"/>
      <c r="W405" s="37" t="s">
        <v>68</v>
      </c>
      <c r="X405" s="703">
        <f>IFERROR(SUM(X402:X403),"0")</f>
        <v>100</v>
      </c>
      <c r="Y405" s="703">
        <f>IFERROR(SUM(Y402:Y403),"0")</f>
        <v>101.39999999999999</v>
      </c>
      <c r="Z405" s="37"/>
      <c r="AA405" s="704"/>
      <c r="AB405" s="704"/>
      <c r="AC405" s="704"/>
    </row>
    <row r="406" spans="1:68" ht="16.5" customHeight="1" x14ac:dyDescent="0.25">
      <c r="A406" s="758" t="s">
        <v>656</v>
      </c>
      <c r="B406" s="711"/>
      <c r="C406" s="711"/>
      <c r="D406" s="711"/>
      <c r="E406" s="711"/>
      <c r="F406" s="711"/>
      <c r="G406" s="711"/>
      <c r="H406" s="711"/>
      <c r="I406" s="711"/>
      <c r="J406" s="711"/>
      <c r="K406" s="711"/>
      <c r="L406" s="711"/>
      <c r="M406" s="711"/>
      <c r="N406" s="711"/>
      <c r="O406" s="711"/>
      <c r="P406" s="711"/>
      <c r="Q406" s="711"/>
      <c r="R406" s="711"/>
      <c r="S406" s="711"/>
      <c r="T406" s="711"/>
      <c r="U406" s="711"/>
      <c r="V406" s="711"/>
      <c r="W406" s="711"/>
      <c r="X406" s="711"/>
      <c r="Y406" s="711"/>
      <c r="Z406" s="711"/>
      <c r="AA406" s="696"/>
      <c r="AB406" s="696"/>
      <c r="AC406" s="696"/>
    </row>
    <row r="407" spans="1:68" ht="14.25" customHeight="1" x14ac:dyDescent="0.25">
      <c r="A407" s="733" t="s">
        <v>113</v>
      </c>
      <c r="B407" s="711"/>
      <c r="C407" s="711"/>
      <c r="D407" s="711"/>
      <c r="E407" s="711"/>
      <c r="F407" s="711"/>
      <c r="G407" s="711"/>
      <c r="H407" s="711"/>
      <c r="I407" s="711"/>
      <c r="J407" s="711"/>
      <c r="K407" s="711"/>
      <c r="L407" s="711"/>
      <c r="M407" s="711"/>
      <c r="N407" s="711"/>
      <c r="O407" s="711"/>
      <c r="P407" s="711"/>
      <c r="Q407" s="711"/>
      <c r="R407" s="711"/>
      <c r="S407" s="711"/>
      <c r="T407" s="711"/>
      <c r="U407" s="711"/>
      <c r="V407" s="711"/>
      <c r="W407" s="711"/>
      <c r="X407" s="711"/>
      <c r="Y407" s="711"/>
      <c r="Z407" s="711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16">
        <v>4680115881907</v>
      </c>
      <c r="E408" s="717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761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16">
        <v>4680115881907</v>
      </c>
      <c r="E409" s="717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8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16">
        <v>4680115883925</v>
      </c>
      <c r="E410" s="717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16">
        <v>4680115884892</v>
      </c>
      <c r="E411" s="717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10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16">
        <v>4607091384192</v>
      </c>
      <c r="E412" s="717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7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16">
        <v>4680115884885</v>
      </c>
      <c r="E413" s="717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16">
        <v>4680115884908</v>
      </c>
      <c r="E414" s="717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104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0"/>
      <c r="B415" s="711"/>
      <c r="C415" s="711"/>
      <c r="D415" s="711"/>
      <c r="E415" s="711"/>
      <c r="F415" s="711"/>
      <c r="G415" s="711"/>
      <c r="H415" s="711"/>
      <c r="I415" s="711"/>
      <c r="J415" s="711"/>
      <c r="K415" s="711"/>
      <c r="L415" s="711"/>
      <c r="M415" s="711"/>
      <c r="N415" s="711"/>
      <c r="O415" s="712"/>
      <c r="P415" s="713" t="s">
        <v>70</v>
      </c>
      <c r="Q415" s="714"/>
      <c r="R415" s="714"/>
      <c r="S415" s="714"/>
      <c r="T415" s="714"/>
      <c r="U415" s="714"/>
      <c r="V415" s="715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1"/>
      <c r="B416" s="711"/>
      <c r="C416" s="711"/>
      <c r="D416" s="711"/>
      <c r="E416" s="711"/>
      <c r="F416" s="711"/>
      <c r="G416" s="711"/>
      <c r="H416" s="711"/>
      <c r="I416" s="711"/>
      <c r="J416" s="711"/>
      <c r="K416" s="711"/>
      <c r="L416" s="711"/>
      <c r="M416" s="711"/>
      <c r="N416" s="711"/>
      <c r="O416" s="712"/>
      <c r="P416" s="713" t="s">
        <v>70</v>
      </c>
      <c r="Q416" s="714"/>
      <c r="R416" s="714"/>
      <c r="S416" s="714"/>
      <c r="T416" s="714"/>
      <c r="U416" s="714"/>
      <c r="V416" s="715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33" t="s">
        <v>63</v>
      </c>
      <c r="B417" s="711"/>
      <c r="C417" s="711"/>
      <c r="D417" s="711"/>
      <c r="E417" s="711"/>
      <c r="F417" s="711"/>
      <c r="G417" s="711"/>
      <c r="H417" s="711"/>
      <c r="I417" s="711"/>
      <c r="J417" s="711"/>
      <c r="K417" s="711"/>
      <c r="L417" s="711"/>
      <c r="M417" s="711"/>
      <c r="N417" s="711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16">
        <v>4607091384802</v>
      </c>
      <c r="E418" s="717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78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16">
        <v>4607091384826</v>
      </c>
      <c r="E419" s="717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9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0"/>
      <c r="B420" s="711"/>
      <c r="C420" s="711"/>
      <c r="D420" s="711"/>
      <c r="E420" s="711"/>
      <c r="F420" s="711"/>
      <c r="G420" s="711"/>
      <c r="H420" s="711"/>
      <c r="I420" s="711"/>
      <c r="J420" s="711"/>
      <c r="K420" s="711"/>
      <c r="L420" s="711"/>
      <c r="M420" s="711"/>
      <c r="N420" s="711"/>
      <c r="O420" s="712"/>
      <c r="P420" s="713" t="s">
        <v>70</v>
      </c>
      <c r="Q420" s="714"/>
      <c r="R420" s="714"/>
      <c r="S420" s="714"/>
      <c r="T420" s="714"/>
      <c r="U420" s="714"/>
      <c r="V420" s="715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1"/>
      <c r="B421" s="711"/>
      <c r="C421" s="711"/>
      <c r="D421" s="711"/>
      <c r="E421" s="711"/>
      <c r="F421" s="711"/>
      <c r="G421" s="711"/>
      <c r="H421" s="711"/>
      <c r="I421" s="711"/>
      <c r="J421" s="711"/>
      <c r="K421" s="711"/>
      <c r="L421" s="711"/>
      <c r="M421" s="711"/>
      <c r="N421" s="711"/>
      <c r="O421" s="712"/>
      <c r="P421" s="713" t="s">
        <v>70</v>
      </c>
      <c r="Q421" s="714"/>
      <c r="R421" s="714"/>
      <c r="S421" s="714"/>
      <c r="T421" s="714"/>
      <c r="U421" s="714"/>
      <c r="V421" s="715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33" t="s">
        <v>72</v>
      </c>
      <c r="B422" s="711"/>
      <c r="C422" s="711"/>
      <c r="D422" s="711"/>
      <c r="E422" s="711"/>
      <c r="F422" s="711"/>
      <c r="G422" s="711"/>
      <c r="H422" s="711"/>
      <c r="I422" s="711"/>
      <c r="J422" s="711"/>
      <c r="K422" s="711"/>
      <c r="L422" s="711"/>
      <c r="M422" s="711"/>
      <c r="N422" s="711"/>
      <c r="O422" s="711"/>
      <c r="P422" s="711"/>
      <c r="Q422" s="711"/>
      <c r="R422" s="711"/>
      <c r="S422" s="711"/>
      <c r="T422" s="711"/>
      <c r="U422" s="711"/>
      <c r="V422" s="711"/>
      <c r="W422" s="711"/>
      <c r="X422" s="711"/>
      <c r="Y422" s="711"/>
      <c r="Z422" s="711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16">
        <v>4607091384246</v>
      </c>
      <c r="E423" s="717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2500</v>
      </c>
      <c r="Y423" s="702">
        <f>IFERROR(IF(X423="",0,CEILING((X423/$H423),1)*$H423),"")</f>
        <v>2503.7999999999997</v>
      </c>
      <c r="Z423" s="36">
        <f>IFERROR(IF(Y423=0,"",ROUNDUP(Y423/H423,0)*0.02175),"")</f>
        <v>6.9817499999999999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2680.7692307692314</v>
      </c>
      <c r="BN423" s="64">
        <f>IFERROR(Y423*I423/H423,"0")</f>
        <v>2684.8439999999996</v>
      </c>
      <c r="BO423" s="64">
        <f>IFERROR(1/J423*(X423/H423),"0")</f>
        <v>5.7234432234432226</v>
      </c>
      <c r="BP423" s="64">
        <f>IFERROR(1/J423*(Y423/H423),"0")</f>
        <v>5.7321428571428568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16">
        <v>4680115881976</v>
      </c>
      <c r="E424" s="717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16">
        <v>4607091384253</v>
      </c>
      <c r="E425" s="717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16">
        <v>4607091384253</v>
      </c>
      <c r="E426" s="717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10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16">
        <v>4680115881969</v>
      </c>
      <c r="E427" s="717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0"/>
      <c r="B428" s="711"/>
      <c r="C428" s="711"/>
      <c r="D428" s="711"/>
      <c r="E428" s="711"/>
      <c r="F428" s="711"/>
      <c r="G428" s="711"/>
      <c r="H428" s="711"/>
      <c r="I428" s="711"/>
      <c r="J428" s="711"/>
      <c r="K428" s="711"/>
      <c r="L428" s="711"/>
      <c r="M428" s="711"/>
      <c r="N428" s="711"/>
      <c r="O428" s="712"/>
      <c r="P428" s="713" t="s">
        <v>70</v>
      </c>
      <c r="Q428" s="714"/>
      <c r="R428" s="714"/>
      <c r="S428" s="714"/>
      <c r="T428" s="714"/>
      <c r="U428" s="714"/>
      <c r="V428" s="715"/>
      <c r="W428" s="37" t="s">
        <v>71</v>
      </c>
      <c r="X428" s="703">
        <f>IFERROR(X423/H423,"0")+IFERROR(X424/H424,"0")+IFERROR(X425/H425,"0")+IFERROR(X426/H426,"0")+IFERROR(X427/H427,"0")</f>
        <v>320.5128205128205</v>
      </c>
      <c r="Y428" s="703">
        <f>IFERROR(Y423/H423,"0")+IFERROR(Y424/H424,"0")+IFERROR(Y425/H425,"0")+IFERROR(Y426/H426,"0")+IFERROR(Y427/H427,"0")</f>
        <v>321</v>
      </c>
      <c r="Z428" s="703">
        <f>IFERROR(IF(Z423="",0,Z423),"0")+IFERROR(IF(Z424="",0,Z424),"0")+IFERROR(IF(Z425="",0,Z425),"0")+IFERROR(IF(Z426="",0,Z426),"0")+IFERROR(IF(Z427="",0,Z427),"0")</f>
        <v>6.9817499999999999</v>
      </c>
      <c r="AA428" s="704"/>
      <c r="AB428" s="704"/>
      <c r="AC428" s="704"/>
    </row>
    <row r="429" spans="1:68" x14ac:dyDescent="0.2">
      <c r="A429" s="711"/>
      <c r="B429" s="711"/>
      <c r="C429" s="711"/>
      <c r="D429" s="711"/>
      <c r="E429" s="711"/>
      <c r="F429" s="711"/>
      <c r="G429" s="711"/>
      <c r="H429" s="711"/>
      <c r="I429" s="711"/>
      <c r="J429" s="711"/>
      <c r="K429" s="711"/>
      <c r="L429" s="711"/>
      <c r="M429" s="711"/>
      <c r="N429" s="711"/>
      <c r="O429" s="712"/>
      <c r="P429" s="713" t="s">
        <v>70</v>
      </c>
      <c r="Q429" s="714"/>
      <c r="R429" s="714"/>
      <c r="S429" s="714"/>
      <c r="T429" s="714"/>
      <c r="U429" s="714"/>
      <c r="V429" s="715"/>
      <c r="W429" s="37" t="s">
        <v>68</v>
      </c>
      <c r="X429" s="703">
        <f>IFERROR(SUM(X423:X427),"0")</f>
        <v>2500</v>
      </c>
      <c r="Y429" s="703">
        <f>IFERROR(SUM(Y423:Y427),"0")</f>
        <v>2503.7999999999997</v>
      </c>
      <c r="Z429" s="37"/>
      <c r="AA429" s="704"/>
      <c r="AB429" s="704"/>
      <c r="AC429" s="704"/>
    </row>
    <row r="430" spans="1:68" ht="14.25" customHeight="1" x14ac:dyDescent="0.25">
      <c r="A430" s="733" t="s">
        <v>201</v>
      </c>
      <c r="B430" s="711"/>
      <c r="C430" s="711"/>
      <c r="D430" s="711"/>
      <c r="E430" s="711"/>
      <c r="F430" s="711"/>
      <c r="G430" s="711"/>
      <c r="H430" s="711"/>
      <c r="I430" s="711"/>
      <c r="J430" s="711"/>
      <c r="K430" s="711"/>
      <c r="L430" s="711"/>
      <c r="M430" s="711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711"/>
      <c r="Y430" s="711"/>
      <c r="Z430" s="711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16">
        <v>4607091389357</v>
      </c>
      <c r="E431" s="717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8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0"/>
      <c r="B432" s="711"/>
      <c r="C432" s="711"/>
      <c r="D432" s="711"/>
      <c r="E432" s="711"/>
      <c r="F432" s="711"/>
      <c r="G432" s="711"/>
      <c r="H432" s="711"/>
      <c r="I432" s="711"/>
      <c r="J432" s="711"/>
      <c r="K432" s="711"/>
      <c r="L432" s="711"/>
      <c r="M432" s="711"/>
      <c r="N432" s="711"/>
      <c r="O432" s="712"/>
      <c r="P432" s="713" t="s">
        <v>70</v>
      </c>
      <c r="Q432" s="714"/>
      <c r="R432" s="714"/>
      <c r="S432" s="714"/>
      <c r="T432" s="714"/>
      <c r="U432" s="714"/>
      <c r="V432" s="715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1"/>
      <c r="B433" s="711"/>
      <c r="C433" s="711"/>
      <c r="D433" s="711"/>
      <c r="E433" s="711"/>
      <c r="F433" s="711"/>
      <c r="G433" s="711"/>
      <c r="H433" s="711"/>
      <c r="I433" s="711"/>
      <c r="J433" s="711"/>
      <c r="K433" s="711"/>
      <c r="L433" s="711"/>
      <c r="M433" s="711"/>
      <c r="N433" s="711"/>
      <c r="O433" s="712"/>
      <c r="P433" s="713" t="s">
        <v>70</v>
      </c>
      <c r="Q433" s="714"/>
      <c r="R433" s="714"/>
      <c r="S433" s="714"/>
      <c r="T433" s="714"/>
      <c r="U433" s="714"/>
      <c r="V433" s="715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2" t="s">
        <v>695</v>
      </c>
      <c r="B434" s="763"/>
      <c r="C434" s="763"/>
      <c r="D434" s="763"/>
      <c r="E434" s="763"/>
      <c r="F434" s="763"/>
      <c r="G434" s="763"/>
      <c r="H434" s="763"/>
      <c r="I434" s="763"/>
      <c r="J434" s="763"/>
      <c r="K434" s="763"/>
      <c r="L434" s="763"/>
      <c r="M434" s="763"/>
      <c r="N434" s="763"/>
      <c r="O434" s="763"/>
      <c r="P434" s="763"/>
      <c r="Q434" s="763"/>
      <c r="R434" s="763"/>
      <c r="S434" s="763"/>
      <c r="T434" s="763"/>
      <c r="U434" s="763"/>
      <c r="V434" s="763"/>
      <c r="W434" s="763"/>
      <c r="X434" s="763"/>
      <c r="Y434" s="763"/>
      <c r="Z434" s="763"/>
      <c r="AA434" s="48"/>
      <c r="AB434" s="48"/>
      <c r="AC434" s="48"/>
    </row>
    <row r="435" spans="1:68" ht="16.5" customHeight="1" x14ac:dyDescent="0.25">
      <c r="A435" s="758" t="s">
        <v>696</v>
      </c>
      <c r="B435" s="711"/>
      <c r="C435" s="711"/>
      <c r="D435" s="711"/>
      <c r="E435" s="711"/>
      <c r="F435" s="711"/>
      <c r="G435" s="711"/>
      <c r="H435" s="711"/>
      <c r="I435" s="711"/>
      <c r="J435" s="711"/>
      <c r="K435" s="711"/>
      <c r="L435" s="711"/>
      <c r="M435" s="711"/>
      <c r="N435" s="711"/>
      <c r="O435" s="711"/>
      <c r="P435" s="711"/>
      <c r="Q435" s="711"/>
      <c r="R435" s="711"/>
      <c r="S435" s="711"/>
      <c r="T435" s="711"/>
      <c r="U435" s="711"/>
      <c r="V435" s="711"/>
      <c r="W435" s="711"/>
      <c r="X435" s="711"/>
      <c r="Y435" s="711"/>
      <c r="Z435" s="711"/>
      <c r="AA435" s="696"/>
      <c r="AB435" s="696"/>
      <c r="AC435" s="696"/>
    </row>
    <row r="436" spans="1:68" ht="14.25" customHeight="1" x14ac:dyDescent="0.25">
      <c r="A436" s="733" t="s">
        <v>113</v>
      </c>
      <c r="B436" s="711"/>
      <c r="C436" s="711"/>
      <c r="D436" s="711"/>
      <c r="E436" s="711"/>
      <c r="F436" s="711"/>
      <c r="G436" s="711"/>
      <c r="H436" s="711"/>
      <c r="I436" s="711"/>
      <c r="J436" s="711"/>
      <c r="K436" s="711"/>
      <c r="L436" s="711"/>
      <c r="M436" s="711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711"/>
      <c r="Y436" s="711"/>
      <c r="Z436" s="711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16">
        <v>4607091389708</v>
      </c>
      <c r="E437" s="717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0"/>
      <c r="B438" s="711"/>
      <c r="C438" s="711"/>
      <c r="D438" s="711"/>
      <c r="E438" s="711"/>
      <c r="F438" s="711"/>
      <c r="G438" s="711"/>
      <c r="H438" s="711"/>
      <c r="I438" s="711"/>
      <c r="J438" s="711"/>
      <c r="K438" s="711"/>
      <c r="L438" s="711"/>
      <c r="M438" s="711"/>
      <c r="N438" s="711"/>
      <c r="O438" s="712"/>
      <c r="P438" s="713" t="s">
        <v>70</v>
      </c>
      <c r="Q438" s="714"/>
      <c r="R438" s="714"/>
      <c r="S438" s="714"/>
      <c r="T438" s="714"/>
      <c r="U438" s="714"/>
      <c r="V438" s="715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1"/>
      <c r="B439" s="711"/>
      <c r="C439" s="711"/>
      <c r="D439" s="711"/>
      <c r="E439" s="711"/>
      <c r="F439" s="711"/>
      <c r="G439" s="711"/>
      <c r="H439" s="711"/>
      <c r="I439" s="711"/>
      <c r="J439" s="711"/>
      <c r="K439" s="711"/>
      <c r="L439" s="711"/>
      <c r="M439" s="711"/>
      <c r="N439" s="711"/>
      <c r="O439" s="712"/>
      <c r="P439" s="713" t="s">
        <v>70</v>
      </c>
      <c r="Q439" s="714"/>
      <c r="R439" s="714"/>
      <c r="S439" s="714"/>
      <c r="T439" s="714"/>
      <c r="U439" s="714"/>
      <c r="V439" s="715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33" t="s">
        <v>63</v>
      </c>
      <c r="B440" s="711"/>
      <c r="C440" s="711"/>
      <c r="D440" s="711"/>
      <c r="E440" s="711"/>
      <c r="F440" s="711"/>
      <c r="G440" s="711"/>
      <c r="H440" s="711"/>
      <c r="I440" s="711"/>
      <c r="J440" s="711"/>
      <c r="K440" s="711"/>
      <c r="L440" s="711"/>
      <c r="M440" s="711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711"/>
      <c r="Y440" s="711"/>
      <c r="Z440" s="711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16">
        <v>4607091389753</v>
      </c>
      <c r="E441" s="717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100</v>
      </c>
      <c r="Y441" s="702">
        <f t="shared" ref="Y441:Y460" si="78">IFERROR(IF(X441="",0,CEILING((X441/$H441),1)*$H441),"")</f>
        <v>100.80000000000001</v>
      </c>
      <c r="Z441" s="36">
        <f>IFERROR(IF(Y441=0,"",ROUNDUP(Y441/H441,0)*0.00753),"")</f>
        <v>0.18071999999999999</v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105.47619047619047</v>
      </c>
      <c r="BN441" s="64">
        <f t="shared" ref="BN441:BN460" si="80">IFERROR(Y441*I441/H441,"0")</f>
        <v>106.32000000000001</v>
      </c>
      <c r="BO441" s="64">
        <f t="shared" ref="BO441:BO460" si="81">IFERROR(1/J441*(X441/H441),"0")</f>
        <v>0.15262515262515264</v>
      </c>
      <c r="BP441" s="64">
        <f t="shared" ref="BP441:BP460" si="82">IFERROR(1/J441*(Y441/H441),"0")</f>
        <v>0.15384615384615385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16">
        <v>4607091389753</v>
      </c>
      <c r="E442" s="717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9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16">
        <v>4607091389760</v>
      </c>
      <c r="E443" s="717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10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16">
        <v>4607091389746</v>
      </c>
      <c r="E444" s="717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16">
        <v>4607091389746</v>
      </c>
      <c r="E445" s="717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16">
        <v>4680115883147</v>
      </c>
      <c r="E446" s="717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16">
        <v>4680115883147</v>
      </c>
      <c r="E447" s="717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8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16">
        <v>4607091384338</v>
      </c>
      <c r="E448" s="717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8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16">
        <v>4607091384338</v>
      </c>
      <c r="E449" s="717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16">
        <v>4680115883154</v>
      </c>
      <c r="E450" s="717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16">
        <v>4680115883154</v>
      </c>
      <c r="E451" s="717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16">
        <v>4607091389524</v>
      </c>
      <c r="E452" s="717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16">
        <v>4607091389524</v>
      </c>
      <c r="E453" s="717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108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16">
        <v>4680115883161</v>
      </c>
      <c r="E454" s="717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16">
        <v>4607091389531</v>
      </c>
      <c r="E455" s="717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16">
        <v>4607091389531</v>
      </c>
      <c r="E456" s="717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16">
        <v>4607091384345</v>
      </c>
      <c r="E457" s="717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16">
        <v>4680115883185</v>
      </c>
      <c r="E458" s="717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16">
        <v>4680115883185</v>
      </c>
      <c r="E459" s="717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16">
        <v>4680115882928</v>
      </c>
      <c r="E460" s="717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8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0"/>
      <c r="B461" s="711"/>
      <c r="C461" s="711"/>
      <c r="D461" s="711"/>
      <c r="E461" s="711"/>
      <c r="F461" s="711"/>
      <c r="G461" s="711"/>
      <c r="H461" s="711"/>
      <c r="I461" s="711"/>
      <c r="J461" s="711"/>
      <c r="K461" s="711"/>
      <c r="L461" s="711"/>
      <c r="M461" s="711"/>
      <c r="N461" s="711"/>
      <c r="O461" s="712"/>
      <c r="P461" s="713" t="s">
        <v>70</v>
      </c>
      <c r="Q461" s="714"/>
      <c r="R461" s="714"/>
      <c r="S461" s="714"/>
      <c r="T461" s="714"/>
      <c r="U461" s="714"/>
      <c r="V461" s="715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23.80952380952381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24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0.18071999999999999</v>
      </c>
      <c r="AA461" s="704"/>
      <c r="AB461" s="704"/>
      <c r="AC461" s="704"/>
    </row>
    <row r="462" spans="1:68" x14ac:dyDescent="0.2">
      <c r="A462" s="711"/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2"/>
      <c r="P462" s="713" t="s">
        <v>70</v>
      </c>
      <c r="Q462" s="714"/>
      <c r="R462" s="714"/>
      <c r="S462" s="714"/>
      <c r="T462" s="714"/>
      <c r="U462" s="714"/>
      <c r="V462" s="715"/>
      <c r="W462" s="37" t="s">
        <v>68</v>
      </c>
      <c r="X462" s="703">
        <f>IFERROR(SUM(X441:X460),"0")</f>
        <v>100</v>
      </c>
      <c r="Y462" s="703">
        <f>IFERROR(SUM(Y441:Y460),"0")</f>
        <v>100.80000000000001</v>
      </c>
      <c r="Z462" s="37"/>
      <c r="AA462" s="704"/>
      <c r="AB462" s="704"/>
      <c r="AC462" s="704"/>
    </row>
    <row r="463" spans="1:68" ht="14.25" customHeight="1" x14ac:dyDescent="0.25">
      <c r="A463" s="733" t="s">
        <v>72</v>
      </c>
      <c r="B463" s="711"/>
      <c r="C463" s="711"/>
      <c r="D463" s="711"/>
      <c r="E463" s="711"/>
      <c r="F463" s="711"/>
      <c r="G463" s="711"/>
      <c r="H463" s="711"/>
      <c r="I463" s="711"/>
      <c r="J463" s="711"/>
      <c r="K463" s="711"/>
      <c r="L463" s="711"/>
      <c r="M463" s="711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711"/>
      <c r="Y463" s="711"/>
      <c r="Z463" s="711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16">
        <v>4607091384352</v>
      </c>
      <c r="E464" s="717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10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16">
        <v>4607091389654</v>
      </c>
      <c r="E465" s="717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8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0"/>
      <c r="B466" s="711"/>
      <c r="C466" s="711"/>
      <c r="D466" s="711"/>
      <c r="E466" s="711"/>
      <c r="F466" s="711"/>
      <c r="G466" s="711"/>
      <c r="H466" s="711"/>
      <c r="I466" s="711"/>
      <c r="J466" s="711"/>
      <c r="K466" s="711"/>
      <c r="L466" s="711"/>
      <c r="M466" s="711"/>
      <c r="N466" s="711"/>
      <c r="O466" s="712"/>
      <c r="P466" s="713" t="s">
        <v>70</v>
      </c>
      <c r="Q466" s="714"/>
      <c r="R466" s="714"/>
      <c r="S466" s="714"/>
      <c r="T466" s="714"/>
      <c r="U466" s="714"/>
      <c r="V466" s="715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1"/>
      <c r="B467" s="711"/>
      <c r="C467" s="711"/>
      <c r="D467" s="711"/>
      <c r="E467" s="711"/>
      <c r="F467" s="711"/>
      <c r="G467" s="711"/>
      <c r="H467" s="711"/>
      <c r="I467" s="711"/>
      <c r="J467" s="711"/>
      <c r="K467" s="711"/>
      <c r="L467" s="711"/>
      <c r="M467" s="711"/>
      <c r="N467" s="711"/>
      <c r="O467" s="712"/>
      <c r="P467" s="713" t="s">
        <v>70</v>
      </c>
      <c r="Q467" s="714"/>
      <c r="R467" s="714"/>
      <c r="S467" s="714"/>
      <c r="T467" s="714"/>
      <c r="U467" s="714"/>
      <c r="V467" s="715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33" t="s">
        <v>102</v>
      </c>
      <c r="B468" s="711"/>
      <c r="C468" s="711"/>
      <c r="D468" s="711"/>
      <c r="E468" s="711"/>
      <c r="F468" s="711"/>
      <c r="G468" s="711"/>
      <c r="H468" s="711"/>
      <c r="I468" s="711"/>
      <c r="J468" s="711"/>
      <c r="K468" s="711"/>
      <c r="L468" s="711"/>
      <c r="M468" s="711"/>
      <c r="N468" s="711"/>
      <c r="O468" s="711"/>
      <c r="P468" s="711"/>
      <c r="Q468" s="711"/>
      <c r="R468" s="711"/>
      <c r="S468" s="711"/>
      <c r="T468" s="711"/>
      <c r="U468" s="711"/>
      <c r="V468" s="711"/>
      <c r="W468" s="711"/>
      <c r="X468" s="711"/>
      <c r="Y468" s="711"/>
      <c r="Z468" s="711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16">
        <v>4680115884335</v>
      </c>
      <c r="E469" s="717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9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0"/>
      <c r="B470" s="711"/>
      <c r="C470" s="711"/>
      <c r="D470" s="711"/>
      <c r="E470" s="711"/>
      <c r="F470" s="711"/>
      <c r="G470" s="711"/>
      <c r="H470" s="711"/>
      <c r="I470" s="711"/>
      <c r="J470" s="711"/>
      <c r="K470" s="711"/>
      <c r="L470" s="711"/>
      <c r="M470" s="711"/>
      <c r="N470" s="711"/>
      <c r="O470" s="712"/>
      <c r="P470" s="713" t="s">
        <v>70</v>
      </c>
      <c r="Q470" s="714"/>
      <c r="R470" s="714"/>
      <c r="S470" s="714"/>
      <c r="T470" s="714"/>
      <c r="U470" s="714"/>
      <c r="V470" s="715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1"/>
      <c r="B471" s="711"/>
      <c r="C471" s="711"/>
      <c r="D471" s="711"/>
      <c r="E471" s="711"/>
      <c r="F471" s="711"/>
      <c r="G471" s="711"/>
      <c r="H471" s="711"/>
      <c r="I471" s="711"/>
      <c r="J471" s="711"/>
      <c r="K471" s="711"/>
      <c r="L471" s="711"/>
      <c r="M471" s="711"/>
      <c r="N471" s="711"/>
      <c r="O471" s="712"/>
      <c r="P471" s="713" t="s">
        <v>70</v>
      </c>
      <c r="Q471" s="714"/>
      <c r="R471" s="714"/>
      <c r="S471" s="714"/>
      <c r="T471" s="714"/>
      <c r="U471" s="714"/>
      <c r="V471" s="715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58" t="s">
        <v>754</v>
      </c>
      <c r="B472" s="711"/>
      <c r="C472" s="711"/>
      <c r="D472" s="711"/>
      <c r="E472" s="711"/>
      <c r="F472" s="711"/>
      <c r="G472" s="711"/>
      <c r="H472" s="711"/>
      <c r="I472" s="711"/>
      <c r="J472" s="711"/>
      <c r="K472" s="711"/>
      <c r="L472" s="711"/>
      <c r="M472" s="711"/>
      <c r="N472" s="711"/>
      <c r="O472" s="711"/>
      <c r="P472" s="711"/>
      <c r="Q472" s="711"/>
      <c r="R472" s="711"/>
      <c r="S472" s="711"/>
      <c r="T472" s="711"/>
      <c r="U472" s="711"/>
      <c r="V472" s="711"/>
      <c r="W472" s="711"/>
      <c r="X472" s="711"/>
      <c r="Y472" s="711"/>
      <c r="Z472" s="711"/>
      <c r="AA472" s="696"/>
      <c r="AB472" s="696"/>
      <c r="AC472" s="696"/>
    </row>
    <row r="473" spans="1:68" ht="14.25" customHeight="1" x14ac:dyDescent="0.25">
      <c r="A473" s="733" t="s">
        <v>161</v>
      </c>
      <c r="B473" s="711"/>
      <c r="C473" s="711"/>
      <c r="D473" s="711"/>
      <c r="E473" s="711"/>
      <c r="F473" s="711"/>
      <c r="G473" s="711"/>
      <c r="H473" s="711"/>
      <c r="I473" s="711"/>
      <c r="J473" s="711"/>
      <c r="K473" s="711"/>
      <c r="L473" s="711"/>
      <c r="M473" s="711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711"/>
      <c r="Y473" s="711"/>
      <c r="Z473" s="711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16">
        <v>4607091389364</v>
      </c>
      <c r="E474" s="717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0"/>
      <c r="B475" s="711"/>
      <c r="C475" s="711"/>
      <c r="D475" s="711"/>
      <c r="E475" s="711"/>
      <c r="F475" s="711"/>
      <c r="G475" s="711"/>
      <c r="H475" s="711"/>
      <c r="I475" s="711"/>
      <c r="J475" s="711"/>
      <c r="K475" s="711"/>
      <c r="L475" s="711"/>
      <c r="M475" s="711"/>
      <c r="N475" s="711"/>
      <c r="O475" s="712"/>
      <c r="P475" s="713" t="s">
        <v>70</v>
      </c>
      <c r="Q475" s="714"/>
      <c r="R475" s="714"/>
      <c r="S475" s="714"/>
      <c r="T475" s="714"/>
      <c r="U475" s="714"/>
      <c r="V475" s="715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1"/>
      <c r="B476" s="711"/>
      <c r="C476" s="711"/>
      <c r="D476" s="711"/>
      <c r="E476" s="711"/>
      <c r="F476" s="711"/>
      <c r="G476" s="711"/>
      <c r="H476" s="711"/>
      <c r="I476" s="711"/>
      <c r="J476" s="711"/>
      <c r="K476" s="711"/>
      <c r="L476" s="711"/>
      <c r="M476" s="711"/>
      <c r="N476" s="711"/>
      <c r="O476" s="712"/>
      <c r="P476" s="713" t="s">
        <v>70</v>
      </c>
      <c r="Q476" s="714"/>
      <c r="R476" s="714"/>
      <c r="S476" s="714"/>
      <c r="T476" s="714"/>
      <c r="U476" s="714"/>
      <c r="V476" s="715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33" t="s">
        <v>63</v>
      </c>
      <c r="B477" s="711"/>
      <c r="C477" s="711"/>
      <c r="D477" s="711"/>
      <c r="E477" s="711"/>
      <c r="F477" s="711"/>
      <c r="G477" s="711"/>
      <c r="H477" s="711"/>
      <c r="I477" s="711"/>
      <c r="J477" s="711"/>
      <c r="K477" s="711"/>
      <c r="L477" s="711"/>
      <c r="M477" s="711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711"/>
      <c r="Y477" s="711"/>
      <c r="Z477" s="711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16">
        <v>4607091389739</v>
      </c>
      <c r="E478" s="717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16">
        <v>4607091389425</v>
      </c>
      <c r="E479" s="717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10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16">
        <v>4680115880771</v>
      </c>
      <c r="E480" s="717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99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16">
        <v>4607091389500</v>
      </c>
      <c r="E481" s="717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16">
        <v>4607091389500</v>
      </c>
      <c r="E482" s="717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0"/>
      <c r="B483" s="711"/>
      <c r="C483" s="711"/>
      <c r="D483" s="711"/>
      <c r="E483" s="711"/>
      <c r="F483" s="711"/>
      <c r="G483" s="711"/>
      <c r="H483" s="711"/>
      <c r="I483" s="711"/>
      <c r="J483" s="711"/>
      <c r="K483" s="711"/>
      <c r="L483" s="711"/>
      <c r="M483" s="711"/>
      <c r="N483" s="711"/>
      <c r="O483" s="712"/>
      <c r="P483" s="713" t="s">
        <v>70</v>
      </c>
      <c r="Q483" s="714"/>
      <c r="R483" s="714"/>
      <c r="S483" s="714"/>
      <c r="T483" s="714"/>
      <c r="U483" s="714"/>
      <c r="V483" s="715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1"/>
      <c r="B484" s="711"/>
      <c r="C484" s="711"/>
      <c r="D484" s="711"/>
      <c r="E484" s="711"/>
      <c r="F484" s="711"/>
      <c r="G484" s="711"/>
      <c r="H484" s="711"/>
      <c r="I484" s="711"/>
      <c r="J484" s="711"/>
      <c r="K484" s="711"/>
      <c r="L484" s="711"/>
      <c r="M484" s="711"/>
      <c r="N484" s="711"/>
      <c r="O484" s="712"/>
      <c r="P484" s="713" t="s">
        <v>70</v>
      </c>
      <c r="Q484" s="714"/>
      <c r="R484" s="714"/>
      <c r="S484" s="714"/>
      <c r="T484" s="714"/>
      <c r="U484" s="714"/>
      <c r="V484" s="715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33" t="s">
        <v>102</v>
      </c>
      <c r="B485" s="711"/>
      <c r="C485" s="711"/>
      <c r="D485" s="711"/>
      <c r="E485" s="711"/>
      <c r="F485" s="711"/>
      <c r="G485" s="711"/>
      <c r="H485" s="711"/>
      <c r="I485" s="711"/>
      <c r="J485" s="711"/>
      <c r="K485" s="711"/>
      <c r="L485" s="711"/>
      <c r="M485" s="711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711"/>
      <c r="Y485" s="711"/>
      <c r="Z485" s="711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16">
        <v>4680115884359</v>
      </c>
      <c r="E486" s="717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7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0"/>
      <c r="B487" s="711"/>
      <c r="C487" s="711"/>
      <c r="D487" s="711"/>
      <c r="E487" s="711"/>
      <c r="F487" s="711"/>
      <c r="G487" s="711"/>
      <c r="H487" s="711"/>
      <c r="I487" s="711"/>
      <c r="J487" s="711"/>
      <c r="K487" s="711"/>
      <c r="L487" s="711"/>
      <c r="M487" s="711"/>
      <c r="N487" s="711"/>
      <c r="O487" s="712"/>
      <c r="P487" s="713" t="s">
        <v>70</v>
      </c>
      <c r="Q487" s="714"/>
      <c r="R487" s="714"/>
      <c r="S487" s="714"/>
      <c r="T487" s="714"/>
      <c r="U487" s="714"/>
      <c r="V487" s="715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1"/>
      <c r="B488" s="711"/>
      <c r="C488" s="711"/>
      <c r="D488" s="711"/>
      <c r="E488" s="711"/>
      <c r="F488" s="711"/>
      <c r="G488" s="711"/>
      <c r="H488" s="711"/>
      <c r="I488" s="711"/>
      <c r="J488" s="711"/>
      <c r="K488" s="711"/>
      <c r="L488" s="711"/>
      <c r="M488" s="711"/>
      <c r="N488" s="711"/>
      <c r="O488" s="712"/>
      <c r="P488" s="713" t="s">
        <v>70</v>
      </c>
      <c r="Q488" s="714"/>
      <c r="R488" s="714"/>
      <c r="S488" s="714"/>
      <c r="T488" s="714"/>
      <c r="U488" s="714"/>
      <c r="V488" s="715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58" t="s">
        <v>774</v>
      </c>
      <c r="B489" s="711"/>
      <c r="C489" s="711"/>
      <c r="D489" s="711"/>
      <c r="E489" s="711"/>
      <c r="F489" s="711"/>
      <c r="G489" s="711"/>
      <c r="H489" s="711"/>
      <c r="I489" s="711"/>
      <c r="J489" s="711"/>
      <c r="K489" s="711"/>
      <c r="L489" s="711"/>
      <c r="M489" s="71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711"/>
      <c r="Y489" s="711"/>
      <c r="Z489" s="711"/>
      <c r="AA489" s="696"/>
      <c r="AB489" s="696"/>
      <c r="AC489" s="696"/>
    </row>
    <row r="490" spans="1:68" ht="14.25" customHeight="1" x14ac:dyDescent="0.25">
      <c r="A490" s="733" t="s">
        <v>63</v>
      </c>
      <c r="B490" s="711"/>
      <c r="C490" s="711"/>
      <c r="D490" s="711"/>
      <c r="E490" s="711"/>
      <c r="F490" s="711"/>
      <c r="G490" s="711"/>
      <c r="H490" s="711"/>
      <c r="I490" s="711"/>
      <c r="J490" s="711"/>
      <c r="K490" s="711"/>
      <c r="L490" s="711"/>
      <c r="M490" s="711"/>
      <c r="N490" s="711"/>
      <c r="O490" s="711"/>
      <c r="P490" s="711"/>
      <c r="Q490" s="711"/>
      <c r="R490" s="711"/>
      <c r="S490" s="711"/>
      <c r="T490" s="711"/>
      <c r="U490" s="711"/>
      <c r="V490" s="711"/>
      <c r="W490" s="711"/>
      <c r="X490" s="711"/>
      <c r="Y490" s="711"/>
      <c r="Z490" s="711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16">
        <v>4680115885189</v>
      </c>
      <c r="E491" s="717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16">
        <v>4680115885172</v>
      </c>
      <c r="E492" s="717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10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16">
        <v>4680115885110</v>
      </c>
      <c r="E493" s="717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0"/>
      <c r="B494" s="711"/>
      <c r="C494" s="711"/>
      <c r="D494" s="711"/>
      <c r="E494" s="711"/>
      <c r="F494" s="711"/>
      <c r="G494" s="711"/>
      <c r="H494" s="711"/>
      <c r="I494" s="711"/>
      <c r="J494" s="711"/>
      <c r="K494" s="711"/>
      <c r="L494" s="711"/>
      <c r="M494" s="711"/>
      <c r="N494" s="711"/>
      <c r="O494" s="712"/>
      <c r="P494" s="713" t="s">
        <v>70</v>
      </c>
      <c r="Q494" s="714"/>
      <c r="R494" s="714"/>
      <c r="S494" s="714"/>
      <c r="T494" s="714"/>
      <c r="U494" s="714"/>
      <c r="V494" s="715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1"/>
      <c r="B495" s="711"/>
      <c r="C495" s="711"/>
      <c r="D495" s="711"/>
      <c r="E495" s="711"/>
      <c r="F495" s="711"/>
      <c r="G495" s="711"/>
      <c r="H495" s="711"/>
      <c r="I495" s="711"/>
      <c r="J495" s="711"/>
      <c r="K495" s="711"/>
      <c r="L495" s="711"/>
      <c r="M495" s="711"/>
      <c r="N495" s="711"/>
      <c r="O495" s="712"/>
      <c r="P495" s="713" t="s">
        <v>70</v>
      </c>
      <c r="Q495" s="714"/>
      <c r="R495" s="714"/>
      <c r="S495" s="714"/>
      <c r="T495" s="714"/>
      <c r="U495" s="714"/>
      <c r="V495" s="715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58" t="s">
        <v>783</v>
      </c>
      <c r="B496" s="711"/>
      <c r="C496" s="711"/>
      <c r="D496" s="711"/>
      <c r="E496" s="711"/>
      <c r="F496" s="711"/>
      <c r="G496" s="711"/>
      <c r="H496" s="711"/>
      <c r="I496" s="711"/>
      <c r="J496" s="711"/>
      <c r="K496" s="711"/>
      <c r="L496" s="711"/>
      <c r="M496" s="711"/>
      <c r="N496" s="711"/>
      <c r="O496" s="711"/>
      <c r="P496" s="711"/>
      <c r="Q496" s="711"/>
      <c r="R496" s="711"/>
      <c r="S496" s="711"/>
      <c r="T496" s="711"/>
      <c r="U496" s="711"/>
      <c r="V496" s="711"/>
      <c r="W496" s="711"/>
      <c r="X496" s="711"/>
      <c r="Y496" s="711"/>
      <c r="Z496" s="711"/>
      <c r="AA496" s="696"/>
      <c r="AB496" s="696"/>
      <c r="AC496" s="696"/>
    </row>
    <row r="497" spans="1:68" ht="14.25" customHeight="1" x14ac:dyDescent="0.25">
      <c r="A497" s="733" t="s">
        <v>63</v>
      </c>
      <c r="B497" s="711"/>
      <c r="C497" s="711"/>
      <c r="D497" s="711"/>
      <c r="E497" s="711"/>
      <c r="F497" s="711"/>
      <c r="G497" s="711"/>
      <c r="H497" s="711"/>
      <c r="I497" s="711"/>
      <c r="J497" s="711"/>
      <c r="K497" s="711"/>
      <c r="L497" s="711"/>
      <c r="M497" s="711"/>
      <c r="N497" s="711"/>
      <c r="O497" s="711"/>
      <c r="P497" s="711"/>
      <c r="Q497" s="711"/>
      <c r="R497" s="711"/>
      <c r="S497" s="711"/>
      <c r="T497" s="711"/>
      <c r="U497" s="711"/>
      <c r="V497" s="711"/>
      <c r="W497" s="711"/>
      <c r="X497" s="711"/>
      <c r="Y497" s="711"/>
      <c r="Z497" s="711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16">
        <v>4680115885103</v>
      </c>
      <c r="E498" s="717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10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0"/>
      <c r="B499" s="711"/>
      <c r="C499" s="711"/>
      <c r="D499" s="711"/>
      <c r="E499" s="711"/>
      <c r="F499" s="711"/>
      <c r="G499" s="711"/>
      <c r="H499" s="711"/>
      <c r="I499" s="711"/>
      <c r="J499" s="711"/>
      <c r="K499" s="711"/>
      <c r="L499" s="711"/>
      <c r="M499" s="711"/>
      <c r="N499" s="711"/>
      <c r="O499" s="712"/>
      <c r="P499" s="713" t="s">
        <v>70</v>
      </c>
      <c r="Q499" s="714"/>
      <c r="R499" s="714"/>
      <c r="S499" s="714"/>
      <c r="T499" s="714"/>
      <c r="U499" s="714"/>
      <c r="V499" s="715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1"/>
      <c r="B500" s="711"/>
      <c r="C500" s="711"/>
      <c r="D500" s="711"/>
      <c r="E500" s="711"/>
      <c r="F500" s="711"/>
      <c r="G500" s="711"/>
      <c r="H500" s="711"/>
      <c r="I500" s="711"/>
      <c r="J500" s="711"/>
      <c r="K500" s="711"/>
      <c r="L500" s="711"/>
      <c r="M500" s="711"/>
      <c r="N500" s="711"/>
      <c r="O500" s="712"/>
      <c r="P500" s="713" t="s">
        <v>70</v>
      </c>
      <c r="Q500" s="714"/>
      <c r="R500" s="714"/>
      <c r="S500" s="714"/>
      <c r="T500" s="714"/>
      <c r="U500" s="714"/>
      <c r="V500" s="715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2" t="s">
        <v>787</v>
      </c>
      <c r="B501" s="763"/>
      <c r="C501" s="763"/>
      <c r="D501" s="763"/>
      <c r="E501" s="763"/>
      <c r="F501" s="763"/>
      <c r="G501" s="763"/>
      <c r="H501" s="763"/>
      <c r="I501" s="763"/>
      <c r="J501" s="763"/>
      <c r="K501" s="763"/>
      <c r="L501" s="763"/>
      <c r="M501" s="763"/>
      <c r="N501" s="763"/>
      <c r="O501" s="763"/>
      <c r="P501" s="763"/>
      <c r="Q501" s="763"/>
      <c r="R501" s="763"/>
      <c r="S501" s="763"/>
      <c r="T501" s="763"/>
      <c r="U501" s="763"/>
      <c r="V501" s="763"/>
      <c r="W501" s="763"/>
      <c r="X501" s="763"/>
      <c r="Y501" s="763"/>
      <c r="Z501" s="763"/>
      <c r="AA501" s="48"/>
      <c r="AB501" s="48"/>
      <c r="AC501" s="48"/>
    </row>
    <row r="502" spans="1:68" ht="16.5" customHeight="1" x14ac:dyDescent="0.25">
      <c r="A502" s="758" t="s">
        <v>787</v>
      </c>
      <c r="B502" s="711"/>
      <c r="C502" s="711"/>
      <c r="D502" s="711"/>
      <c r="E502" s="711"/>
      <c r="F502" s="711"/>
      <c r="G502" s="711"/>
      <c r="H502" s="711"/>
      <c r="I502" s="711"/>
      <c r="J502" s="711"/>
      <c r="K502" s="711"/>
      <c r="L502" s="711"/>
      <c r="M502" s="711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711"/>
      <c r="Y502" s="711"/>
      <c r="Z502" s="711"/>
      <c r="AA502" s="696"/>
      <c r="AB502" s="696"/>
      <c r="AC502" s="696"/>
    </row>
    <row r="503" spans="1:68" ht="14.25" customHeight="1" x14ac:dyDescent="0.25">
      <c r="A503" s="733" t="s">
        <v>113</v>
      </c>
      <c r="B503" s="711"/>
      <c r="C503" s="711"/>
      <c r="D503" s="711"/>
      <c r="E503" s="711"/>
      <c r="F503" s="711"/>
      <c r="G503" s="711"/>
      <c r="H503" s="711"/>
      <c r="I503" s="711"/>
      <c r="J503" s="711"/>
      <c r="K503" s="711"/>
      <c r="L503" s="711"/>
      <c r="M503" s="711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711"/>
      <c r="Y503" s="711"/>
      <c r="Z503" s="711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16">
        <v>4607091389067</v>
      </c>
      <c r="E504" s="717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8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16">
        <v>4680115885271</v>
      </c>
      <c r="E505" s="717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7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500</v>
      </c>
      <c r="Y505" s="702">
        <f t="shared" si="84"/>
        <v>501.6</v>
      </c>
      <c r="Z505" s="36">
        <f t="shared" si="85"/>
        <v>1.1362000000000001</v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534.09090909090912</v>
      </c>
      <c r="BN505" s="64">
        <f t="shared" si="87"/>
        <v>535.79999999999995</v>
      </c>
      <c r="BO505" s="64">
        <f t="shared" si="88"/>
        <v>0.91054778554778548</v>
      </c>
      <c r="BP505" s="64">
        <f t="shared" si="89"/>
        <v>0.91346153846153855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16">
        <v>4680115884502</v>
      </c>
      <c r="E506" s="717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16">
        <v>4607091389104</v>
      </c>
      <c r="E507" s="717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3000</v>
      </c>
      <c r="Y507" s="702">
        <f t="shared" si="84"/>
        <v>3004.32</v>
      </c>
      <c r="Z507" s="36">
        <f t="shared" si="85"/>
        <v>6.8052400000000004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3204.5454545454545</v>
      </c>
      <c r="BN507" s="64">
        <f t="shared" si="87"/>
        <v>3209.16</v>
      </c>
      <c r="BO507" s="64">
        <f t="shared" si="88"/>
        <v>5.4632867132867133</v>
      </c>
      <c r="BP507" s="64">
        <f t="shared" si="89"/>
        <v>5.4711538461538467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16">
        <v>4680115884519</v>
      </c>
      <c r="E508" s="717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10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16">
        <v>4680115885226</v>
      </c>
      <c r="E509" s="717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8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2500</v>
      </c>
      <c r="Y509" s="702">
        <f t="shared" si="84"/>
        <v>2502.7200000000003</v>
      </c>
      <c r="Z509" s="36">
        <f t="shared" si="85"/>
        <v>5.6690399999999999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2670.4545454545455</v>
      </c>
      <c r="BN509" s="64">
        <f t="shared" si="87"/>
        <v>2673.3599999999997</v>
      </c>
      <c r="BO509" s="64">
        <f t="shared" si="88"/>
        <v>4.5527389277389272</v>
      </c>
      <c r="BP509" s="64">
        <f t="shared" si="89"/>
        <v>4.5576923076923084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16">
        <v>4680115880603</v>
      </c>
      <c r="E510" s="717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7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16">
        <v>4607091389982</v>
      </c>
      <c r="E511" s="717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200</v>
      </c>
      <c r="Y511" s="702">
        <f t="shared" si="84"/>
        <v>201.6</v>
      </c>
      <c r="Z511" s="36">
        <f>IFERROR(IF(Y511=0,"",ROUNDUP(Y511/H511,0)*0.00937),"")</f>
        <v>0.52471999999999996</v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213.33333333333331</v>
      </c>
      <c r="BN511" s="64">
        <f t="shared" si="87"/>
        <v>215.04</v>
      </c>
      <c r="BO511" s="64">
        <f t="shared" si="88"/>
        <v>0.46296296296296297</v>
      </c>
      <c r="BP511" s="64">
        <f t="shared" si="89"/>
        <v>0.46666666666666667</v>
      </c>
    </row>
    <row r="512" spans="1:68" x14ac:dyDescent="0.2">
      <c r="A512" s="710"/>
      <c r="B512" s="711"/>
      <c r="C512" s="711"/>
      <c r="D512" s="711"/>
      <c r="E512" s="711"/>
      <c r="F512" s="711"/>
      <c r="G512" s="711"/>
      <c r="H512" s="711"/>
      <c r="I512" s="711"/>
      <c r="J512" s="711"/>
      <c r="K512" s="711"/>
      <c r="L512" s="711"/>
      <c r="M512" s="711"/>
      <c r="N512" s="711"/>
      <c r="O512" s="712"/>
      <c r="P512" s="713" t="s">
        <v>70</v>
      </c>
      <c r="Q512" s="714"/>
      <c r="R512" s="714"/>
      <c r="S512" s="714"/>
      <c r="T512" s="714"/>
      <c r="U512" s="714"/>
      <c r="V512" s="715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1191.9191919191919</v>
      </c>
      <c r="Y512" s="703">
        <f>IFERROR(Y504/H504,"0")+IFERROR(Y505/H505,"0")+IFERROR(Y506/H506,"0")+IFERROR(Y507/H507,"0")+IFERROR(Y508/H508,"0")+IFERROR(Y509/H509,"0")+IFERROR(Y510/H510,"0")+IFERROR(Y511/H511,"0")</f>
        <v>1194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14.135199999999999</v>
      </c>
      <c r="AA512" s="704"/>
      <c r="AB512" s="704"/>
      <c r="AC512" s="704"/>
    </row>
    <row r="513" spans="1:68" x14ac:dyDescent="0.2">
      <c r="A513" s="711"/>
      <c r="B513" s="711"/>
      <c r="C513" s="711"/>
      <c r="D513" s="711"/>
      <c r="E513" s="711"/>
      <c r="F513" s="711"/>
      <c r="G513" s="711"/>
      <c r="H513" s="711"/>
      <c r="I513" s="711"/>
      <c r="J513" s="711"/>
      <c r="K513" s="711"/>
      <c r="L513" s="711"/>
      <c r="M513" s="711"/>
      <c r="N513" s="711"/>
      <c r="O513" s="712"/>
      <c r="P513" s="713" t="s">
        <v>70</v>
      </c>
      <c r="Q513" s="714"/>
      <c r="R513" s="714"/>
      <c r="S513" s="714"/>
      <c r="T513" s="714"/>
      <c r="U513" s="714"/>
      <c r="V513" s="715"/>
      <c r="W513" s="37" t="s">
        <v>68</v>
      </c>
      <c r="X513" s="703">
        <f>IFERROR(SUM(X504:X511),"0")</f>
        <v>6200</v>
      </c>
      <c r="Y513" s="703">
        <f>IFERROR(SUM(Y504:Y511),"0")</f>
        <v>6210.2400000000007</v>
      </c>
      <c r="Z513" s="37"/>
      <c r="AA513" s="704"/>
      <c r="AB513" s="704"/>
      <c r="AC513" s="704"/>
    </row>
    <row r="514" spans="1:68" ht="14.25" customHeight="1" x14ac:dyDescent="0.25">
      <c r="A514" s="733" t="s">
        <v>161</v>
      </c>
      <c r="B514" s="711"/>
      <c r="C514" s="711"/>
      <c r="D514" s="711"/>
      <c r="E514" s="711"/>
      <c r="F514" s="711"/>
      <c r="G514" s="711"/>
      <c r="H514" s="711"/>
      <c r="I514" s="711"/>
      <c r="J514" s="711"/>
      <c r="K514" s="711"/>
      <c r="L514" s="711"/>
      <c r="M514" s="711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711"/>
      <c r="Y514" s="711"/>
      <c r="Z514" s="711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16">
        <v>4607091388930</v>
      </c>
      <c r="E515" s="717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7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1200</v>
      </c>
      <c r="Y515" s="702">
        <f>IFERROR(IF(X515="",0,CEILING((X515/$H515),1)*$H515),"")</f>
        <v>1203.8400000000001</v>
      </c>
      <c r="Z515" s="36">
        <f>IFERROR(IF(Y515=0,"",ROUNDUP(Y515/H515,0)*0.01196),"")</f>
        <v>2.72688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1281.8181818181818</v>
      </c>
      <c r="BN515" s="64">
        <f>IFERROR(Y515*I515/H515,"0")</f>
        <v>1285.92</v>
      </c>
      <c r="BO515" s="64">
        <f>IFERROR(1/J515*(X515/H515),"0")</f>
        <v>2.1853146853146854</v>
      </c>
      <c r="BP515" s="64">
        <f>IFERROR(1/J515*(Y515/H515),"0")</f>
        <v>2.1923076923076925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16">
        <v>4680115880054</v>
      </c>
      <c r="E516" s="717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0"/>
      <c r="B517" s="711"/>
      <c r="C517" s="711"/>
      <c r="D517" s="711"/>
      <c r="E517" s="711"/>
      <c r="F517" s="711"/>
      <c r="G517" s="711"/>
      <c r="H517" s="711"/>
      <c r="I517" s="711"/>
      <c r="J517" s="711"/>
      <c r="K517" s="711"/>
      <c r="L517" s="711"/>
      <c r="M517" s="711"/>
      <c r="N517" s="711"/>
      <c r="O517" s="712"/>
      <c r="P517" s="713" t="s">
        <v>70</v>
      </c>
      <c r="Q517" s="714"/>
      <c r="R517" s="714"/>
      <c r="S517" s="714"/>
      <c r="T517" s="714"/>
      <c r="U517" s="714"/>
      <c r="V517" s="715"/>
      <c r="W517" s="37" t="s">
        <v>71</v>
      </c>
      <c r="X517" s="703">
        <f>IFERROR(X515/H515,"0")+IFERROR(X516/H516,"0")</f>
        <v>227.27272727272725</v>
      </c>
      <c r="Y517" s="703">
        <f>IFERROR(Y515/H515,"0")+IFERROR(Y516/H516,"0")</f>
        <v>228.00000000000003</v>
      </c>
      <c r="Z517" s="703">
        <f>IFERROR(IF(Z515="",0,Z515),"0")+IFERROR(IF(Z516="",0,Z516),"0")</f>
        <v>2.72688</v>
      </c>
      <c r="AA517" s="704"/>
      <c r="AB517" s="704"/>
      <c r="AC517" s="704"/>
    </row>
    <row r="518" spans="1:68" x14ac:dyDescent="0.2">
      <c r="A518" s="711"/>
      <c r="B518" s="711"/>
      <c r="C518" s="711"/>
      <c r="D518" s="711"/>
      <c r="E518" s="711"/>
      <c r="F518" s="711"/>
      <c r="G518" s="711"/>
      <c r="H518" s="711"/>
      <c r="I518" s="711"/>
      <c r="J518" s="711"/>
      <c r="K518" s="711"/>
      <c r="L518" s="711"/>
      <c r="M518" s="711"/>
      <c r="N518" s="711"/>
      <c r="O518" s="712"/>
      <c r="P518" s="713" t="s">
        <v>70</v>
      </c>
      <c r="Q518" s="714"/>
      <c r="R518" s="714"/>
      <c r="S518" s="714"/>
      <c r="T518" s="714"/>
      <c r="U518" s="714"/>
      <c r="V518" s="715"/>
      <c r="W518" s="37" t="s">
        <v>68</v>
      </c>
      <c r="X518" s="703">
        <f>IFERROR(SUM(X515:X516),"0")</f>
        <v>1200</v>
      </c>
      <c r="Y518" s="703">
        <f>IFERROR(SUM(Y515:Y516),"0")</f>
        <v>1203.8400000000001</v>
      </c>
      <c r="Z518" s="37"/>
      <c r="AA518" s="704"/>
      <c r="AB518" s="704"/>
      <c r="AC518" s="704"/>
    </row>
    <row r="519" spans="1:68" ht="14.25" customHeight="1" x14ac:dyDescent="0.25">
      <c r="A519" s="733" t="s">
        <v>63</v>
      </c>
      <c r="B519" s="711"/>
      <c r="C519" s="711"/>
      <c r="D519" s="711"/>
      <c r="E519" s="711"/>
      <c r="F519" s="711"/>
      <c r="G519" s="711"/>
      <c r="H519" s="711"/>
      <c r="I519" s="711"/>
      <c r="J519" s="711"/>
      <c r="K519" s="711"/>
      <c r="L519" s="711"/>
      <c r="M519" s="711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711"/>
      <c r="Y519" s="711"/>
      <c r="Z519" s="711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16">
        <v>4680115883116</v>
      </c>
      <c r="E520" s="717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10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1500</v>
      </c>
      <c r="Y520" s="702">
        <f t="shared" ref="Y520:Y525" si="90">IFERROR(IF(X520="",0,CEILING((X520/$H520),1)*$H520),"")</f>
        <v>1504.8000000000002</v>
      </c>
      <c r="Z520" s="36">
        <f>IFERROR(IF(Y520=0,"",ROUNDUP(Y520/H520,0)*0.01196),"")</f>
        <v>3.4085999999999999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1602.2727272727273</v>
      </c>
      <c r="BN520" s="64">
        <f t="shared" ref="BN520:BN525" si="92">IFERROR(Y520*I520/H520,"0")</f>
        <v>1607.3999999999999</v>
      </c>
      <c r="BO520" s="64">
        <f t="shared" ref="BO520:BO525" si="93">IFERROR(1/J520*(X520/H520),"0")</f>
        <v>2.7316433566433567</v>
      </c>
      <c r="BP520" s="64">
        <f t="shared" ref="BP520:BP525" si="94">IFERROR(1/J520*(Y520/H520),"0")</f>
        <v>2.7403846153846154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16">
        <v>4680115883093</v>
      </c>
      <c r="E521" s="717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10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16">
        <v>4680115883109</v>
      </c>
      <c r="E522" s="717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10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1500</v>
      </c>
      <c r="Y522" s="702">
        <f t="shared" si="90"/>
        <v>1504.8000000000002</v>
      </c>
      <c r="Z522" s="36">
        <f>IFERROR(IF(Y522=0,"",ROUNDUP(Y522/H522,0)*0.01196),"")</f>
        <v>3.4085999999999999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1602.2727272727273</v>
      </c>
      <c r="BN522" s="64">
        <f t="shared" si="92"/>
        <v>1607.3999999999999</v>
      </c>
      <c r="BO522" s="64">
        <f t="shared" si="93"/>
        <v>2.7316433566433567</v>
      </c>
      <c r="BP522" s="64">
        <f t="shared" si="94"/>
        <v>2.7403846153846154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16">
        <v>4680115882072</v>
      </c>
      <c r="E523" s="717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10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16">
        <v>4680115882102</v>
      </c>
      <c r="E524" s="717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5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16">
        <v>4680115882096</v>
      </c>
      <c r="E525" s="717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8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0"/>
      <c r="B526" s="711"/>
      <c r="C526" s="711"/>
      <c r="D526" s="711"/>
      <c r="E526" s="711"/>
      <c r="F526" s="711"/>
      <c r="G526" s="711"/>
      <c r="H526" s="711"/>
      <c r="I526" s="711"/>
      <c r="J526" s="711"/>
      <c r="K526" s="711"/>
      <c r="L526" s="711"/>
      <c r="M526" s="711"/>
      <c r="N526" s="711"/>
      <c r="O526" s="712"/>
      <c r="P526" s="713" t="s">
        <v>70</v>
      </c>
      <c r="Q526" s="714"/>
      <c r="R526" s="714"/>
      <c r="S526" s="714"/>
      <c r="T526" s="714"/>
      <c r="U526" s="714"/>
      <c r="V526" s="715"/>
      <c r="W526" s="37" t="s">
        <v>71</v>
      </c>
      <c r="X526" s="703">
        <f>IFERROR(X520/H520,"0")+IFERROR(X521/H521,"0")+IFERROR(X522/H522,"0")+IFERROR(X523/H523,"0")+IFERROR(X524/H524,"0")+IFERROR(X525/H525,"0")</f>
        <v>568.18181818181813</v>
      </c>
      <c r="Y526" s="703">
        <f>IFERROR(Y520/H520,"0")+IFERROR(Y521/H521,"0")+IFERROR(Y522/H522,"0")+IFERROR(Y523/H523,"0")+IFERROR(Y524/H524,"0")+IFERROR(Y525/H525,"0")</f>
        <v>570</v>
      </c>
      <c r="Z526" s="703">
        <f>IFERROR(IF(Z520="",0,Z520),"0")+IFERROR(IF(Z521="",0,Z521),"0")+IFERROR(IF(Z522="",0,Z522),"0")+IFERROR(IF(Z523="",0,Z523),"0")+IFERROR(IF(Z524="",0,Z524),"0")+IFERROR(IF(Z525="",0,Z525),"0")</f>
        <v>6.8171999999999997</v>
      </c>
      <c r="AA526" s="704"/>
      <c r="AB526" s="704"/>
      <c r="AC526" s="704"/>
    </row>
    <row r="527" spans="1:68" x14ac:dyDescent="0.2">
      <c r="A527" s="711"/>
      <c r="B527" s="711"/>
      <c r="C527" s="711"/>
      <c r="D527" s="711"/>
      <c r="E527" s="711"/>
      <c r="F527" s="711"/>
      <c r="G527" s="711"/>
      <c r="H527" s="711"/>
      <c r="I527" s="711"/>
      <c r="J527" s="711"/>
      <c r="K527" s="711"/>
      <c r="L527" s="711"/>
      <c r="M527" s="711"/>
      <c r="N527" s="711"/>
      <c r="O527" s="712"/>
      <c r="P527" s="713" t="s">
        <v>70</v>
      </c>
      <c r="Q527" s="714"/>
      <c r="R527" s="714"/>
      <c r="S527" s="714"/>
      <c r="T527" s="714"/>
      <c r="U527" s="714"/>
      <c r="V527" s="715"/>
      <c r="W527" s="37" t="s">
        <v>68</v>
      </c>
      <c r="X527" s="703">
        <f>IFERROR(SUM(X520:X525),"0")</f>
        <v>3000</v>
      </c>
      <c r="Y527" s="703">
        <f>IFERROR(SUM(Y520:Y525),"0")</f>
        <v>3009.6000000000004</v>
      </c>
      <c r="Z527" s="37"/>
      <c r="AA527" s="704"/>
      <c r="AB527" s="704"/>
      <c r="AC527" s="704"/>
    </row>
    <row r="528" spans="1:68" ht="14.25" customHeight="1" x14ac:dyDescent="0.25">
      <c r="A528" s="733" t="s">
        <v>72</v>
      </c>
      <c r="B528" s="711"/>
      <c r="C528" s="711"/>
      <c r="D528" s="711"/>
      <c r="E528" s="711"/>
      <c r="F528" s="711"/>
      <c r="G528" s="711"/>
      <c r="H528" s="711"/>
      <c r="I528" s="711"/>
      <c r="J528" s="711"/>
      <c r="K528" s="711"/>
      <c r="L528" s="711"/>
      <c r="M528" s="711"/>
      <c r="N528" s="711"/>
      <c r="O528" s="711"/>
      <c r="P528" s="711"/>
      <c r="Q528" s="711"/>
      <c r="R528" s="711"/>
      <c r="S528" s="711"/>
      <c r="T528" s="711"/>
      <c r="U528" s="711"/>
      <c r="V528" s="711"/>
      <c r="W528" s="711"/>
      <c r="X528" s="711"/>
      <c r="Y528" s="711"/>
      <c r="Z528" s="711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16">
        <v>4607091383409</v>
      </c>
      <c r="E529" s="717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9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16">
        <v>4607091383416</v>
      </c>
      <c r="E530" s="717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8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16">
        <v>4680115883536</v>
      </c>
      <c r="E531" s="717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10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0"/>
      <c r="B532" s="711"/>
      <c r="C532" s="711"/>
      <c r="D532" s="711"/>
      <c r="E532" s="711"/>
      <c r="F532" s="711"/>
      <c r="G532" s="711"/>
      <c r="H532" s="711"/>
      <c r="I532" s="711"/>
      <c r="J532" s="711"/>
      <c r="K532" s="711"/>
      <c r="L532" s="711"/>
      <c r="M532" s="711"/>
      <c r="N532" s="711"/>
      <c r="O532" s="712"/>
      <c r="P532" s="713" t="s">
        <v>70</v>
      </c>
      <c r="Q532" s="714"/>
      <c r="R532" s="714"/>
      <c r="S532" s="714"/>
      <c r="T532" s="714"/>
      <c r="U532" s="714"/>
      <c r="V532" s="715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1"/>
      <c r="B533" s="711"/>
      <c r="C533" s="711"/>
      <c r="D533" s="711"/>
      <c r="E533" s="711"/>
      <c r="F533" s="711"/>
      <c r="G533" s="711"/>
      <c r="H533" s="711"/>
      <c r="I533" s="711"/>
      <c r="J533" s="711"/>
      <c r="K533" s="711"/>
      <c r="L533" s="711"/>
      <c r="M533" s="711"/>
      <c r="N533" s="711"/>
      <c r="O533" s="712"/>
      <c r="P533" s="713" t="s">
        <v>70</v>
      </c>
      <c r="Q533" s="714"/>
      <c r="R533" s="714"/>
      <c r="S533" s="714"/>
      <c r="T533" s="714"/>
      <c r="U533" s="714"/>
      <c r="V533" s="715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33" t="s">
        <v>201</v>
      </c>
      <c r="B534" s="711"/>
      <c r="C534" s="711"/>
      <c r="D534" s="711"/>
      <c r="E534" s="711"/>
      <c r="F534" s="711"/>
      <c r="G534" s="711"/>
      <c r="H534" s="711"/>
      <c r="I534" s="711"/>
      <c r="J534" s="711"/>
      <c r="K534" s="711"/>
      <c r="L534" s="711"/>
      <c r="M534" s="711"/>
      <c r="N534" s="711"/>
      <c r="O534" s="711"/>
      <c r="P534" s="711"/>
      <c r="Q534" s="711"/>
      <c r="R534" s="711"/>
      <c r="S534" s="711"/>
      <c r="T534" s="711"/>
      <c r="U534" s="711"/>
      <c r="V534" s="711"/>
      <c r="W534" s="711"/>
      <c r="X534" s="711"/>
      <c r="Y534" s="711"/>
      <c r="Z534" s="711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16">
        <v>4680115885035</v>
      </c>
      <c r="E535" s="717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16">
        <v>4680115885936</v>
      </c>
      <c r="E536" s="717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721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0"/>
      <c r="B537" s="711"/>
      <c r="C537" s="711"/>
      <c r="D537" s="711"/>
      <c r="E537" s="711"/>
      <c r="F537" s="711"/>
      <c r="G537" s="711"/>
      <c r="H537" s="711"/>
      <c r="I537" s="711"/>
      <c r="J537" s="711"/>
      <c r="K537" s="711"/>
      <c r="L537" s="711"/>
      <c r="M537" s="711"/>
      <c r="N537" s="711"/>
      <c r="O537" s="712"/>
      <c r="P537" s="713" t="s">
        <v>70</v>
      </c>
      <c r="Q537" s="714"/>
      <c r="R537" s="714"/>
      <c r="S537" s="714"/>
      <c r="T537" s="714"/>
      <c r="U537" s="714"/>
      <c r="V537" s="715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1"/>
      <c r="B538" s="711"/>
      <c r="C538" s="711"/>
      <c r="D538" s="711"/>
      <c r="E538" s="711"/>
      <c r="F538" s="711"/>
      <c r="G538" s="711"/>
      <c r="H538" s="711"/>
      <c r="I538" s="711"/>
      <c r="J538" s="711"/>
      <c r="K538" s="711"/>
      <c r="L538" s="711"/>
      <c r="M538" s="711"/>
      <c r="N538" s="711"/>
      <c r="O538" s="712"/>
      <c r="P538" s="713" t="s">
        <v>70</v>
      </c>
      <c r="Q538" s="714"/>
      <c r="R538" s="714"/>
      <c r="S538" s="714"/>
      <c r="T538" s="714"/>
      <c r="U538" s="714"/>
      <c r="V538" s="715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2" t="s">
        <v>845</v>
      </c>
      <c r="B539" s="763"/>
      <c r="C539" s="763"/>
      <c r="D539" s="763"/>
      <c r="E539" s="763"/>
      <c r="F539" s="763"/>
      <c r="G539" s="763"/>
      <c r="H539" s="763"/>
      <c r="I539" s="763"/>
      <c r="J539" s="763"/>
      <c r="K539" s="763"/>
      <c r="L539" s="763"/>
      <c r="M539" s="763"/>
      <c r="N539" s="763"/>
      <c r="O539" s="763"/>
      <c r="P539" s="763"/>
      <c r="Q539" s="763"/>
      <c r="R539" s="763"/>
      <c r="S539" s="763"/>
      <c r="T539" s="763"/>
      <c r="U539" s="763"/>
      <c r="V539" s="763"/>
      <c r="W539" s="763"/>
      <c r="X539" s="763"/>
      <c r="Y539" s="763"/>
      <c r="Z539" s="763"/>
      <c r="AA539" s="48"/>
      <c r="AB539" s="48"/>
      <c r="AC539" s="48"/>
    </row>
    <row r="540" spans="1:68" ht="16.5" customHeight="1" x14ac:dyDescent="0.25">
      <c r="A540" s="758" t="s">
        <v>845</v>
      </c>
      <c r="B540" s="711"/>
      <c r="C540" s="711"/>
      <c r="D540" s="711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696"/>
      <c r="AB540" s="696"/>
      <c r="AC540" s="696"/>
    </row>
    <row r="541" spans="1:68" ht="14.25" customHeight="1" x14ac:dyDescent="0.25">
      <c r="A541" s="733" t="s">
        <v>113</v>
      </c>
      <c r="B541" s="711"/>
      <c r="C541" s="711"/>
      <c r="D541" s="711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16">
        <v>4640242181011</v>
      </c>
      <c r="E542" s="717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1039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16">
        <v>4640242180441</v>
      </c>
      <c r="E543" s="717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18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16">
        <v>4640242180564</v>
      </c>
      <c r="E544" s="717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54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16">
        <v>4640242180922</v>
      </c>
      <c r="E545" s="717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3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16">
        <v>4640242181189</v>
      </c>
      <c r="E546" s="717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101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16">
        <v>4640242180038</v>
      </c>
      <c r="E547" s="717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828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16">
        <v>4640242181172</v>
      </c>
      <c r="E548" s="717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1034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0"/>
      <c r="B549" s="711"/>
      <c r="C549" s="711"/>
      <c r="D549" s="711"/>
      <c r="E549" s="711"/>
      <c r="F549" s="711"/>
      <c r="G549" s="711"/>
      <c r="H549" s="711"/>
      <c r="I549" s="711"/>
      <c r="J549" s="711"/>
      <c r="K549" s="711"/>
      <c r="L549" s="711"/>
      <c r="M549" s="711"/>
      <c r="N549" s="711"/>
      <c r="O549" s="712"/>
      <c r="P549" s="713" t="s">
        <v>70</v>
      </c>
      <c r="Q549" s="714"/>
      <c r="R549" s="714"/>
      <c r="S549" s="714"/>
      <c r="T549" s="714"/>
      <c r="U549" s="714"/>
      <c r="V549" s="715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1"/>
      <c r="B550" s="711"/>
      <c r="C550" s="711"/>
      <c r="D550" s="711"/>
      <c r="E550" s="711"/>
      <c r="F550" s="711"/>
      <c r="G550" s="711"/>
      <c r="H550" s="711"/>
      <c r="I550" s="711"/>
      <c r="J550" s="711"/>
      <c r="K550" s="711"/>
      <c r="L550" s="711"/>
      <c r="M550" s="711"/>
      <c r="N550" s="711"/>
      <c r="O550" s="712"/>
      <c r="P550" s="713" t="s">
        <v>70</v>
      </c>
      <c r="Q550" s="714"/>
      <c r="R550" s="714"/>
      <c r="S550" s="714"/>
      <c r="T550" s="714"/>
      <c r="U550" s="714"/>
      <c r="V550" s="715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33" t="s">
        <v>161</v>
      </c>
      <c r="B551" s="711"/>
      <c r="C551" s="711"/>
      <c r="D551" s="711"/>
      <c r="E551" s="711"/>
      <c r="F551" s="711"/>
      <c r="G551" s="711"/>
      <c r="H551" s="711"/>
      <c r="I551" s="711"/>
      <c r="J551" s="711"/>
      <c r="K551" s="711"/>
      <c r="L551" s="711"/>
      <c r="M551" s="711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711"/>
      <c r="Y551" s="711"/>
      <c r="Z551" s="711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16">
        <v>4640242180519</v>
      </c>
      <c r="E552" s="717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107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16">
        <v>4640242180526</v>
      </c>
      <c r="E553" s="717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104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16">
        <v>4640242180090</v>
      </c>
      <c r="E554" s="717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851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16">
        <v>4640242181363</v>
      </c>
      <c r="E555" s="717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834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0"/>
      <c r="B556" s="711"/>
      <c r="C556" s="711"/>
      <c r="D556" s="711"/>
      <c r="E556" s="711"/>
      <c r="F556" s="711"/>
      <c r="G556" s="711"/>
      <c r="H556" s="711"/>
      <c r="I556" s="711"/>
      <c r="J556" s="711"/>
      <c r="K556" s="711"/>
      <c r="L556" s="711"/>
      <c r="M556" s="711"/>
      <c r="N556" s="711"/>
      <c r="O556" s="712"/>
      <c r="P556" s="713" t="s">
        <v>70</v>
      </c>
      <c r="Q556" s="714"/>
      <c r="R556" s="714"/>
      <c r="S556" s="714"/>
      <c r="T556" s="714"/>
      <c r="U556" s="714"/>
      <c r="V556" s="715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1"/>
      <c r="B557" s="711"/>
      <c r="C557" s="711"/>
      <c r="D557" s="711"/>
      <c r="E557" s="711"/>
      <c r="F557" s="711"/>
      <c r="G557" s="711"/>
      <c r="H557" s="711"/>
      <c r="I557" s="711"/>
      <c r="J557" s="711"/>
      <c r="K557" s="711"/>
      <c r="L557" s="711"/>
      <c r="M557" s="711"/>
      <c r="N557" s="711"/>
      <c r="O557" s="712"/>
      <c r="P557" s="713" t="s">
        <v>70</v>
      </c>
      <c r="Q557" s="714"/>
      <c r="R557" s="714"/>
      <c r="S557" s="714"/>
      <c r="T557" s="714"/>
      <c r="U557" s="714"/>
      <c r="V557" s="715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33" t="s">
        <v>63</v>
      </c>
      <c r="B558" s="711"/>
      <c r="C558" s="711"/>
      <c r="D558" s="711"/>
      <c r="E558" s="711"/>
      <c r="F558" s="711"/>
      <c r="G558" s="711"/>
      <c r="H558" s="711"/>
      <c r="I558" s="711"/>
      <c r="J558" s="711"/>
      <c r="K558" s="711"/>
      <c r="L558" s="711"/>
      <c r="M558" s="711"/>
      <c r="N558" s="711"/>
      <c r="O558" s="711"/>
      <c r="P558" s="711"/>
      <c r="Q558" s="711"/>
      <c r="R558" s="711"/>
      <c r="S558" s="711"/>
      <c r="T558" s="711"/>
      <c r="U558" s="711"/>
      <c r="V558" s="711"/>
      <c r="W558" s="711"/>
      <c r="X558" s="711"/>
      <c r="Y558" s="711"/>
      <c r="Z558" s="711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16">
        <v>4640242180816</v>
      </c>
      <c r="E559" s="717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891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16">
        <v>4640242180595</v>
      </c>
      <c r="E560" s="717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820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16">
        <v>4640242181615</v>
      </c>
      <c r="E561" s="717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6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16">
        <v>4640242181639</v>
      </c>
      <c r="E562" s="717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1091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16">
        <v>4640242181622</v>
      </c>
      <c r="E563" s="717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1057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16">
        <v>4640242180908</v>
      </c>
      <c r="E564" s="717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884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16">
        <v>4640242180489</v>
      </c>
      <c r="E565" s="717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1064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0"/>
      <c r="B566" s="711"/>
      <c r="C566" s="711"/>
      <c r="D566" s="711"/>
      <c r="E566" s="711"/>
      <c r="F566" s="711"/>
      <c r="G566" s="711"/>
      <c r="H566" s="711"/>
      <c r="I566" s="711"/>
      <c r="J566" s="711"/>
      <c r="K566" s="711"/>
      <c r="L566" s="711"/>
      <c r="M566" s="711"/>
      <c r="N566" s="711"/>
      <c r="O566" s="712"/>
      <c r="P566" s="713" t="s">
        <v>70</v>
      </c>
      <c r="Q566" s="714"/>
      <c r="R566" s="714"/>
      <c r="S566" s="714"/>
      <c r="T566" s="714"/>
      <c r="U566" s="714"/>
      <c r="V566" s="715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1"/>
      <c r="B567" s="711"/>
      <c r="C567" s="711"/>
      <c r="D567" s="711"/>
      <c r="E567" s="711"/>
      <c r="F567" s="711"/>
      <c r="G567" s="711"/>
      <c r="H567" s="711"/>
      <c r="I567" s="711"/>
      <c r="J567" s="711"/>
      <c r="K567" s="711"/>
      <c r="L567" s="711"/>
      <c r="M567" s="711"/>
      <c r="N567" s="711"/>
      <c r="O567" s="712"/>
      <c r="P567" s="713" t="s">
        <v>70</v>
      </c>
      <c r="Q567" s="714"/>
      <c r="R567" s="714"/>
      <c r="S567" s="714"/>
      <c r="T567" s="714"/>
      <c r="U567" s="714"/>
      <c r="V567" s="715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33" t="s">
        <v>72</v>
      </c>
      <c r="B568" s="711"/>
      <c r="C568" s="711"/>
      <c r="D568" s="711"/>
      <c r="E568" s="711"/>
      <c r="F568" s="711"/>
      <c r="G568" s="711"/>
      <c r="H568" s="711"/>
      <c r="I568" s="711"/>
      <c r="J568" s="711"/>
      <c r="K568" s="711"/>
      <c r="L568" s="711"/>
      <c r="M568" s="711"/>
      <c r="N568" s="711"/>
      <c r="O568" s="711"/>
      <c r="P568" s="711"/>
      <c r="Q568" s="711"/>
      <c r="R568" s="711"/>
      <c r="S568" s="711"/>
      <c r="T568" s="711"/>
      <c r="U568" s="711"/>
      <c r="V568" s="711"/>
      <c r="W568" s="711"/>
      <c r="X568" s="711"/>
      <c r="Y568" s="711"/>
      <c r="Z568" s="711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16">
        <v>4640242180533</v>
      </c>
      <c r="E569" s="717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850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16">
        <v>4640242180540</v>
      </c>
      <c r="E570" s="717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1051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16">
        <v>4640242181233</v>
      </c>
      <c r="E571" s="717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1028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16">
        <v>4640242181226</v>
      </c>
      <c r="E572" s="717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1018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0"/>
      <c r="B573" s="711"/>
      <c r="C573" s="711"/>
      <c r="D573" s="711"/>
      <c r="E573" s="711"/>
      <c r="F573" s="711"/>
      <c r="G573" s="711"/>
      <c r="H573" s="711"/>
      <c r="I573" s="711"/>
      <c r="J573" s="711"/>
      <c r="K573" s="711"/>
      <c r="L573" s="711"/>
      <c r="M573" s="711"/>
      <c r="N573" s="711"/>
      <c r="O573" s="712"/>
      <c r="P573" s="713" t="s">
        <v>70</v>
      </c>
      <c r="Q573" s="714"/>
      <c r="R573" s="714"/>
      <c r="S573" s="714"/>
      <c r="T573" s="714"/>
      <c r="U573" s="714"/>
      <c r="V573" s="715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1"/>
      <c r="B574" s="711"/>
      <c r="C574" s="711"/>
      <c r="D574" s="711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2"/>
      <c r="P574" s="713" t="s">
        <v>70</v>
      </c>
      <c r="Q574" s="714"/>
      <c r="R574" s="714"/>
      <c r="S574" s="714"/>
      <c r="T574" s="714"/>
      <c r="U574" s="714"/>
      <c r="V574" s="715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33" t="s">
        <v>201</v>
      </c>
      <c r="B575" s="711"/>
      <c r="C575" s="711"/>
      <c r="D575" s="711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16">
        <v>4640242180120</v>
      </c>
      <c r="E576" s="717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81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16">
        <v>4640242180120</v>
      </c>
      <c r="E577" s="717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80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16">
        <v>4640242180137</v>
      </c>
      <c r="E578" s="717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77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16">
        <v>4640242180137</v>
      </c>
      <c r="E579" s="717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60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0"/>
      <c r="B580" s="711"/>
      <c r="C580" s="711"/>
      <c r="D580" s="711"/>
      <c r="E580" s="711"/>
      <c r="F580" s="711"/>
      <c r="G580" s="711"/>
      <c r="H580" s="711"/>
      <c r="I580" s="711"/>
      <c r="J580" s="711"/>
      <c r="K580" s="711"/>
      <c r="L580" s="711"/>
      <c r="M580" s="711"/>
      <c r="N580" s="711"/>
      <c r="O580" s="712"/>
      <c r="P580" s="713" t="s">
        <v>70</v>
      </c>
      <c r="Q580" s="714"/>
      <c r="R580" s="714"/>
      <c r="S580" s="714"/>
      <c r="T580" s="714"/>
      <c r="U580" s="714"/>
      <c r="V580" s="715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1"/>
      <c r="B581" s="711"/>
      <c r="C581" s="711"/>
      <c r="D581" s="711"/>
      <c r="E581" s="711"/>
      <c r="F581" s="711"/>
      <c r="G581" s="711"/>
      <c r="H581" s="711"/>
      <c r="I581" s="711"/>
      <c r="J581" s="711"/>
      <c r="K581" s="711"/>
      <c r="L581" s="711"/>
      <c r="M581" s="711"/>
      <c r="N581" s="711"/>
      <c r="O581" s="712"/>
      <c r="P581" s="713" t="s">
        <v>70</v>
      </c>
      <c r="Q581" s="714"/>
      <c r="R581" s="714"/>
      <c r="S581" s="714"/>
      <c r="T581" s="714"/>
      <c r="U581" s="714"/>
      <c r="V581" s="715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58" t="s">
        <v>936</v>
      </c>
      <c r="B582" s="711"/>
      <c r="C582" s="711"/>
      <c r="D582" s="711"/>
      <c r="E582" s="711"/>
      <c r="F582" s="711"/>
      <c r="G582" s="711"/>
      <c r="H582" s="711"/>
      <c r="I582" s="711"/>
      <c r="J582" s="711"/>
      <c r="K582" s="711"/>
      <c r="L582" s="711"/>
      <c r="M582" s="711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711"/>
      <c r="Y582" s="711"/>
      <c r="Z582" s="711"/>
      <c r="AA582" s="696"/>
      <c r="AB582" s="696"/>
      <c r="AC582" s="696"/>
    </row>
    <row r="583" spans="1:68" ht="14.25" customHeight="1" x14ac:dyDescent="0.25">
      <c r="A583" s="733" t="s">
        <v>113</v>
      </c>
      <c r="B583" s="711"/>
      <c r="C583" s="711"/>
      <c r="D583" s="711"/>
      <c r="E583" s="711"/>
      <c r="F583" s="711"/>
      <c r="G583" s="711"/>
      <c r="H583" s="711"/>
      <c r="I583" s="711"/>
      <c r="J583" s="711"/>
      <c r="K583" s="711"/>
      <c r="L583" s="711"/>
      <c r="M583" s="711"/>
      <c r="N583" s="711"/>
      <c r="O583" s="711"/>
      <c r="P583" s="711"/>
      <c r="Q583" s="711"/>
      <c r="R583" s="711"/>
      <c r="S583" s="711"/>
      <c r="T583" s="711"/>
      <c r="U583" s="711"/>
      <c r="V583" s="711"/>
      <c r="W583" s="711"/>
      <c r="X583" s="711"/>
      <c r="Y583" s="711"/>
      <c r="Z583" s="711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16">
        <v>4640242180045</v>
      </c>
      <c r="E584" s="717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1006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16">
        <v>4640242180601</v>
      </c>
      <c r="E585" s="717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101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0"/>
      <c r="B586" s="711"/>
      <c r="C586" s="711"/>
      <c r="D586" s="711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2"/>
      <c r="P586" s="713" t="s">
        <v>70</v>
      </c>
      <c r="Q586" s="714"/>
      <c r="R586" s="714"/>
      <c r="S586" s="714"/>
      <c r="T586" s="714"/>
      <c r="U586" s="714"/>
      <c r="V586" s="715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1"/>
      <c r="B587" s="711"/>
      <c r="C587" s="711"/>
      <c r="D587" s="711"/>
      <c r="E587" s="711"/>
      <c r="F587" s="711"/>
      <c r="G587" s="711"/>
      <c r="H587" s="711"/>
      <c r="I587" s="711"/>
      <c r="J587" s="711"/>
      <c r="K587" s="711"/>
      <c r="L587" s="711"/>
      <c r="M587" s="711"/>
      <c r="N587" s="711"/>
      <c r="O587" s="712"/>
      <c r="P587" s="713" t="s">
        <v>70</v>
      </c>
      <c r="Q587" s="714"/>
      <c r="R587" s="714"/>
      <c r="S587" s="714"/>
      <c r="T587" s="714"/>
      <c r="U587" s="714"/>
      <c r="V587" s="715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33" t="s">
        <v>161</v>
      </c>
      <c r="B588" s="711"/>
      <c r="C588" s="711"/>
      <c r="D588" s="711"/>
      <c r="E588" s="711"/>
      <c r="F588" s="711"/>
      <c r="G588" s="711"/>
      <c r="H588" s="711"/>
      <c r="I588" s="711"/>
      <c r="J588" s="711"/>
      <c r="K588" s="711"/>
      <c r="L588" s="711"/>
      <c r="M588" s="711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711"/>
      <c r="Y588" s="711"/>
      <c r="Z588" s="711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16">
        <v>4640242180090</v>
      </c>
      <c r="E589" s="717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746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0"/>
      <c r="B590" s="711"/>
      <c r="C590" s="711"/>
      <c r="D590" s="711"/>
      <c r="E590" s="711"/>
      <c r="F590" s="711"/>
      <c r="G590" s="711"/>
      <c r="H590" s="711"/>
      <c r="I590" s="711"/>
      <c r="J590" s="711"/>
      <c r="K590" s="711"/>
      <c r="L590" s="711"/>
      <c r="M590" s="711"/>
      <c r="N590" s="711"/>
      <c r="O590" s="712"/>
      <c r="P590" s="713" t="s">
        <v>70</v>
      </c>
      <c r="Q590" s="714"/>
      <c r="R590" s="714"/>
      <c r="S590" s="714"/>
      <c r="T590" s="714"/>
      <c r="U590" s="714"/>
      <c r="V590" s="715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1"/>
      <c r="B591" s="711"/>
      <c r="C591" s="711"/>
      <c r="D591" s="711"/>
      <c r="E591" s="711"/>
      <c r="F591" s="711"/>
      <c r="G591" s="711"/>
      <c r="H591" s="711"/>
      <c r="I591" s="711"/>
      <c r="J591" s="711"/>
      <c r="K591" s="711"/>
      <c r="L591" s="711"/>
      <c r="M591" s="711"/>
      <c r="N591" s="711"/>
      <c r="O591" s="712"/>
      <c r="P591" s="713" t="s">
        <v>70</v>
      </c>
      <c r="Q591" s="714"/>
      <c r="R591" s="714"/>
      <c r="S591" s="714"/>
      <c r="T591" s="714"/>
      <c r="U591" s="714"/>
      <c r="V591" s="715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33" t="s">
        <v>63</v>
      </c>
      <c r="B592" s="711"/>
      <c r="C592" s="711"/>
      <c r="D592" s="711"/>
      <c r="E592" s="711"/>
      <c r="F592" s="711"/>
      <c r="G592" s="711"/>
      <c r="H592" s="711"/>
      <c r="I592" s="711"/>
      <c r="J592" s="711"/>
      <c r="K592" s="711"/>
      <c r="L592" s="711"/>
      <c r="M592" s="711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711"/>
      <c r="Y592" s="711"/>
      <c r="Z592" s="711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16">
        <v>4640242180076</v>
      </c>
      <c r="E593" s="717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97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0"/>
      <c r="B594" s="711"/>
      <c r="C594" s="711"/>
      <c r="D594" s="711"/>
      <c r="E594" s="711"/>
      <c r="F594" s="711"/>
      <c r="G594" s="711"/>
      <c r="H594" s="711"/>
      <c r="I594" s="711"/>
      <c r="J594" s="711"/>
      <c r="K594" s="711"/>
      <c r="L594" s="711"/>
      <c r="M594" s="711"/>
      <c r="N594" s="711"/>
      <c r="O594" s="712"/>
      <c r="P594" s="713" t="s">
        <v>70</v>
      </c>
      <c r="Q594" s="714"/>
      <c r="R594" s="714"/>
      <c r="S594" s="714"/>
      <c r="T594" s="714"/>
      <c r="U594" s="714"/>
      <c r="V594" s="715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1"/>
      <c r="B595" s="711"/>
      <c r="C595" s="711"/>
      <c r="D595" s="711"/>
      <c r="E595" s="711"/>
      <c r="F595" s="711"/>
      <c r="G595" s="711"/>
      <c r="H595" s="711"/>
      <c r="I595" s="711"/>
      <c r="J595" s="711"/>
      <c r="K595" s="711"/>
      <c r="L595" s="711"/>
      <c r="M595" s="711"/>
      <c r="N595" s="711"/>
      <c r="O595" s="712"/>
      <c r="P595" s="713" t="s">
        <v>70</v>
      </c>
      <c r="Q595" s="714"/>
      <c r="R595" s="714"/>
      <c r="S595" s="714"/>
      <c r="T595" s="714"/>
      <c r="U595" s="714"/>
      <c r="V595" s="715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33" t="s">
        <v>72</v>
      </c>
      <c r="B596" s="711"/>
      <c r="C596" s="711"/>
      <c r="D596" s="711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16">
        <v>4640242180106</v>
      </c>
      <c r="E597" s="717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752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0"/>
      <c r="B598" s="711"/>
      <c r="C598" s="711"/>
      <c r="D598" s="711"/>
      <c r="E598" s="711"/>
      <c r="F598" s="711"/>
      <c r="G598" s="711"/>
      <c r="H598" s="711"/>
      <c r="I598" s="711"/>
      <c r="J598" s="711"/>
      <c r="K598" s="711"/>
      <c r="L598" s="711"/>
      <c r="M598" s="711"/>
      <c r="N598" s="711"/>
      <c r="O598" s="712"/>
      <c r="P598" s="713" t="s">
        <v>70</v>
      </c>
      <c r="Q598" s="714"/>
      <c r="R598" s="714"/>
      <c r="S598" s="714"/>
      <c r="T598" s="714"/>
      <c r="U598" s="714"/>
      <c r="V598" s="715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1"/>
      <c r="B599" s="711"/>
      <c r="C599" s="711"/>
      <c r="D599" s="711"/>
      <c r="E599" s="711"/>
      <c r="F599" s="711"/>
      <c r="G599" s="711"/>
      <c r="H599" s="711"/>
      <c r="I599" s="711"/>
      <c r="J599" s="711"/>
      <c r="K599" s="711"/>
      <c r="L599" s="711"/>
      <c r="M599" s="711"/>
      <c r="N599" s="711"/>
      <c r="O599" s="712"/>
      <c r="P599" s="713" t="s">
        <v>70</v>
      </c>
      <c r="Q599" s="714"/>
      <c r="R599" s="714"/>
      <c r="S599" s="714"/>
      <c r="T599" s="714"/>
      <c r="U599" s="714"/>
      <c r="V599" s="715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07"/>
      <c r="B600" s="711"/>
      <c r="C600" s="711"/>
      <c r="D600" s="711"/>
      <c r="E600" s="711"/>
      <c r="F600" s="711"/>
      <c r="G600" s="711"/>
      <c r="H600" s="711"/>
      <c r="I600" s="711"/>
      <c r="J600" s="711"/>
      <c r="K600" s="711"/>
      <c r="L600" s="711"/>
      <c r="M600" s="711"/>
      <c r="N600" s="711"/>
      <c r="O600" s="931"/>
      <c r="P600" s="925" t="s">
        <v>957</v>
      </c>
      <c r="Q600" s="912"/>
      <c r="R600" s="912"/>
      <c r="S600" s="912"/>
      <c r="T600" s="912"/>
      <c r="U600" s="912"/>
      <c r="V600" s="727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15180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15246.78</v>
      </c>
      <c r="Z600" s="37"/>
      <c r="AA600" s="704"/>
      <c r="AB600" s="704"/>
      <c r="AC600" s="704"/>
    </row>
    <row r="601" spans="1:68" x14ac:dyDescent="0.2">
      <c r="A601" s="711"/>
      <c r="B601" s="711"/>
      <c r="C601" s="711"/>
      <c r="D601" s="711"/>
      <c r="E601" s="711"/>
      <c r="F601" s="711"/>
      <c r="G601" s="711"/>
      <c r="H601" s="711"/>
      <c r="I601" s="711"/>
      <c r="J601" s="711"/>
      <c r="K601" s="711"/>
      <c r="L601" s="711"/>
      <c r="M601" s="711"/>
      <c r="N601" s="711"/>
      <c r="O601" s="931"/>
      <c r="P601" s="925" t="s">
        <v>958</v>
      </c>
      <c r="Q601" s="912"/>
      <c r="R601" s="912"/>
      <c r="S601" s="912"/>
      <c r="T601" s="912"/>
      <c r="U601" s="912"/>
      <c r="V601" s="727"/>
      <c r="W601" s="37" t="s">
        <v>68</v>
      </c>
      <c r="X601" s="703">
        <f>IFERROR(SUM(BM22:BM597),"0")</f>
        <v>16197.625151645743</v>
      </c>
      <c r="Y601" s="703">
        <f>IFERROR(SUM(BN22:BN597),"0")</f>
        <v>16268.273999999999</v>
      </c>
      <c r="Z601" s="37"/>
      <c r="AA601" s="704"/>
      <c r="AB601" s="704"/>
      <c r="AC601" s="704"/>
    </row>
    <row r="602" spans="1:68" x14ac:dyDescent="0.2">
      <c r="A602" s="711"/>
      <c r="B602" s="711"/>
      <c r="C602" s="711"/>
      <c r="D602" s="711"/>
      <c r="E602" s="711"/>
      <c r="F602" s="711"/>
      <c r="G602" s="711"/>
      <c r="H602" s="711"/>
      <c r="I602" s="711"/>
      <c r="J602" s="711"/>
      <c r="K602" s="711"/>
      <c r="L602" s="711"/>
      <c r="M602" s="711"/>
      <c r="N602" s="711"/>
      <c r="O602" s="931"/>
      <c r="P602" s="925" t="s">
        <v>959</v>
      </c>
      <c r="Q602" s="912"/>
      <c r="R602" s="912"/>
      <c r="S602" s="912"/>
      <c r="T602" s="912"/>
      <c r="U602" s="912"/>
      <c r="V602" s="727"/>
      <c r="W602" s="37" t="s">
        <v>960</v>
      </c>
      <c r="X602" s="38">
        <f>ROUNDUP(SUM(BO22:BO597),0)</f>
        <v>29</v>
      </c>
      <c r="Y602" s="38">
        <f>ROUNDUP(SUM(BP22:BP597),0)</f>
        <v>30</v>
      </c>
      <c r="Z602" s="37"/>
      <c r="AA602" s="704"/>
      <c r="AB602" s="704"/>
      <c r="AC602" s="704"/>
    </row>
    <row r="603" spans="1:68" x14ac:dyDescent="0.2">
      <c r="A603" s="711"/>
      <c r="B603" s="711"/>
      <c r="C603" s="711"/>
      <c r="D603" s="711"/>
      <c r="E603" s="711"/>
      <c r="F603" s="711"/>
      <c r="G603" s="711"/>
      <c r="H603" s="711"/>
      <c r="I603" s="711"/>
      <c r="J603" s="711"/>
      <c r="K603" s="711"/>
      <c r="L603" s="711"/>
      <c r="M603" s="711"/>
      <c r="N603" s="711"/>
      <c r="O603" s="931"/>
      <c r="P603" s="925" t="s">
        <v>961</v>
      </c>
      <c r="Q603" s="912"/>
      <c r="R603" s="912"/>
      <c r="S603" s="912"/>
      <c r="T603" s="912"/>
      <c r="U603" s="912"/>
      <c r="V603" s="727"/>
      <c r="W603" s="37" t="s">
        <v>68</v>
      </c>
      <c r="X603" s="703">
        <f>GrossWeightTotal+PalletQtyTotal*25</f>
        <v>16922.625151645741</v>
      </c>
      <c r="Y603" s="703">
        <f>GrossWeightTotalR+PalletQtyTotalR*25</f>
        <v>17018.273999999998</v>
      </c>
      <c r="Z603" s="37"/>
      <c r="AA603" s="704"/>
      <c r="AB603" s="704"/>
      <c r="AC603" s="704"/>
    </row>
    <row r="604" spans="1:68" x14ac:dyDescent="0.2">
      <c r="A604" s="711"/>
      <c r="B604" s="711"/>
      <c r="C604" s="711"/>
      <c r="D604" s="711"/>
      <c r="E604" s="711"/>
      <c r="F604" s="711"/>
      <c r="G604" s="711"/>
      <c r="H604" s="711"/>
      <c r="I604" s="711"/>
      <c r="J604" s="711"/>
      <c r="K604" s="711"/>
      <c r="L604" s="711"/>
      <c r="M604" s="711"/>
      <c r="N604" s="711"/>
      <c r="O604" s="931"/>
      <c r="P604" s="925" t="s">
        <v>962</v>
      </c>
      <c r="Q604" s="912"/>
      <c r="R604" s="912"/>
      <c r="S604" s="912"/>
      <c r="T604" s="912"/>
      <c r="U604" s="912"/>
      <c r="V604" s="727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2623.7110828532395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2634</v>
      </c>
      <c r="Z604" s="37"/>
      <c r="AA604" s="704"/>
      <c r="AB604" s="704"/>
      <c r="AC604" s="704"/>
    </row>
    <row r="605" spans="1:68" ht="14.25" customHeight="1" x14ac:dyDescent="0.2">
      <c r="A605" s="711"/>
      <c r="B605" s="711"/>
      <c r="C605" s="711"/>
      <c r="D605" s="711"/>
      <c r="E605" s="711"/>
      <c r="F605" s="711"/>
      <c r="G605" s="711"/>
      <c r="H605" s="711"/>
      <c r="I605" s="711"/>
      <c r="J605" s="711"/>
      <c r="K605" s="711"/>
      <c r="L605" s="711"/>
      <c r="M605" s="711"/>
      <c r="N605" s="711"/>
      <c r="O605" s="931"/>
      <c r="P605" s="925" t="s">
        <v>963</v>
      </c>
      <c r="Q605" s="912"/>
      <c r="R605" s="912"/>
      <c r="S605" s="912"/>
      <c r="T605" s="912"/>
      <c r="U605" s="912"/>
      <c r="V605" s="727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35.674199999999999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05" t="s">
        <v>111</v>
      </c>
      <c r="D607" s="824"/>
      <c r="E607" s="824"/>
      <c r="F607" s="824"/>
      <c r="G607" s="824"/>
      <c r="H607" s="825"/>
      <c r="I607" s="705" t="s">
        <v>319</v>
      </c>
      <c r="J607" s="824"/>
      <c r="K607" s="824"/>
      <c r="L607" s="824"/>
      <c r="M607" s="824"/>
      <c r="N607" s="824"/>
      <c r="O607" s="824"/>
      <c r="P607" s="824"/>
      <c r="Q607" s="824"/>
      <c r="R607" s="824"/>
      <c r="S607" s="824"/>
      <c r="T607" s="824"/>
      <c r="U607" s="824"/>
      <c r="V607" s="825"/>
      <c r="W607" s="705" t="s">
        <v>610</v>
      </c>
      <c r="X607" s="825"/>
      <c r="Y607" s="705" t="s">
        <v>695</v>
      </c>
      <c r="Z607" s="824"/>
      <c r="AA607" s="824"/>
      <c r="AB607" s="825"/>
      <c r="AC607" s="698" t="s">
        <v>787</v>
      </c>
      <c r="AD607" s="705" t="s">
        <v>845</v>
      </c>
      <c r="AE607" s="825"/>
      <c r="AF607" s="699"/>
    </row>
    <row r="608" spans="1:68" ht="14.25" customHeight="1" thickTop="1" x14ac:dyDescent="0.2">
      <c r="A608" s="756" t="s">
        <v>966</v>
      </c>
      <c r="B608" s="705" t="s">
        <v>62</v>
      </c>
      <c r="C608" s="705" t="s">
        <v>112</v>
      </c>
      <c r="D608" s="705" t="s">
        <v>138</v>
      </c>
      <c r="E608" s="705" t="s">
        <v>208</v>
      </c>
      <c r="F608" s="705" t="s">
        <v>229</v>
      </c>
      <c r="G608" s="705" t="s">
        <v>277</v>
      </c>
      <c r="H608" s="705" t="s">
        <v>111</v>
      </c>
      <c r="I608" s="705" t="s">
        <v>320</v>
      </c>
      <c r="J608" s="705" t="s">
        <v>345</v>
      </c>
      <c r="K608" s="705" t="s">
        <v>418</v>
      </c>
      <c r="L608" s="699"/>
      <c r="M608" s="705" t="s">
        <v>438</v>
      </c>
      <c r="N608" s="699"/>
      <c r="O608" s="705" t="s">
        <v>459</v>
      </c>
      <c r="P608" s="705" t="s">
        <v>476</v>
      </c>
      <c r="Q608" s="705" t="s">
        <v>479</v>
      </c>
      <c r="R608" s="705" t="s">
        <v>488</v>
      </c>
      <c r="S608" s="705" t="s">
        <v>502</v>
      </c>
      <c r="T608" s="705" t="s">
        <v>506</v>
      </c>
      <c r="U608" s="705" t="s">
        <v>514</v>
      </c>
      <c r="V608" s="705" t="s">
        <v>597</v>
      </c>
      <c r="W608" s="705" t="s">
        <v>611</v>
      </c>
      <c r="X608" s="705" t="s">
        <v>656</v>
      </c>
      <c r="Y608" s="705" t="s">
        <v>696</v>
      </c>
      <c r="Z608" s="705" t="s">
        <v>754</v>
      </c>
      <c r="AA608" s="705" t="s">
        <v>774</v>
      </c>
      <c r="AB608" s="705" t="s">
        <v>783</v>
      </c>
      <c r="AC608" s="705" t="s">
        <v>787</v>
      </c>
      <c r="AD608" s="705" t="s">
        <v>845</v>
      </c>
      <c r="AE608" s="705" t="s">
        <v>936</v>
      </c>
      <c r="AF608" s="699"/>
    </row>
    <row r="609" spans="1:32" ht="13.5" customHeight="1" thickBot="1" x14ac:dyDescent="0.25">
      <c r="A609" s="757"/>
      <c r="B609" s="706"/>
      <c r="C609" s="706"/>
      <c r="D609" s="706"/>
      <c r="E609" s="706"/>
      <c r="F609" s="706"/>
      <c r="G609" s="706"/>
      <c r="H609" s="706"/>
      <c r="I609" s="706"/>
      <c r="J609" s="706"/>
      <c r="K609" s="706"/>
      <c r="L609" s="699"/>
      <c r="M609" s="706"/>
      <c r="N609" s="699"/>
      <c r="O609" s="706"/>
      <c r="P609" s="706"/>
      <c r="Q609" s="706"/>
      <c r="R609" s="706"/>
      <c r="S609" s="706"/>
      <c r="T609" s="706"/>
      <c r="U609" s="706"/>
      <c r="V609" s="706"/>
      <c r="W609" s="706"/>
      <c r="X609" s="706"/>
      <c r="Y609" s="706"/>
      <c r="Z609" s="706"/>
      <c r="AA609" s="706"/>
      <c r="AB609" s="706"/>
      <c r="AC609" s="706"/>
      <c r="AD609" s="706"/>
      <c r="AE609" s="706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382.40000000000003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662.7</v>
      </c>
      <c r="G610" s="46">
        <f>IFERROR(Y150*1,"0")+IFERROR(Y151*1,"0")+IFERROR(Y155*1,"0")+IFERROR(Y156*1,"0")+IFERROR(Y160*1,"0")+IFERROR(Y161*1,"0")</f>
        <v>102.4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304.20000000000005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716.4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2503.7999999999997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100.80000000000001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10423.68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A483:O484"/>
    <mergeCell ref="P524:T524"/>
    <mergeCell ref="P353:T353"/>
    <mergeCell ref="P303:T303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2024-10-11T10:14:04Z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