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DFD4DC5-4976-424A-82FF-A80B5AD150F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Y594" i="1"/>
  <c r="X594" i="1"/>
  <c r="BP593" i="1"/>
  <c r="BO593" i="1"/>
  <c r="BN593" i="1"/>
  <c r="BM593" i="1"/>
  <c r="Z593" i="1"/>
  <c r="Z594" i="1" s="1"/>
  <c r="Y593" i="1"/>
  <c r="Y595" i="1" s="1"/>
  <c r="X591" i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Y585" i="1"/>
  <c r="BP584" i="1"/>
  <c r="BO584" i="1"/>
  <c r="BN584" i="1"/>
  <c r="BM584" i="1"/>
  <c r="Z584" i="1"/>
  <c r="Z586" i="1" s="1"/>
  <c r="Y584" i="1"/>
  <c r="AE610" i="1" s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Y556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Z556" i="1" s="1"/>
  <c r="Y552" i="1"/>
  <c r="Y557" i="1" s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Z537" i="1" s="1"/>
  <c r="Y535" i="1"/>
  <c r="Y538" i="1" s="1"/>
  <c r="P535" i="1"/>
  <c r="X533" i="1"/>
  <c r="Y532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Y533" i="1" s="1"/>
  <c r="P529" i="1"/>
  <c r="X527" i="1"/>
  <c r="X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O474" i="1"/>
  <c r="BM474" i="1"/>
  <c r="Y474" i="1"/>
  <c r="Y476" i="1" s="1"/>
  <c r="P474" i="1"/>
  <c r="X471" i="1"/>
  <c r="X470" i="1"/>
  <c r="BO469" i="1"/>
  <c r="BM469" i="1"/>
  <c r="Y469" i="1"/>
  <c r="Y470" i="1" s="1"/>
  <c r="P469" i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Y462" i="1" s="1"/>
  <c r="P441" i="1"/>
  <c r="X439" i="1"/>
  <c r="Y438" i="1"/>
  <c r="X438" i="1"/>
  <c r="BP437" i="1"/>
  <c r="BO437" i="1"/>
  <c r="BN437" i="1"/>
  <c r="BM437" i="1"/>
  <c r="Z437" i="1"/>
  <c r="Z438" i="1" s="1"/>
  <c r="Y437" i="1"/>
  <c r="P437" i="1"/>
  <c r="X433" i="1"/>
  <c r="Y432" i="1"/>
  <c r="X432" i="1"/>
  <c r="BP431" i="1"/>
  <c r="BO431" i="1"/>
  <c r="BN431" i="1"/>
  <c r="BM431" i="1"/>
  <c r="Z431" i="1"/>
  <c r="Z432" i="1" s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Y429" i="1" s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Y421" i="1" s="1"/>
  <c r="P418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X610" i="1" s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Y372" i="1" s="1"/>
  <c r="P370" i="1"/>
  <c r="BP369" i="1"/>
  <c r="BO369" i="1"/>
  <c r="BN369" i="1"/>
  <c r="BM369" i="1"/>
  <c r="Z369" i="1"/>
  <c r="Y369" i="1"/>
  <c r="P369" i="1"/>
  <c r="X367" i="1"/>
  <c r="Y366" i="1"/>
  <c r="X366" i="1"/>
  <c r="BP365" i="1"/>
  <c r="BO365" i="1"/>
  <c r="BN365" i="1"/>
  <c r="BM365" i="1"/>
  <c r="Z365" i="1"/>
  <c r="Z366" i="1" s="1"/>
  <c r="Y365" i="1"/>
  <c r="P365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Y355" i="1" s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Y342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Y314" i="1" s="1"/>
  <c r="P312" i="1"/>
  <c r="X310" i="1"/>
  <c r="X309" i="1"/>
  <c r="BO308" i="1"/>
  <c r="BM308" i="1"/>
  <c r="Y308" i="1"/>
  <c r="T610" i="1" s="1"/>
  <c r="P308" i="1"/>
  <c r="X305" i="1"/>
  <c r="X304" i="1"/>
  <c r="BO303" i="1"/>
  <c r="BM303" i="1"/>
  <c r="Y303" i="1"/>
  <c r="S610" i="1" s="1"/>
  <c r="P303" i="1"/>
  <c r="X300" i="1"/>
  <c r="X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R610" i="1" s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Q610" i="1" s="1"/>
  <c r="P287" i="1"/>
  <c r="X284" i="1"/>
  <c r="X283" i="1"/>
  <c r="BO282" i="1"/>
  <c r="BM282" i="1"/>
  <c r="Y282" i="1"/>
  <c r="P610" i="1" s="1"/>
  <c r="P282" i="1"/>
  <c r="X279" i="1"/>
  <c r="X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BP273" i="1" s="1"/>
  <c r="BO272" i="1"/>
  <c r="BM272" i="1"/>
  <c r="Y272" i="1"/>
  <c r="O610" i="1" s="1"/>
  <c r="P272" i="1"/>
  <c r="X269" i="1"/>
  <c r="X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Y269" i="1" s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K610" i="1" s="1"/>
  <c r="P248" i="1"/>
  <c r="X245" i="1"/>
  <c r="X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Y245" i="1" s="1"/>
  <c r="P239" i="1"/>
  <c r="X237" i="1"/>
  <c r="X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Y223" i="1" s="1"/>
  <c r="P215" i="1"/>
  <c r="BP214" i="1"/>
  <c r="BO214" i="1"/>
  <c r="BN214" i="1"/>
  <c r="BM214" i="1"/>
  <c r="Z214" i="1"/>
  <c r="Y214" i="1"/>
  <c r="P214" i="1"/>
  <c r="X212" i="1"/>
  <c r="Y211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X190" i="1"/>
  <c r="X189" i="1"/>
  <c r="BO188" i="1"/>
  <c r="BM188" i="1"/>
  <c r="Y188" i="1"/>
  <c r="I610" i="1" s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3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7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610" i="1" s="1"/>
  <c r="P150" i="1"/>
  <c r="X147" i="1"/>
  <c r="X146" i="1"/>
  <c r="BO145" i="1"/>
  <c r="BM145" i="1"/>
  <c r="Y145" i="1"/>
  <c r="Y147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Y141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P128" i="1"/>
  <c r="BO127" i="1"/>
  <c r="BM127" i="1"/>
  <c r="Y127" i="1"/>
  <c r="BP127" i="1" s="1"/>
  <c r="BO126" i="1"/>
  <c r="BM126" i="1"/>
  <c r="Y126" i="1"/>
  <c r="Y132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10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10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Y94" i="1" s="1"/>
  <c r="X86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5" i="1" s="1"/>
  <c r="P79" i="1"/>
  <c r="X77" i="1"/>
  <c r="X76" i="1"/>
  <c r="BO75" i="1"/>
  <c r="BM75" i="1"/>
  <c r="Y75" i="1"/>
  <c r="Y77" i="1" s="1"/>
  <c r="P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Y76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10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10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60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10" i="1"/>
  <c r="X601" i="1"/>
  <c r="X602" i="1"/>
  <c r="X604" i="1"/>
  <c r="Y24" i="1"/>
  <c r="Z26" i="1"/>
  <c r="Z35" i="1" s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8" i="1"/>
  <c r="BN68" i="1"/>
  <c r="Y71" i="1"/>
  <c r="Z75" i="1"/>
  <c r="Z76" i="1" s="1"/>
  <c r="BN75" i="1"/>
  <c r="BP75" i="1"/>
  <c r="Z79" i="1"/>
  <c r="Z85" i="1" s="1"/>
  <c r="BN79" i="1"/>
  <c r="BP79" i="1"/>
  <c r="Z81" i="1"/>
  <c r="BN81" i="1"/>
  <c r="Z83" i="1"/>
  <c r="BN83" i="1"/>
  <c r="Y86" i="1"/>
  <c r="Z88" i="1"/>
  <c r="Z93" i="1" s="1"/>
  <c r="BN88" i="1"/>
  <c r="BP88" i="1"/>
  <c r="Z89" i="1"/>
  <c r="BN89" i="1"/>
  <c r="Z90" i="1"/>
  <c r="BN90" i="1"/>
  <c r="Z92" i="1"/>
  <c r="BN92" i="1"/>
  <c r="Y93" i="1"/>
  <c r="Z96" i="1"/>
  <c r="Z99" i="1" s="1"/>
  <c r="BN96" i="1"/>
  <c r="BP96" i="1"/>
  <c r="Z98" i="1"/>
  <c r="BN98" i="1"/>
  <c r="Y99" i="1"/>
  <c r="Z103" i="1"/>
  <c r="Z106" i="1" s="1"/>
  <c r="BN103" i="1"/>
  <c r="BP103" i="1"/>
  <c r="Z105" i="1"/>
  <c r="BN105" i="1"/>
  <c r="Y106" i="1"/>
  <c r="Z109" i="1"/>
  <c r="Z114" i="1" s="1"/>
  <c r="BN109" i="1"/>
  <c r="BP109" i="1"/>
  <c r="Z111" i="1"/>
  <c r="BN111" i="1"/>
  <c r="Z113" i="1"/>
  <c r="BN113" i="1"/>
  <c r="Y114" i="1"/>
  <c r="Z118" i="1"/>
  <c r="Z123" i="1" s="1"/>
  <c r="BN118" i="1"/>
  <c r="BP118" i="1"/>
  <c r="Z120" i="1"/>
  <c r="BN120" i="1"/>
  <c r="Z122" i="1"/>
  <c r="BN122" i="1"/>
  <c r="Y123" i="1"/>
  <c r="Z126" i="1"/>
  <c r="Z131" i="1" s="1"/>
  <c r="BN126" i="1"/>
  <c r="BP126" i="1"/>
  <c r="Z127" i="1"/>
  <c r="BN127" i="1"/>
  <c r="Z130" i="1"/>
  <c r="BN130" i="1"/>
  <c r="Y601" i="1" s="1"/>
  <c r="Y131" i="1"/>
  <c r="Z134" i="1"/>
  <c r="Z141" i="1" s="1"/>
  <c r="BN134" i="1"/>
  <c r="BP134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Z162" i="1" s="1"/>
  <c r="BN160" i="1"/>
  <c r="BP160" i="1"/>
  <c r="Y163" i="1"/>
  <c r="H610" i="1"/>
  <c r="Z167" i="1"/>
  <c r="Z169" i="1" s="1"/>
  <c r="BN167" i="1"/>
  <c r="Y170" i="1"/>
  <c r="Z173" i="1"/>
  <c r="Z177" i="1" s="1"/>
  <c r="BN173" i="1"/>
  <c r="Z175" i="1"/>
  <c r="BN175" i="1"/>
  <c r="Y178" i="1"/>
  <c r="Z181" i="1"/>
  <c r="Z183" i="1" s="1"/>
  <c r="BN181" i="1"/>
  <c r="Y184" i="1"/>
  <c r="Z188" i="1"/>
  <c r="Z189" i="1" s="1"/>
  <c r="BN188" i="1"/>
  <c r="BP188" i="1"/>
  <c r="Y189" i="1"/>
  <c r="Z192" i="1"/>
  <c r="BP196" i="1"/>
  <c r="BN196" i="1"/>
  <c r="Z196" i="1"/>
  <c r="BP205" i="1"/>
  <c r="BN205" i="1"/>
  <c r="Z205" i="1"/>
  <c r="Z206" i="1" s="1"/>
  <c r="Y207" i="1"/>
  <c r="Y212" i="1"/>
  <c r="BP209" i="1"/>
  <c r="BN209" i="1"/>
  <c r="Z209" i="1"/>
  <c r="Z211" i="1" s="1"/>
  <c r="Y222" i="1"/>
  <c r="BP217" i="1"/>
  <c r="BN217" i="1"/>
  <c r="Z217" i="1"/>
  <c r="BP221" i="1"/>
  <c r="BN221" i="1"/>
  <c r="Z221" i="1"/>
  <c r="Y237" i="1"/>
  <c r="Y236" i="1"/>
  <c r="BP225" i="1"/>
  <c r="BN225" i="1"/>
  <c r="Z225" i="1"/>
  <c r="F9" i="1"/>
  <c r="J9" i="1"/>
  <c r="Y54" i="1"/>
  <c r="Y604" i="1" s="1"/>
  <c r="Y70" i="1"/>
  <c r="Y107" i="1"/>
  <c r="Y124" i="1"/>
  <c r="Y152" i="1"/>
  <c r="Y169" i="1"/>
  <c r="Y190" i="1"/>
  <c r="Y201" i="1"/>
  <c r="BP192" i="1"/>
  <c r="Y602" i="1" s="1"/>
  <c r="BN192" i="1"/>
  <c r="BP194" i="1"/>
  <c r="BN194" i="1"/>
  <c r="Z194" i="1"/>
  <c r="BP198" i="1"/>
  <c r="BN198" i="1"/>
  <c r="Z198" i="1"/>
  <c r="BP215" i="1"/>
  <c r="BN215" i="1"/>
  <c r="Z215" i="1"/>
  <c r="Z222" i="1" s="1"/>
  <c r="BP219" i="1"/>
  <c r="BN219" i="1"/>
  <c r="Z219" i="1"/>
  <c r="J610" i="1"/>
  <c r="Y206" i="1"/>
  <c r="Z227" i="1"/>
  <c r="BN227" i="1"/>
  <c r="Z229" i="1"/>
  <c r="BN229" i="1"/>
  <c r="Z231" i="1"/>
  <c r="BN231" i="1"/>
  <c r="Z233" i="1"/>
  <c r="BN233" i="1"/>
  <c r="Z235" i="1"/>
  <c r="BN235" i="1"/>
  <c r="Z239" i="1"/>
  <c r="BN239" i="1"/>
  <c r="BP239" i="1"/>
  <c r="Z241" i="1"/>
  <c r="BN241" i="1"/>
  <c r="Z243" i="1"/>
  <c r="BN243" i="1"/>
  <c r="Y244" i="1"/>
  <c r="Z248" i="1"/>
  <c r="BN248" i="1"/>
  <c r="BP248" i="1"/>
  <c r="Z250" i="1"/>
  <c r="BN250" i="1"/>
  <c r="Z252" i="1"/>
  <c r="BN252" i="1"/>
  <c r="Z254" i="1"/>
  <c r="BN254" i="1"/>
  <c r="Y257" i="1"/>
  <c r="M610" i="1"/>
  <c r="Z261" i="1"/>
  <c r="Z268" i="1" s="1"/>
  <c r="BN261" i="1"/>
  <c r="BP261" i="1"/>
  <c r="Z263" i="1"/>
  <c r="BN263" i="1"/>
  <c r="Z265" i="1"/>
  <c r="BN265" i="1"/>
  <c r="Z267" i="1"/>
  <c r="BN267" i="1"/>
  <c r="Y268" i="1"/>
  <c r="Z272" i="1"/>
  <c r="Z278" i="1" s="1"/>
  <c r="BN272" i="1"/>
  <c r="BP272" i="1"/>
  <c r="Z273" i="1"/>
  <c r="BN273" i="1"/>
  <c r="Z275" i="1"/>
  <c r="BN275" i="1"/>
  <c r="Z277" i="1"/>
  <c r="BN277" i="1"/>
  <c r="Y278" i="1"/>
  <c r="Z282" i="1"/>
  <c r="Z283" i="1" s="1"/>
  <c r="BN282" i="1"/>
  <c r="BP282" i="1"/>
  <c r="Y283" i="1"/>
  <c r="Z287" i="1"/>
  <c r="Z290" i="1" s="1"/>
  <c r="BN287" i="1"/>
  <c r="BP287" i="1"/>
  <c r="Z289" i="1"/>
  <c r="BN289" i="1"/>
  <c r="Y290" i="1"/>
  <c r="Z294" i="1"/>
  <c r="Z299" i="1" s="1"/>
  <c r="BN294" i="1"/>
  <c r="BP294" i="1"/>
  <c r="Z296" i="1"/>
  <c r="BN296" i="1"/>
  <c r="Z298" i="1"/>
  <c r="BN298" i="1"/>
  <c r="Y299" i="1"/>
  <c r="Z303" i="1"/>
  <c r="Z304" i="1" s="1"/>
  <c r="BN303" i="1"/>
  <c r="BP303" i="1"/>
  <c r="Y304" i="1"/>
  <c r="Z308" i="1"/>
  <c r="Z309" i="1" s="1"/>
  <c r="BN308" i="1"/>
  <c r="BP308" i="1"/>
  <c r="Y309" i="1"/>
  <c r="Z312" i="1"/>
  <c r="Z314" i="1" s="1"/>
  <c r="BN312" i="1"/>
  <c r="BP312" i="1"/>
  <c r="Y315" i="1"/>
  <c r="U610" i="1"/>
  <c r="Y326" i="1"/>
  <c r="Z319" i="1"/>
  <c r="Z326" i="1" s="1"/>
  <c r="BN319" i="1"/>
  <c r="Z320" i="1"/>
  <c r="BN320" i="1"/>
  <c r="Z322" i="1"/>
  <c r="BN322" i="1"/>
  <c r="Z324" i="1"/>
  <c r="BN324" i="1"/>
  <c r="BP325" i="1"/>
  <c r="BN325" i="1"/>
  <c r="Z325" i="1"/>
  <c r="Y327" i="1"/>
  <c r="Y334" i="1"/>
  <c r="BP329" i="1"/>
  <c r="BN329" i="1"/>
  <c r="Z329" i="1"/>
  <c r="Y333" i="1"/>
  <c r="BP337" i="1"/>
  <c r="BN337" i="1"/>
  <c r="Z337" i="1"/>
  <c r="Z342" i="1" s="1"/>
  <c r="BP341" i="1"/>
  <c r="BN341" i="1"/>
  <c r="Z341" i="1"/>
  <c r="Y343" i="1"/>
  <c r="Y348" i="1"/>
  <c r="BP345" i="1"/>
  <c r="BN345" i="1"/>
  <c r="Z345" i="1"/>
  <c r="Y356" i="1"/>
  <c r="BP359" i="1"/>
  <c r="BN359" i="1"/>
  <c r="Z359" i="1"/>
  <c r="Z361" i="1" s="1"/>
  <c r="V610" i="1"/>
  <c r="Y373" i="1"/>
  <c r="BP378" i="1"/>
  <c r="BN378" i="1"/>
  <c r="Z378" i="1"/>
  <c r="Z388" i="1" s="1"/>
  <c r="BP382" i="1"/>
  <c r="BN382" i="1"/>
  <c r="Z382" i="1"/>
  <c r="BP386" i="1"/>
  <c r="BN386" i="1"/>
  <c r="Z386" i="1"/>
  <c r="Y393" i="1"/>
  <c r="BP398" i="1"/>
  <c r="BN398" i="1"/>
  <c r="Z398" i="1"/>
  <c r="Y256" i="1"/>
  <c r="Y279" i="1"/>
  <c r="Y284" i="1"/>
  <c r="Y291" i="1"/>
  <c r="Y300" i="1"/>
  <c r="Y305" i="1"/>
  <c r="Y310" i="1"/>
  <c r="BP331" i="1"/>
  <c r="BN331" i="1"/>
  <c r="Z331" i="1"/>
  <c r="BP339" i="1"/>
  <c r="BN339" i="1"/>
  <c r="Z339" i="1"/>
  <c r="BP347" i="1"/>
  <c r="BN347" i="1"/>
  <c r="Z347" i="1"/>
  <c r="Y349" i="1"/>
  <c r="Z355" i="1"/>
  <c r="BP353" i="1"/>
  <c r="BN353" i="1"/>
  <c r="Z353" i="1"/>
  <c r="Z372" i="1"/>
  <c r="BP370" i="1"/>
  <c r="BN370" i="1"/>
  <c r="Z370" i="1"/>
  <c r="BP380" i="1"/>
  <c r="BN380" i="1"/>
  <c r="Z380" i="1"/>
  <c r="BP384" i="1"/>
  <c r="BN384" i="1"/>
  <c r="Z384" i="1"/>
  <c r="Y388" i="1"/>
  <c r="BP392" i="1"/>
  <c r="BN392" i="1"/>
  <c r="Z392" i="1"/>
  <c r="Z393" i="1" s="1"/>
  <c r="Y394" i="1"/>
  <c r="Y399" i="1"/>
  <c r="BP396" i="1"/>
  <c r="BN396" i="1"/>
  <c r="Z396" i="1"/>
  <c r="Z399" i="1" s="1"/>
  <c r="Y400" i="1"/>
  <c r="Y404" i="1"/>
  <c r="Y416" i="1"/>
  <c r="Y420" i="1"/>
  <c r="Y428" i="1"/>
  <c r="Y461" i="1"/>
  <c r="Y467" i="1"/>
  <c r="Y471" i="1"/>
  <c r="BP479" i="1"/>
  <c r="BN479" i="1"/>
  <c r="Z479" i="1"/>
  <c r="Z483" i="1" s="1"/>
  <c r="BP493" i="1"/>
  <c r="BN493" i="1"/>
  <c r="Z493" i="1"/>
  <c r="Y495" i="1"/>
  <c r="AB610" i="1"/>
  <c r="Y499" i="1"/>
  <c r="BP498" i="1"/>
  <c r="BN498" i="1"/>
  <c r="Z498" i="1"/>
  <c r="Z499" i="1" s="1"/>
  <c r="Y500" i="1"/>
  <c r="AC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BP524" i="1"/>
  <c r="BN524" i="1"/>
  <c r="Z524" i="1"/>
  <c r="Y549" i="1"/>
  <c r="BP542" i="1"/>
  <c r="BN542" i="1"/>
  <c r="Z542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Z610" i="1"/>
  <c r="Y367" i="1"/>
  <c r="W610" i="1"/>
  <c r="Y389" i="1"/>
  <c r="Z402" i="1"/>
  <c r="Z404" i="1" s="1"/>
  <c r="BN402" i="1"/>
  <c r="BP402" i="1"/>
  <c r="Z408" i="1"/>
  <c r="Z415" i="1" s="1"/>
  <c r="BN408" i="1"/>
  <c r="BP408" i="1"/>
  <c r="Z410" i="1"/>
  <c r="BN410" i="1"/>
  <c r="Z412" i="1"/>
  <c r="BN412" i="1"/>
  <c r="Z414" i="1"/>
  <c r="BN414" i="1"/>
  <c r="Y415" i="1"/>
  <c r="Z418" i="1"/>
  <c r="Z420" i="1" s="1"/>
  <c r="BN418" i="1"/>
  <c r="BP418" i="1"/>
  <c r="Z424" i="1"/>
  <c r="Z428" i="1" s="1"/>
  <c r="BN424" i="1"/>
  <c r="Z426" i="1"/>
  <c r="BN426" i="1"/>
  <c r="Y610" i="1"/>
  <c r="Y439" i="1"/>
  <c r="Z442" i="1"/>
  <c r="Z461" i="1" s="1"/>
  <c r="BN442" i="1"/>
  <c r="Z444" i="1"/>
  <c r="BN444" i="1"/>
  <c r="Z446" i="1"/>
  <c r="BN446" i="1"/>
  <c r="Z448" i="1"/>
  <c r="BN448" i="1"/>
  <c r="Z450" i="1"/>
  <c r="BN450" i="1"/>
  <c r="Z452" i="1"/>
  <c r="BN452" i="1"/>
  <c r="Z453" i="1"/>
  <c r="BN453" i="1"/>
  <c r="Z455" i="1"/>
  <c r="BN455" i="1"/>
  <c r="Z457" i="1"/>
  <c r="BN457" i="1"/>
  <c r="Z459" i="1"/>
  <c r="BN459" i="1"/>
  <c r="Z465" i="1"/>
  <c r="Z466" i="1" s="1"/>
  <c r="BN465" i="1"/>
  <c r="Z469" i="1"/>
  <c r="Z470" i="1" s="1"/>
  <c r="BN469" i="1"/>
  <c r="BP469" i="1"/>
  <c r="Z474" i="1"/>
  <c r="Z475" i="1" s="1"/>
  <c r="BN474" i="1"/>
  <c r="BP474" i="1"/>
  <c r="Y475" i="1"/>
  <c r="Y483" i="1"/>
  <c r="BP482" i="1"/>
  <c r="BN482" i="1"/>
  <c r="Z482" i="1"/>
  <c r="Y484" i="1"/>
  <c r="Y487" i="1"/>
  <c r="BP486" i="1"/>
  <c r="BN486" i="1"/>
  <c r="Z486" i="1"/>
  <c r="Z487" i="1" s="1"/>
  <c r="Y488" i="1"/>
  <c r="AA610" i="1"/>
  <c r="Y494" i="1"/>
  <c r="BP491" i="1"/>
  <c r="BN491" i="1"/>
  <c r="Z491" i="1"/>
  <c r="Z494" i="1" s="1"/>
  <c r="BP506" i="1"/>
  <c r="BN506" i="1"/>
  <c r="Z506" i="1"/>
  <c r="BP510" i="1"/>
  <c r="BN510" i="1"/>
  <c r="Z510" i="1"/>
  <c r="Y517" i="1"/>
  <c r="BP522" i="1"/>
  <c r="BN522" i="1"/>
  <c r="Z522" i="1"/>
  <c r="Y526" i="1"/>
  <c r="Z532" i="1"/>
  <c r="BP530" i="1"/>
  <c r="BN530" i="1"/>
  <c r="Z530" i="1"/>
  <c r="BP543" i="1"/>
  <c r="BN543" i="1"/>
  <c r="Z543" i="1"/>
  <c r="AD610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Y603" i="1" l="1"/>
  <c r="Z580" i="1"/>
  <c r="Z566" i="1"/>
  <c r="Z549" i="1"/>
  <c r="Z200" i="1"/>
  <c r="X603" i="1"/>
  <c r="Z526" i="1"/>
  <c r="Z512" i="1"/>
  <c r="Z348" i="1"/>
  <c r="Z333" i="1"/>
  <c r="Z256" i="1"/>
  <c r="Z244" i="1"/>
  <c r="Z236" i="1"/>
  <c r="Z70" i="1"/>
  <c r="Z605" i="1" s="1"/>
  <c r="Y600" i="1"/>
</calcChain>
</file>

<file path=xl/sharedStrings.xml><?xml version="1.0" encoding="utf-8"?>
<sst xmlns="http://schemas.openxmlformats.org/spreadsheetml/2006/main" count="2792" uniqueCount="984">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</sst>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91" zoomScaleNormal="100" zoomScaleSheetLayoutView="100" workbookViewId="0">
      <selection activeCell="AB606" sqref="AB606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8" t="s">
        <v>0</v>
      </c>
      <c r="E1" s="738"/>
      <c r="F1" s="738"/>
      <c r="G1" s="12" t="s">
        <v>1</v>
      </c>
      <c r="H1" s="788" t="s">
        <v>2</v>
      </c>
      <c r="I1" s="738"/>
      <c r="J1" s="738"/>
      <c r="K1" s="738"/>
      <c r="L1" s="738"/>
      <c r="M1" s="738"/>
      <c r="N1" s="738"/>
      <c r="O1" s="738"/>
      <c r="P1" s="738"/>
      <c r="Q1" s="738"/>
      <c r="R1" s="737" t="s">
        <v>3</v>
      </c>
      <c r="S1" s="738"/>
      <c r="T1" s="7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6" t="s">
        <v>8</v>
      </c>
      <c r="B5" s="791"/>
      <c r="C5" s="792"/>
      <c r="D5" s="795"/>
      <c r="E5" s="796"/>
      <c r="F5" s="1052" t="s">
        <v>9</v>
      </c>
      <c r="G5" s="792"/>
      <c r="H5" s="795"/>
      <c r="I5" s="988"/>
      <c r="J5" s="988"/>
      <c r="K5" s="988"/>
      <c r="L5" s="988"/>
      <c r="M5" s="796"/>
      <c r="N5" s="58"/>
      <c r="P5" s="24" t="s">
        <v>10</v>
      </c>
      <c r="Q5" s="1070">
        <v>45579</v>
      </c>
      <c r="R5" s="855"/>
      <c r="T5" s="909" t="s">
        <v>11</v>
      </c>
      <c r="U5" s="837"/>
      <c r="V5" s="910" t="s">
        <v>12</v>
      </c>
      <c r="W5" s="855"/>
      <c r="AB5" s="51"/>
      <c r="AC5" s="51"/>
      <c r="AD5" s="51"/>
      <c r="AE5" s="51"/>
    </row>
    <row r="6" spans="1:32" s="695" customFormat="1" ht="24" customHeight="1" x14ac:dyDescent="0.2">
      <c r="A6" s="856" t="s">
        <v>13</v>
      </c>
      <c r="B6" s="791"/>
      <c r="C6" s="792"/>
      <c r="D6" s="992" t="s">
        <v>14</v>
      </c>
      <c r="E6" s="993"/>
      <c r="F6" s="993"/>
      <c r="G6" s="993"/>
      <c r="H6" s="993"/>
      <c r="I6" s="993"/>
      <c r="J6" s="993"/>
      <c r="K6" s="993"/>
      <c r="L6" s="993"/>
      <c r="M6" s="855"/>
      <c r="N6" s="59"/>
      <c r="P6" s="24" t="s">
        <v>15</v>
      </c>
      <c r="Q6" s="1081" t="str">
        <f>IF(Q5=0," ",CHOOSE(WEEKDAY(Q5,2),"Понедельник","Вторник","Среда","Четверг","Пятница","Суббота","Воскресенье"))</f>
        <v>Понедельник</v>
      </c>
      <c r="R6" s="706"/>
      <c r="T6" s="915" t="s">
        <v>16</v>
      </c>
      <c r="U6" s="837"/>
      <c r="V6" s="971" t="s">
        <v>17</v>
      </c>
      <c r="W6" s="757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68" t="str">
        <f>IFERROR(VLOOKUP(DeliveryAddress,Table,3,0),1)</f>
        <v>1</v>
      </c>
      <c r="E7" s="769"/>
      <c r="F7" s="769"/>
      <c r="G7" s="769"/>
      <c r="H7" s="769"/>
      <c r="I7" s="769"/>
      <c r="J7" s="769"/>
      <c r="K7" s="769"/>
      <c r="L7" s="769"/>
      <c r="M7" s="770"/>
      <c r="N7" s="60"/>
      <c r="P7" s="24"/>
      <c r="Q7" s="42"/>
      <c r="R7" s="42"/>
      <c r="T7" s="714"/>
      <c r="U7" s="837"/>
      <c r="V7" s="972"/>
      <c r="W7" s="973"/>
      <c r="AB7" s="51"/>
      <c r="AC7" s="51"/>
      <c r="AD7" s="51"/>
      <c r="AE7" s="51"/>
    </row>
    <row r="8" spans="1:32" s="695" customFormat="1" ht="25.5" customHeight="1" x14ac:dyDescent="0.2">
      <c r="A8" s="1097" t="s">
        <v>18</v>
      </c>
      <c r="B8" s="721"/>
      <c r="C8" s="722"/>
      <c r="D8" s="779" t="s">
        <v>19</v>
      </c>
      <c r="E8" s="780"/>
      <c r="F8" s="780"/>
      <c r="G8" s="780"/>
      <c r="H8" s="780"/>
      <c r="I8" s="780"/>
      <c r="J8" s="780"/>
      <c r="K8" s="780"/>
      <c r="L8" s="780"/>
      <c r="M8" s="781"/>
      <c r="N8" s="61"/>
      <c r="P8" s="24" t="s">
        <v>20</v>
      </c>
      <c r="Q8" s="864">
        <v>0.41666666666666669</v>
      </c>
      <c r="R8" s="770"/>
      <c r="T8" s="714"/>
      <c r="U8" s="837"/>
      <c r="V8" s="972"/>
      <c r="W8" s="973"/>
      <c r="AB8" s="51"/>
      <c r="AC8" s="51"/>
      <c r="AD8" s="51"/>
      <c r="AE8" s="51"/>
    </row>
    <row r="9" spans="1:32" s="695" customFormat="1" ht="39.950000000000003" customHeight="1" x14ac:dyDescent="0.2">
      <c r="A9" s="10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9"/>
      <c r="E9" s="725"/>
      <c r="F9" s="10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4" t="str">
        <f>IF(AND($A$9="Тип доверенности/получателя при получении в адресе перегруза:",$D$9="Разовая доверенность"),"Введите ФИО","")</f>
        <v/>
      </c>
      <c r="I9" s="725"/>
      <c r="J9" s="7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5"/>
      <c r="L9" s="725"/>
      <c r="M9" s="725"/>
      <c r="N9" s="693"/>
      <c r="P9" s="26" t="s">
        <v>21</v>
      </c>
      <c r="Q9" s="850"/>
      <c r="R9" s="851"/>
      <c r="T9" s="714"/>
      <c r="U9" s="837"/>
      <c r="V9" s="974"/>
      <c r="W9" s="975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9"/>
      <c r="E10" s="725"/>
      <c r="F10" s="10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6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22</v>
      </c>
      <c r="Q10" s="916"/>
      <c r="R10" s="917"/>
      <c r="U10" s="24" t="s">
        <v>23</v>
      </c>
      <c r="V10" s="756" t="s">
        <v>24</v>
      </c>
      <c r="W10" s="757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54"/>
      <c r="R11" s="855"/>
      <c r="U11" s="24" t="s">
        <v>27</v>
      </c>
      <c r="V11" s="1015" t="s">
        <v>28</v>
      </c>
      <c r="W11" s="851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4" t="s">
        <v>29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2"/>
      <c r="N12" s="62"/>
      <c r="P12" s="24" t="s">
        <v>30</v>
      </c>
      <c r="Q12" s="864"/>
      <c r="R12" s="770"/>
      <c r="S12" s="23"/>
      <c r="U12" s="24"/>
      <c r="V12" s="738"/>
      <c r="W12" s="714"/>
      <c r="AB12" s="51"/>
      <c r="AC12" s="51"/>
      <c r="AD12" s="51"/>
      <c r="AE12" s="51"/>
    </row>
    <row r="13" spans="1:32" s="695" customFormat="1" ht="23.25" customHeight="1" x14ac:dyDescent="0.2">
      <c r="A13" s="904" t="s">
        <v>31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2"/>
      <c r="N13" s="62"/>
      <c r="O13" s="26"/>
      <c r="P13" s="26" t="s">
        <v>32</v>
      </c>
      <c r="Q13" s="1015"/>
      <c r="R13" s="8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4" t="s">
        <v>33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5" t="s">
        <v>34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2"/>
      <c r="N15" s="63"/>
      <c r="P15" s="893" t="s">
        <v>35</v>
      </c>
      <c r="Q15" s="738"/>
      <c r="R15" s="738"/>
      <c r="S15" s="738"/>
      <c r="T15" s="7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4"/>
      <c r="Q16" s="894"/>
      <c r="R16" s="894"/>
      <c r="S16" s="894"/>
      <c r="T16" s="8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1" t="s">
        <v>36</v>
      </c>
      <c r="B17" s="751" t="s">
        <v>37</v>
      </c>
      <c r="C17" s="875" t="s">
        <v>38</v>
      </c>
      <c r="D17" s="751" t="s">
        <v>39</v>
      </c>
      <c r="E17" s="823"/>
      <c r="F17" s="751" t="s">
        <v>40</v>
      </c>
      <c r="G17" s="751" t="s">
        <v>41</v>
      </c>
      <c r="H17" s="751" t="s">
        <v>42</v>
      </c>
      <c r="I17" s="751" t="s">
        <v>43</v>
      </c>
      <c r="J17" s="751" t="s">
        <v>44</v>
      </c>
      <c r="K17" s="751" t="s">
        <v>45</v>
      </c>
      <c r="L17" s="751" t="s">
        <v>46</v>
      </c>
      <c r="M17" s="751" t="s">
        <v>47</v>
      </c>
      <c r="N17" s="751" t="s">
        <v>48</v>
      </c>
      <c r="O17" s="751" t="s">
        <v>49</v>
      </c>
      <c r="P17" s="751" t="s">
        <v>50</v>
      </c>
      <c r="Q17" s="822"/>
      <c r="R17" s="822"/>
      <c r="S17" s="822"/>
      <c r="T17" s="823"/>
      <c r="U17" s="1095" t="s">
        <v>51</v>
      </c>
      <c r="V17" s="792"/>
      <c r="W17" s="751" t="s">
        <v>52</v>
      </c>
      <c r="X17" s="751" t="s">
        <v>53</v>
      </c>
      <c r="Y17" s="1093" t="s">
        <v>54</v>
      </c>
      <c r="Z17" s="986" t="s">
        <v>55</v>
      </c>
      <c r="AA17" s="964" t="s">
        <v>56</v>
      </c>
      <c r="AB17" s="964" t="s">
        <v>57</v>
      </c>
      <c r="AC17" s="964" t="s">
        <v>58</v>
      </c>
      <c r="AD17" s="964" t="s">
        <v>59</v>
      </c>
      <c r="AE17" s="1047"/>
      <c r="AF17" s="1048"/>
      <c r="AG17" s="66"/>
      <c r="BD17" s="65" t="s">
        <v>60</v>
      </c>
    </row>
    <row r="18" spans="1:68" ht="14.25" customHeight="1" x14ac:dyDescent="0.2">
      <c r="A18" s="752"/>
      <c r="B18" s="752"/>
      <c r="C18" s="752"/>
      <c r="D18" s="824"/>
      <c r="E18" s="826"/>
      <c r="F18" s="752"/>
      <c r="G18" s="752"/>
      <c r="H18" s="752"/>
      <c r="I18" s="752"/>
      <c r="J18" s="752"/>
      <c r="K18" s="752"/>
      <c r="L18" s="752"/>
      <c r="M18" s="752"/>
      <c r="N18" s="752"/>
      <c r="O18" s="752"/>
      <c r="P18" s="824"/>
      <c r="Q18" s="825"/>
      <c r="R18" s="825"/>
      <c r="S18" s="825"/>
      <c r="T18" s="826"/>
      <c r="U18" s="67" t="s">
        <v>61</v>
      </c>
      <c r="V18" s="67" t="s">
        <v>62</v>
      </c>
      <c r="W18" s="752"/>
      <c r="X18" s="752"/>
      <c r="Y18" s="1094"/>
      <c r="Z18" s="987"/>
      <c r="AA18" s="965"/>
      <c r="AB18" s="965"/>
      <c r="AC18" s="965"/>
      <c r="AD18" s="1049"/>
      <c r="AE18" s="1050"/>
      <c r="AF18" s="1051"/>
      <c r="AG18" s="66"/>
      <c r="BD18" s="65"/>
    </row>
    <row r="19" spans="1:68" ht="27.75" customHeight="1" x14ac:dyDescent="0.2">
      <c r="A19" s="765" t="s">
        <v>63</v>
      </c>
      <c r="B19" s="766"/>
      <c r="C19" s="766"/>
      <c r="D19" s="766"/>
      <c r="E19" s="766"/>
      <c r="F19" s="766"/>
      <c r="G19" s="766"/>
      <c r="H19" s="766"/>
      <c r="I19" s="766"/>
      <c r="J19" s="766"/>
      <c r="K19" s="766"/>
      <c r="L19" s="766"/>
      <c r="M19" s="766"/>
      <c r="N19" s="766"/>
      <c r="O19" s="766"/>
      <c r="P19" s="766"/>
      <c r="Q19" s="766"/>
      <c r="R19" s="766"/>
      <c r="S19" s="766"/>
      <c r="T19" s="766"/>
      <c r="U19" s="766"/>
      <c r="V19" s="766"/>
      <c r="W19" s="766"/>
      <c r="X19" s="766"/>
      <c r="Y19" s="766"/>
      <c r="Z19" s="766"/>
      <c r="AA19" s="48"/>
      <c r="AB19" s="48"/>
      <c r="AC19" s="48"/>
    </row>
    <row r="20" spans="1:68" ht="16.5" customHeight="1" x14ac:dyDescent="0.25">
      <c r="A20" s="719" t="s">
        <v>63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customHeight="1" x14ac:dyDescent="0.25">
      <c r="A21" s="723" t="s">
        <v>64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71</v>
      </c>
      <c r="Q23" s="721"/>
      <c r="R23" s="721"/>
      <c r="S23" s="721"/>
      <c r="T23" s="721"/>
      <c r="U23" s="721"/>
      <c r="V23" s="722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71</v>
      </c>
      <c r="Q24" s="721"/>
      <c r="R24" s="721"/>
      <c r="S24" s="721"/>
      <c r="T24" s="721"/>
      <c r="U24" s="721"/>
      <c r="V24" s="722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23" t="s">
        <v>73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31" t="s">
        <v>77</v>
      </c>
      <c r="Q26" s="708"/>
      <c r="R26" s="708"/>
      <c r="S26" s="708"/>
      <c r="T26" s="709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7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4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2" t="s">
        <v>92</v>
      </c>
      <c r="Q31" s="708"/>
      <c r="R31" s="708"/>
      <c r="S31" s="708"/>
      <c r="T31" s="709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11" t="s">
        <v>96</v>
      </c>
      <c r="Q32" s="708"/>
      <c r="R32" s="708"/>
      <c r="S32" s="708"/>
      <c r="T32" s="709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71</v>
      </c>
      <c r="Q35" s="721"/>
      <c r="R35" s="721"/>
      <c r="S35" s="721"/>
      <c r="T35" s="721"/>
      <c r="U35" s="721"/>
      <c r="V35" s="722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71</v>
      </c>
      <c r="Q36" s="721"/>
      <c r="R36" s="721"/>
      <c r="S36" s="721"/>
      <c r="T36" s="721"/>
      <c r="U36" s="721"/>
      <c r="V36" s="722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23" t="s">
        <v>103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71</v>
      </c>
      <c r="Q39" s="721"/>
      <c r="R39" s="721"/>
      <c r="S39" s="721"/>
      <c r="T39" s="721"/>
      <c r="U39" s="721"/>
      <c r="V39" s="722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71</v>
      </c>
      <c r="Q40" s="721"/>
      <c r="R40" s="721"/>
      <c r="S40" s="721"/>
      <c r="T40" s="721"/>
      <c r="U40" s="721"/>
      <c r="V40" s="722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23" t="s">
        <v>109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71</v>
      </c>
      <c r="Q43" s="721"/>
      <c r="R43" s="721"/>
      <c r="S43" s="721"/>
      <c r="T43" s="721"/>
      <c r="U43" s="721"/>
      <c r="V43" s="722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71</v>
      </c>
      <c r="Q44" s="721"/>
      <c r="R44" s="721"/>
      <c r="S44" s="721"/>
      <c r="T44" s="721"/>
      <c r="U44" s="721"/>
      <c r="V44" s="722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65" t="s">
        <v>112</v>
      </c>
      <c r="B45" s="766"/>
      <c r="C45" s="766"/>
      <c r="D45" s="766"/>
      <c r="E45" s="766"/>
      <c r="F45" s="766"/>
      <c r="G45" s="766"/>
      <c r="H45" s="766"/>
      <c r="I45" s="766"/>
      <c r="J45" s="766"/>
      <c r="K45" s="766"/>
      <c r="L45" s="766"/>
      <c r="M45" s="766"/>
      <c r="N45" s="766"/>
      <c r="O45" s="766"/>
      <c r="P45" s="766"/>
      <c r="Q45" s="766"/>
      <c r="R45" s="766"/>
      <c r="S45" s="766"/>
      <c r="T45" s="766"/>
      <c r="U45" s="766"/>
      <c r="V45" s="766"/>
      <c r="W45" s="766"/>
      <c r="X45" s="766"/>
      <c r="Y45" s="766"/>
      <c r="Z45" s="766"/>
      <c r="AA45" s="48"/>
      <c r="AB45" s="48"/>
      <c r="AC45" s="48"/>
    </row>
    <row r="46" spans="1:68" ht="16.5" customHeight="1" x14ac:dyDescent="0.25">
      <c r="A46" s="719" t="s">
        <v>113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customHeight="1" x14ac:dyDescent="0.25">
      <c r="A47" s="723" t="s">
        <v>114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76</v>
      </c>
      <c r="L53" s="32"/>
      <c r="M53" s="33" t="s">
        <v>118</v>
      </c>
      <c r="N53" s="33"/>
      <c r="O53" s="32">
        <v>50</v>
      </c>
      <c r="P53" s="8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71</v>
      </c>
      <c r="Q54" s="721"/>
      <c r="R54" s="721"/>
      <c r="S54" s="721"/>
      <c r="T54" s="721"/>
      <c r="U54" s="721"/>
      <c r="V54" s="722"/>
      <c r="W54" s="37" t="s">
        <v>72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71</v>
      </c>
      <c r="Q55" s="721"/>
      <c r="R55" s="721"/>
      <c r="S55" s="721"/>
      <c r="T55" s="721"/>
      <c r="U55" s="721"/>
      <c r="V55" s="722"/>
      <c r="W55" s="37" t="s">
        <v>69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customHeight="1" x14ac:dyDescent="0.25">
      <c r="A56" s="723" t="s">
        <v>73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customHeight="1" x14ac:dyDescent="0.25">
      <c r="A57" s="54" t="s">
        <v>133</v>
      </c>
      <c r="B57" s="54" t="s">
        <v>134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5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136</v>
      </c>
      <c r="B58" s="54" t="s">
        <v>137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71</v>
      </c>
      <c r="Q59" s="721"/>
      <c r="R59" s="721"/>
      <c r="S59" s="721"/>
      <c r="T59" s="721"/>
      <c r="U59" s="721"/>
      <c r="V59" s="722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71</v>
      </c>
      <c r="Q60" s="721"/>
      <c r="R60" s="721"/>
      <c r="S60" s="721"/>
      <c r="T60" s="721"/>
      <c r="U60" s="721"/>
      <c r="V60" s="722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19" t="s">
        <v>139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customHeight="1" x14ac:dyDescent="0.25">
      <c r="A62" s="723" t="s">
        <v>114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customHeight="1" x14ac:dyDescent="0.25">
      <c r="A63" s="54" t="s">
        <v>140</v>
      </c>
      <c r="B63" s="54" t="s">
        <v>141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140</v>
      </c>
      <c r="B64" s="54" t="s">
        <v>143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76</v>
      </c>
      <c r="L65" s="32"/>
      <c r="M65" s="33" t="s">
        <v>118</v>
      </c>
      <c r="N65" s="33"/>
      <c r="O65" s="32">
        <v>45</v>
      </c>
      <c r="P65" s="10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76</v>
      </c>
      <c r="L66" s="32"/>
      <c r="M66" s="33" t="s">
        <v>118</v>
      </c>
      <c r="N66" s="33"/>
      <c r="O66" s="32">
        <v>90</v>
      </c>
      <c r="P66" s="87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152</v>
      </c>
      <c r="B67" s="54" t="s">
        <v>153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54" t="s">
        <v>155</v>
      </c>
      <c r="Q67" s="708"/>
      <c r="R67" s="708"/>
      <c r="S67" s="708"/>
      <c r="T67" s="709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76</v>
      </c>
      <c r="L68" s="32"/>
      <c r="M68" s="33" t="s">
        <v>154</v>
      </c>
      <c r="N68" s="33"/>
      <c r="O68" s="32">
        <v>50</v>
      </c>
      <c r="P68" s="8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76</v>
      </c>
      <c r="L69" s="32"/>
      <c r="M69" s="33" t="s">
        <v>118</v>
      </c>
      <c r="N69" s="33"/>
      <c r="O69" s="32">
        <v>50</v>
      </c>
      <c r="P69" s="9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71</v>
      </c>
      <c r="Q70" s="721"/>
      <c r="R70" s="721"/>
      <c r="S70" s="721"/>
      <c r="T70" s="721"/>
      <c r="U70" s="721"/>
      <c r="V70" s="722"/>
      <c r="W70" s="37" t="s">
        <v>72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71</v>
      </c>
      <c r="Q71" s="721"/>
      <c r="R71" s="721"/>
      <c r="S71" s="721"/>
      <c r="T71" s="721"/>
      <c r="U71" s="721"/>
      <c r="V71" s="722"/>
      <c r="W71" s="37" t="s">
        <v>69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customHeight="1" x14ac:dyDescent="0.25">
      <c r="A72" s="723" t="s">
        <v>162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customHeight="1" x14ac:dyDescent="0.25">
      <c r="A73" s="54" t="s">
        <v>163</v>
      </c>
      <c r="B73" s="54" t="s">
        <v>164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76</v>
      </c>
      <c r="L74" s="32"/>
      <c r="M74" s="33" t="s">
        <v>121</v>
      </c>
      <c r="N74" s="33"/>
      <c r="O74" s="32">
        <v>50</v>
      </c>
      <c r="P74" s="906" t="s">
        <v>168</v>
      </c>
      <c r="Q74" s="708"/>
      <c r="R74" s="708"/>
      <c r="S74" s="708"/>
      <c r="T74" s="709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165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169</v>
      </c>
      <c r="B75" s="54" t="s">
        <v>170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76</v>
      </c>
      <c r="L75" s="32"/>
      <c r="M75" s="33" t="s">
        <v>118</v>
      </c>
      <c r="N75" s="33"/>
      <c r="O75" s="32">
        <v>50</v>
      </c>
      <c r="P75" s="10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71</v>
      </c>
      <c r="Q76" s="721"/>
      <c r="R76" s="721"/>
      <c r="S76" s="721"/>
      <c r="T76" s="721"/>
      <c r="U76" s="721"/>
      <c r="V76" s="722"/>
      <c r="W76" s="37" t="s">
        <v>72</v>
      </c>
      <c r="X76" s="703">
        <f>IFERROR(X73/H73,"0")+IFERROR(X74/H74,"0")+IFERROR(X75/H75,"0")</f>
        <v>0</v>
      </c>
      <c r="Y76" s="703">
        <f>IFERROR(Y73/H73,"0")+IFERROR(Y74/H74,"0")+IFERROR(Y75/H75,"0")</f>
        <v>0</v>
      </c>
      <c r="Z76" s="703">
        <f>IFERROR(IF(Z73="",0,Z73),"0")+IFERROR(IF(Z74="",0,Z74),"0")+IFERROR(IF(Z75="",0,Z75),"0")</f>
        <v>0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71</v>
      </c>
      <c r="Q77" s="721"/>
      <c r="R77" s="721"/>
      <c r="S77" s="721"/>
      <c r="T77" s="721"/>
      <c r="U77" s="721"/>
      <c r="V77" s="722"/>
      <c r="W77" s="37" t="s">
        <v>69</v>
      </c>
      <c r="X77" s="703">
        <f>IFERROR(SUM(X73:X75),"0")</f>
        <v>0</v>
      </c>
      <c r="Y77" s="703">
        <f>IFERROR(SUM(Y73:Y75),"0")</f>
        <v>0</v>
      </c>
      <c r="Z77" s="37"/>
      <c r="AA77" s="704"/>
      <c r="AB77" s="704"/>
      <c r="AC77" s="704"/>
    </row>
    <row r="78" spans="1:68" ht="14.25" customHeight="1" x14ac:dyDescent="0.25">
      <c r="A78" s="723" t="s">
        <v>64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customHeight="1" x14ac:dyDescent="0.25">
      <c r="A79" s="54" t="s">
        <v>171</v>
      </c>
      <c r="B79" s="54" t="s">
        <v>172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76</v>
      </c>
      <c r="L79" s="32"/>
      <c r="M79" s="33" t="s">
        <v>68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173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174</v>
      </c>
      <c r="B80" s="54" t="s">
        <v>175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76</v>
      </c>
      <c r="L80" s="32"/>
      <c r="M80" s="33" t="s">
        <v>68</v>
      </c>
      <c r="N80" s="33"/>
      <c r="O80" s="32">
        <v>40</v>
      </c>
      <c r="P80" s="9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177</v>
      </c>
      <c r="B81" s="54" t="s">
        <v>178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76</v>
      </c>
      <c r="L81" s="32"/>
      <c r="M81" s="33" t="s">
        <v>68</v>
      </c>
      <c r="N81" s="33"/>
      <c r="O81" s="32">
        <v>40</v>
      </c>
      <c r="P81" s="7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180</v>
      </c>
      <c r="B82" s="54" t="s">
        <v>181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05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182</v>
      </c>
      <c r="B83" s="54" t="s">
        <v>183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71</v>
      </c>
      <c r="Q85" s="721"/>
      <c r="R85" s="721"/>
      <c r="S85" s="721"/>
      <c r="T85" s="721"/>
      <c r="U85" s="721"/>
      <c r="V85" s="722"/>
      <c r="W85" s="37" t="s">
        <v>72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71</v>
      </c>
      <c r="Q86" s="721"/>
      <c r="R86" s="721"/>
      <c r="S86" s="721"/>
      <c r="T86" s="721"/>
      <c r="U86" s="721"/>
      <c r="V86" s="722"/>
      <c r="W86" s="37" t="s">
        <v>69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customHeight="1" x14ac:dyDescent="0.25">
      <c r="A87" s="723" t="s">
        <v>73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customHeight="1" x14ac:dyDescent="0.25">
      <c r="A88" s="54" t="s">
        <v>186</v>
      </c>
      <c r="B88" s="54" t="s">
        <v>187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117</v>
      </c>
      <c r="L88" s="32"/>
      <c r="M88" s="33" t="s">
        <v>68</v>
      </c>
      <c r="N88" s="33"/>
      <c r="O88" s="32">
        <v>40</v>
      </c>
      <c r="P88" s="929" t="s">
        <v>188</v>
      </c>
      <c r="Q88" s="708"/>
      <c r="R88" s="708"/>
      <c r="S88" s="708"/>
      <c r="T88" s="709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189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190</v>
      </c>
      <c r="B89" s="54" t="s">
        <v>191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117</v>
      </c>
      <c r="L89" s="32"/>
      <c r="M89" s="33" t="s">
        <v>121</v>
      </c>
      <c r="N89" s="33"/>
      <c r="O89" s="32">
        <v>45</v>
      </c>
      <c r="P89" s="927" t="s">
        <v>192</v>
      </c>
      <c r="Q89" s="708"/>
      <c r="R89" s="708"/>
      <c r="S89" s="708"/>
      <c r="T89" s="709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194</v>
      </c>
      <c r="B90" s="54" t="s">
        <v>195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117</v>
      </c>
      <c r="L90" s="32"/>
      <c r="M90" s="33" t="s">
        <v>68</v>
      </c>
      <c r="N90" s="33"/>
      <c r="O90" s="32">
        <v>40</v>
      </c>
      <c r="P90" s="952" t="s">
        <v>196</v>
      </c>
      <c r="Q90" s="708"/>
      <c r="R90" s="708"/>
      <c r="S90" s="708"/>
      <c r="T90" s="709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198</v>
      </c>
      <c r="B91" s="54" t="s">
        <v>199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76</v>
      </c>
      <c r="L91" s="32"/>
      <c r="M91" s="33" t="s">
        <v>68</v>
      </c>
      <c r="N91" s="33"/>
      <c r="O91" s="32">
        <v>40</v>
      </c>
      <c r="P91" s="9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197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76</v>
      </c>
      <c r="L92" s="32"/>
      <c r="M92" s="33" t="s">
        <v>121</v>
      </c>
      <c r="N92" s="33"/>
      <c r="O92" s="32">
        <v>40</v>
      </c>
      <c r="P92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71</v>
      </c>
      <c r="Q93" s="721"/>
      <c r="R93" s="721"/>
      <c r="S93" s="721"/>
      <c r="T93" s="721"/>
      <c r="U93" s="721"/>
      <c r="V93" s="722"/>
      <c r="W93" s="37" t="s">
        <v>72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71</v>
      </c>
      <c r="Q94" s="721"/>
      <c r="R94" s="721"/>
      <c r="S94" s="721"/>
      <c r="T94" s="721"/>
      <c r="U94" s="721"/>
      <c r="V94" s="722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customHeight="1" x14ac:dyDescent="0.25">
      <c r="A95" s="723" t="s">
        <v>202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customHeight="1" x14ac:dyDescent="0.25">
      <c r="A96" s="54" t="s">
        <v>203</v>
      </c>
      <c r="B96" s="54" t="s">
        <v>204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117</v>
      </c>
      <c r="L96" s="32"/>
      <c r="M96" s="33" t="s">
        <v>68</v>
      </c>
      <c r="N96" s="33"/>
      <c r="O96" s="32">
        <v>30</v>
      </c>
      <c r="P96" s="9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205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203</v>
      </c>
      <c r="B97" s="54" t="s">
        <v>206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205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207</v>
      </c>
      <c r="B98" s="54" t="s">
        <v>208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76</v>
      </c>
      <c r="L98" s="32"/>
      <c r="M98" s="33" t="s">
        <v>121</v>
      </c>
      <c r="N98" s="33"/>
      <c r="O98" s="32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205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71</v>
      </c>
      <c r="Q99" s="721"/>
      <c r="R99" s="721"/>
      <c r="S99" s="721"/>
      <c r="T99" s="721"/>
      <c r="U99" s="721"/>
      <c r="V99" s="722"/>
      <c r="W99" s="37" t="s">
        <v>72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71</v>
      </c>
      <c r="Q100" s="721"/>
      <c r="R100" s="721"/>
      <c r="S100" s="721"/>
      <c r="T100" s="721"/>
      <c r="U100" s="721"/>
      <c r="V100" s="722"/>
      <c r="W100" s="37" t="s">
        <v>69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customHeight="1" x14ac:dyDescent="0.25">
      <c r="A101" s="719" t="s">
        <v>209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customHeight="1" x14ac:dyDescent="0.25">
      <c r="A102" s="723" t="s">
        <v>114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117</v>
      </c>
      <c r="L103" s="32"/>
      <c r="M103" s="33" t="s">
        <v>154</v>
      </c>
      <c r="N103" s="33"/>
      <c r="O103" s="32">
        <v>50</v>
      </c>
      <c r="P103" s="8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69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212</v>
      </c>
      <c r="AG103" s="64"/>
      <c r="AJ103" s="68"/>
      <c r="AK103" s="68"/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213</v>
      </c>
      <c r="B104" s="54" t="s">
        <v>214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76</v>
      </c>
      <c r="L104" s="32"/>
      <c r="M104" s="33" t="s">
        <v>121</v>
      </c>
      <c r="N104" s="33"/>
      <c r="O104" s="32">
        <v>50</v>
      </c>
      <c r="P104" s="7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76</v>
      </c>
      <c r="L105" s="32"/>
      <c r="M105" s="33" t="s">
        <v>154</v>
      </c>
      <c r="N105" s="33"/>
      <c r="O105" s="32">
        <v>50</v>
      </c>
      <c r="P105" s="102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217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71</v>
      </c>
      <c r="Q106" s="721"/>
      <c r="R106" s="721"/>
      <c r="S106" s="721"/>
      <c r="T106" s="721"/>
      <c r="U106" s="721"/>
      <c r="V106" s="722"/>
      <c r="W106" s="37" t="s">
        <v>72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71</v>
      </c>
      <c r="Q107" s="721"/>
      <c r="R107" s="721"/>
      <c r="S107" s="721"/>
      <c r="T107" s="721"/>
      <c r="U107" s="721"/>
      <c r="V107" s="722"/>
      <c r="W107" s="37" t="s">
        <v>69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customHeight="1" x14ac:dyDescent="0.25">
      <c r="A108" s="723" t="s">
        <v>73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customHeight="1" x14ac:dyDescent="0.25">
      <c r="A109" s="54" t="s">
        <v>218</v>
      </c>
      <c r="B109" s="54" t="s">
        <v>219</v>
      </c>
      <c r="C109" s="31">
        <v>4301051543</v>
      </c>
      <c r="D109" s="705">
        <v>4607091386967</v>
      </c>
      <c r="E109" s="706"/>
      <c r="F109" s="700">
        <v>1.4</v>
      </c>
      <c r="G109" s="32">
        <v>6</v>
      </c>
      <c r="H109" s="700">
        <v>8.4</v>
      </c>
      <c r="I109" s="700">
        <v>8.9640000000000004</v>
      </c>
      <c r="J109" s="32">
        <v>56</v>
      </c>
      <c r="K109" s="32" t="s">
        <v>117</v>
      </c>
      <c r="L109" s="32"/>
      <c r="M109" s="33" t="s">
        <v>68</v>
      </c>
      <c r="N109" s="33"/>
      <c r="O109" s="32">
        <v>45</v>
      </c>
      <c r="P109" s="9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08"/>
      <c r="R109" s="708"/>
      <c r="S109" s="708"/>
      <c r="T109" s="709"/>
      <c r="U109" s="34"/>
      <c r="V109" s="34"/>
      <c r="W109" s="35" t="s">
        <v>69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220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218</v>
      </c>
      <c r="B110" s="54" t="s">
        <v>221</v>
      </c>
      <c r="C110" s="31">
        <v>4301051437</v>
      </c>
      <c r="D110" s="705">
        <v>4607091386967</v>
      </c>
      <c r="E110" s="706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10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8"/>
      <c r="R110" s="708"/>
      <c r="S110" s="708"/>
      <c r="T110" s="709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220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76</v>
      </c>
      <c r="L111" s="32"/>
      <c r="M111" s="33" t="s">
        <v>121</v>
      </c>
      <c r="N111" s="33"/>
      <c r="O111" s="32">
        <v>45</v>
      </c>
      <c r="P111" s="10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220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224</v>
      </c>
      <c r="B112" s="54" t="s">
        <v>225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226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76</v>
      </c>
      <c r="L113" s="32"/>
      <c r="M113" s="33" t="s">
        <v>121</v>
      </c>
      <c r="N113" s="33"/>
      <c r="O113" s="32">
        <v>45</v>
      </c>
      <c r="P113" s="82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71</v>
      </c>
      <c r="Q114" s="721"/>
      <c r="R114" s="721"/>
      <c r="S114" s="721"/>
      <c r="T114" s="721"/>
      <c r="U114" s="721"/>
      <c r="V114" s="722"/>
      <c r="W114" s="37" t="s">
        <v>72</v>
      </c>
      <c r="X114" s="703">
        <f>IFERROR(X109/H109,"0")+IFERROR(X110/H110,"0")+IFERROR(X111/H111,"0")+IFERROR(X112/H112,"0")+IFERROR(X113/H113,"0")</f>
        <v>0</v>
      </c>
      <c r="Y114" s="703">
        <f>IFERROR(Y109/H109,"0")+IFERROR(Y110/H110,"0")+IFERROR(Y111/H111,"0")+IFERROR(Y112/H112,"0")+IFERROR(Y113/H113,"0")</f>
        <v>0</v>
      </c>
      <c r="Z114" s="703">
        <f>IFERROR(IF(Z109="",0,Z109),"0")+IFERROR(IF(Z110="",0,Z110),"0")+IFERROR(IF(Z111="",0,Z111),"0")+IFERROR(IF(Z112="",0,Z112),"0")+IFERROR(IF(Z113="",0,Z113),"0")</f>
        <v>0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71</v>
      </c>
      <c r="Q115" s="721"/>
      <c r="R115" s="721"/>
      <c r="S115" s="721"/>
      <c r="T115" s="721"/>
      <c r="U115" s="721"/>
      <c r="V115" s="722"/>
      <c r="W115" s="37" t="s">
        <v>69</v>
      </c>
      <c r="X115" s="703">
        <f>IFERROR(SUM(X109:X113),"0")</f>
        <v>0</v>
      </c>
      <c r="Y115" s="703">
        <f>IFERROR(SUM(Y109:Y113),"0")</f>
        <v>0</v>
      </c>
      <c r="Z115" s="37"/>
      <c r="AA115" s="704"/>
      <c r="AB115" s="704"/>
      <c r="AC115" s="704"/>
    </row>
    <row r="116" spans="1:68" ht="16.5" customHeight="1" x14ac:dyDescent="0.25">
      <c r="A116" s="719" t="s">
        <v>230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customHeight="1" x14ac:dyDescent="0.25">
      <c r="A117" s="723" t="s">
        <v>114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16.5" customHeight="1" x14ac:dyDescent="0.25">
      <c r="A118" s="54" t="s">
        <v>231</v>
      </c>
      <c r="B118" s="54" t="s">
        <v>232</v>
      </c>
      <c r="C118" s="31">
        <v>4301011703</v>
      </c>
      <c r="D118" s="705">
        <v>4680115882133</v>
      </c>
      <c r="E118" s="706"/>
      <c r="F118" s="700">
        <v>1.4</v>
      </c>
      <c r="G118" s="32">
        <v>8</v>
      </c>
      <c r="H118" s="700">
        <v>11.2</v>
      </c>
      <c r="I118" s="700">
        <v>11.68</v>
      </c>
      <c r="J118" s="32">
        <v>56</v>
      </c>
      <c r="K118" s="32" t="s">
        <v>117</v>
      </c>
      <c r="L118" s="32"/>
      <c r="M118" s="33" t="s">
        <v>118</v>
      </c>
      <c r="N118" s="33"/>
      <c r="O118" s="32">
        <v>50</v>
      </c>
      <c r="P118" s="85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233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231</v>
      </c>
      <c r="B119" s="54" t="s">
        <v>234</v>
      </c>
      <c r="C119" s="31">
        <v>4301011514</v>
      </c>
      <c r="D119" s="705">
        <v>4680115882133</v>
      </c>
      <c r="E119" s="706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236</v>
      </c>
      <c r="B120" s="54" t="s">
        <v>237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76</v>
      </c>
      <c r="L120" s="32"/>
      <c r="M120" s="33" t="s">
        <v>121</v>
      </c>
      <c r="N120" s="33"/>
      <c r="O120" s="32">
        <v>50</v>
      </c>
      <c r="P120" s="7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235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238</v>
      </c>
      <c r="B121" s="54" t="s">
        <v>239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9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71</v>
      </c>
      <c r="Q123" s="721"/>
      <c r="R123" s="721"/>
      <c r="S123" s="721"/>
      <c r="T123" s="721"/>
      <c r="U123" s="721"/>
      <c r="V123" s="722"/>
      <c r="W123" s="37" t="s">
        <v>72</v>
      </c>
      <c r="X123" s="703">
        <f>IFERROR(X118/H118,"0")+IFERROR(X119/H119,"0")+IFERROR(X120/H120,"0")+IFERROR(X121/H121,"0")+IFERROR(X122/H122,"0")</f>
        <v>0</v>
      </c>
      <c r="Y123" s="703">
        <f>IFERROR(Y118/H118,"0")+IFERROR(Y119/H119,"0")+IFERROR(Y120/H120,"0")+IFERROR(Y121/H121,"0")+IFERROR(Y122/H122,"0")</f>
        <v>0</v>
      </c>
      <c r="Z123" s="703">
        <f>IFERROR(IF(Z118="",0,Z118),"0")+IFERROR(IF(Z119="",0,Z119),"0")+IFERROR(IF(Z120="",0,Z120),"0")+IFERROR(IF(Z121="",0,Z121),"0")+IFERROR(IF(Z122="",0,Z122),"0")</f>
        <v>0</v>
      </c>
      <c r="AA123" s="704"/>
      <c r="AB123" s="704"/>
      <c r="AC123" s="704"/>
    </row>
    <row r="124" spans="1:68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71</v>
      </c>
      <c r="Q124" s="721"/>
      <c r="R124" s="721"/>
      <c r="S124" s="721"/>
      <c r="T124" s="721"/>
      <c r="U124" s="721"/>
      <c r="V124" s="722"/>
      <c r="W124" s="37" t="s">
        <v>69</v>
      </c>
      <c r="X124" s="703">
        <f>IFERROR(SUM(X118:X122),"0")</f>
        <v>0</v>
      </c>
      <c r="Y124" s="703">
        <f>IFERROR(SUM(Y118:Y122),"0")</f>
        <v>0</v>
      </c>
      <c r="Z124" s="37"/>
      <c r="AA124" s="704"/>
      <c r="AB124" s="704"/>
      <c r="AC124" s="704"/>
    </row>
    <row r="125" spans="1:68" ht="14.25" customHeight="1" x14ac:dyDescent="0.25">
      <c r="A125" s="723" t="s">
        <v>162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customHeight="1" x14ac:dyDescent="0.25">
      <c r="A126" s="54" t="s">
        <v>242</v>
      </c>
      <c r="B126" s="54" t="s">
        <v>243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117</v>
      </c>
      <c r="L126" s="32"/>
      <c r="M126" s="33" t="s">
        <v>118</v>
      </c>
      <c r="N126" s="33"/>
      <c r="O126" s="32">
        <v>50</v>
      </c>
      <c r="P126" s="11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69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244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242</v>
      </c>
      <c r="B127" s="54" t="s">
        <v>245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55</v>
      </c>
      <c r="P127" s="1037" t="s">
        <v>246</v>
      </c>
      <c r="Q127" s="708"/>
      <c r="R127" s="708"/>
      <c r="S127" s="708"/>
      <c r="T127" s="709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248</v>
      </c>
      <c r="B128" s="54" t="s">
        <v>249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67</v>
      </c>
      <c r="L128" s="32"/>
      <c r="M128" s="33" t="s">
        <v>121</v>
      </c>
      <c r="N128" s="33"/>
      <c r="O128" s="32">
        <v>50</v>
      </c>
      <c r="P128" s="10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248</v>
      </c>
      <c r="B129" s="54" t="s">
        <v>250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118</v>
      </c>
      <c r="N129" s="33"/>
      <c r="O129" s="32">
        <v>55</v>
      </c>
      <c r="P129" s="828" t="s">
        <v>251</v>
      </c>
      <c r="Q129" s="708"/>
      <c r="R129" s="708"/>
      <c r="S129" s="708"/>
      <c r="T129" s="709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76</v>
      </c>
      <c r="L130" s="32"/>
      <c r="M130" s="33" t="s">
        <v>118</v>
      </c>
      <c r="N130" s="33"/>
      <c r="O130" s="32">
        <v>50</v>
      </c>
      <c r="P130" s="100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244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71</v>
      </c>
      <c r="Q131" s="721"/>
      <c r="R131" s="721"/>
      <c r="S131" s="721"/>
      <c r="T131" s="721"/>
      <c r="U131" s="721"/>
      <c r="V131" s="722"/>
      <c r="W131" s="37" t="s">
        <v>72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71</v>
      </c>
      <c r="Q132" s="721"/>
      <c r="R132" s="721"/>
      <c r="S132" s="721"/>
      <c r="T132" s="721"/>
      <c r="U132" s="721"/>
      <c r="V132" s="722"/>
      <c r="W132" s="37" t="s">
        <v>69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customHeight="1" x14ac:dyDescent="0.25">
      <c r="A133" s="723" t="s">
        <v>73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259</v>
      </c>
      <c r="B136" s="54" t="s">
        <v>260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77" t="s">
        <v>261</v>
      </c>
      <c r="Q136" s="708"/>
      <c r="R136" s="708"/>
      <c r="S136" s="708"/>
      <c r="T136" s="709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263</v>
      </c>
      <c r="B137" s="54" t="s">
        <v>264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267</v>
      </c>
      <c r="B139" s="54" t="s">
        <v>268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10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269</v>
      </c>
      <c r="B140" s="54" t="s">
        <v>270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71</v>
      </c>
      <c r="Q141" s="721"/>
      <c r="R141" s="721"/>
      <c r="S141" s="721"/>
      <c r="T141" s="721"/>
      <c r="U141" s="721"/>
      <c r="V141" s="722"/>
      <c r="W141" s="37" t="s">
        <v>72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71</v>
      </c>
      <c r="Q142" s="721"/>
      <c r="R142" s="721"/>
      <c r="S142" s="721"/>
      <c r="T142" s="721"/>
      <c r="U142" s="721"/>
      <c r="V142" s="722"/>
      <c r="W142" s="37" t="s">
        <v>69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customHeight="1" x14ac:dyDescent="0.25">
      <c r="A143" s="723" t="s">
        <v>202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customHeight="1" x14ac:dyDescent="0.25">
      <c r="A144" s="54" t="s">
        <v>272</v>
      </c>
      <c r="B144" s="54" t="s">
        <v>273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275</v>
      </c>
      <c r="B145" s="54" t="s">
        <v>276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71</v>
      </c>
      <c r="Q146" s="721"/>
      <c r="R146" s="721"/>
      <c r="S146" s="721"/>
      <c r="T146" s="721"/>
      <c r="U146" s="721"/>
      <c r="V146" s="722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71</v>
      </c>
      <c r="Q147" s="721"/>
      <c r="R147" s="721"/>
      <c r="S147" s="721"/>
      <c r="T147" s="721"/>
      <c r="U147" s="721"/>
      <c r="V147" s="722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19" t="s">
        <v>278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customHeight="1" x14ac:dyDescent="0.25">
      <c r="A149" s="723" t="s">
        <v>114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customHeight="1" x14ac:dyDescent="0.25">
      <c r="A150" s="54" t="s">
        <v>279</v>
      </c>
      <c r="B150" s="54" t="s">
        <v>280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279</v>
      </c>
      <c r="B151" s="54" t="s">
        <v>282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0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71</v>
      </c>
      <c r="Q152" s="721"/>
      <c r="R152" s="721"/>
      <c r="S152" s="721"/>
      <c r="T152" s="721"/>
      <c r="U152" s="721"/>
      <c r="V152" s="722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71</v>
      </c>
      <c r="Q153" s="721"/>
      <c r="R153" s="721"/>
      <c r="S153" s="721"/>
      <c r="T153" s="721"/>
      <c r="U153" s="721"/>
      <c r="V153" s="722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23" t="s">
        <v>64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customHeight="1" x14ac:dyDescent="0.25">
      <c r="A155" s="54" t="s">
        <v>283</v>
      </c>
      <c r="B155" s="54" t="s">
        <v>284</v>
      </c>
      <c r="C155" s="31">
        <v>4301031235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283</v>
      </c>
      <c r="B156" s="54" t="s">
        <v>286</v>
      </c>
      <c r="C156" s="31">
        <v>4301031234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6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71</v>
      </c>
      <c r="Q157" s="721"/>
      <c r="R157" s="721"/>
      <c r="S157" s="721"/>
      <c r="T157" s="721"/>
      <c r="U157" s="721"/>
      <c r="V157" s="722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71</v>
      </c>
      <c r="Q158" s="721"/>
      <c r="R158" s="721"/>
      <c r="S158" s="721"/>
      <c r="T158" s="721"/>
      <c r="U158" s="721"/>
      <c r="V158" s="722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23" t="s">
        <v>73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customHeight="1" x14ac:dyDescent="0.25">
      <c r="A160" s="54" t="s">
        <v>287</v>
      </c>
      <c r="B160" s="54" t="s">
        <v>288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287</v>
      </c>
      <c r="B161" s="54" t="s">
        <v>289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9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71</v>
      </c>
      <c r="Q162" s="721"/>
      <c r="R162" s="721"/>
      <c r="S162" s="721"/>
      <c r="T162" s="721"/>
      <c r="U162" s="721"/>
      <c r="V162" s="722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71</v>
      </c>
      <c r="Q163" s="721"/>
      <c r="R163" s="721"/>
      <c r="S163" s="721"/>
      <c r="T163" s="721"/>
      <c r="U163" s="721"/>
      <c r="V163" s="722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19" t="s">
        <v>112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customHeight="1" x14ac:dyDescent="0.25">
      <c r="A165" s="723" t="s">
        <v>114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customHeight="1" x14ac:dyDescent="0.25">
      <c r="A166" s="54" t="s">
        <v>290</v>
      </c>
      <c r="B166" s="54" t="s">
        <v>291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8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293</v>
      </c>
      <c r="B167" s="54" t="s">
        <v>294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296</v>
      </c>
      <c r="B168" s="54" t="s">
        <v>297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76</v>
      </c>
      <c r="L168" s="32"/>
      <c r="M168" s="33" t="s">
        <v>118</v>
      </c>
      <c r="N168" s="33"/>
      <c r="O168" s="32">
        <v>50</v>
      </c>
      <c r="P168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71</v>
      </c>
      <c r="Q169" s="721"/>
      <c r="R169" s="721"/>
      <c r="S169" s="721"/>
      <c r="T169" s="721"/>
      <c r="U169" s="721"/>
      <c r="V169" s="722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71</v>
      </c>
      <c r="Q170" s="721"/>
      <c r="R170" s="721"/>
      <c r="S170" s="721"/>
      <c r="T170" s="721"/>
      <c r="U170" s="721"/>
      <c r="V170" s="722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23" t="s">
        <v>64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7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302</v>
      </c>
      <c r="B173" s="54" t="s">
        <v>303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76</v>
      </c>
      <c r="L173" s="32"/>
      <c r="M173" s="33" t="s">
        <v>68</v>
      </c>
      <c r="N173" s="33"/>
      <c r="O173" s="32">
        <v>40</v>
      </c>
      <c r="P173" s="7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305</v>
      </c>
      <c r="B174" s="54" t="s">
        <v>306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310</v>
      </c>
      <c r="B176" s="54" t="s">
        <v>311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0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71</v>
      </c>
      <c r="Q177" s="721"/>
      <c r="R177" s="721"/>
      <c r="S177" s="721"/>
      <c r="T177" s="721"/>
      <c r="U177" s="721"/>
      <c r="V177" s="722"/>
      <c r="W177" s="37" t="s">
        <v>72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71</v>
      </c>
      <c r="Q178" s="721"/>
      <c r="R178" s="721"/>
      <c r="S178" s="721"/>
      <c r="T178" s="721"/>
      <c r="U178" s="721"/>
      <c r="V178" s="722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23" t="s">
        <v>73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315</v>
      </c>
      <c r="B181" s="54" t="s">
        <v>316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318</v>
      </c>
      <c r="B182" s="54" t="s">
        <v>319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71</v>
      </c>
      <c r="Q183" s="721"/>
      <c r="R183" s="721"/>
      <c r="S183" s="721"/>
      <c r="T183" s="721"/>
      <c r="U183" s="721"/>
      <c r="V183" s="722"/>
      <c r="W183" s="37" t="s">
        <v>72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71</v>
      </c>
      <c r="Q184" s="721"/>
      <c r="R184" s="721"/>
      <c r="S184" s="721"/>
      <c r="T184" s="721"/>
      <c r="U184" s="721"/>
      <c r="V184" s="722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65" t="s">
        <v>320</v>
      </c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6"/>
      <c r="P185" s="766"/>
      <c r="Q185" s="766"/>
      <c r="R185" s="766"/>
      <c r="S185" s="766"/>
      <c r="T185" s="766"/>
      <c r="U185" s="766"/>
      <c r="V185" s="766"/>
      <c r="W185" s="766"/>
      <c r="X185" s="766"/>
      <c r="Y185" s="766"/>
      <c r="Z185" s="766"/>
      <c r="AA185" s="48"/>
      <c r="AB185" s="48"/>
      <c r="AC185" s="48"/>
    </row>
    <row r="186" spans="1:68" ht="16.5" customHeight="1" x14ac:dyDescent="0.25">
      <c r="A186" s="719" t="s">
        <v>321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customHeight="1" x14ac:dyDescent="0.25">
      <c r="A187" s="723" t="s">
        <v>162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customHeight="1" x14ac:dyDescent="0.25">
      <c r="A188" s="54" t="s">
        <v>322</v>
      </c>
      <c r="B188" s="54" t="s">
        <v>323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1002" t="s">
        <v>324</v>
      </c>
      <c r="Q188" s="708"/>
      <c r="R188" s="708"/>
      <c r="S188" s="708"/>
      <c r="T188" s="709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71</v>
      </c>
      <c r="Q189" s="721"/>
      <c r="R189" s="721"/>
      <c r="S189" s="721"/>
      <c r="T189" s="721"/>
      <c r="U189" s="721"/>
      <c r="V189" s="722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71</v>
      </c>
      <c r="Q190" s="721"/>
      <c r="R190" s="721"/>
      <c r="S190" s="721"/>
      <c r="T190" s="721"/>
      <c r="U190" s="721"/>
      <c r="V190" s="722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23" t="s">
        <v>64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71</v>
      </c>
      <c r="Q200" s="721"/>
      <c r="R200" s="721"/>
      <c r="S200" s="721"/>
      <c r="T200" s="721"/>
      <c r="U200" s="721"/>
      <c r="V200" s="722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71</v>
      </c>
      <c r="Q201" s="721"/>
      <c r="R201" s="721"/>
      <c r="S201" s="721"/>
      <c r="T201" s="721"/>
      <c r="U201" s="721"/>
      <c r="V201" s="722"/>
      <c r="W201" s="37" t="s">
        <v>69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customHeight="1" x14ac:dyDescent="0.25">
      <c r="A202" s="719" t="s">
        <v>346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customHeight="1" x14ac:dyDescent="0.25">
      <c r="A203" s="723" t="s">
        <v>114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customHeight="1" x14ac:dyDescent="0.25">
      <c r="A204" s="54" t="s">
        <v>347</v>
      </c>
      <c r="B204" s="54" t="s">
        <v>348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350</v>
      </c>
      <c r="B205" s="54" t="s">
        <v>351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71</v>
      </c>
      <c r="Q206" s="721"/>
      <c r="R206" s="721"/>
      <c r="S206" s="721"/>
      <c r="T206" s="721"/>
      <c r="U206" s="721"/>
      <c r="V206" s="722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71</v>
      </c>
      <c r="Q207" s="721"/>
      <c r="R207" s="721"/>
      <c r="S207" s="721"/>
      <c r="T207" s="721"/>
      <c r="U207" s="721"/>
      <c r="V207" s="722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23" t="s">
        <v>162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customHeight="1" x14ac:dyDescent="0.25">
      <c r="A209" s="54" t="s">
        <v>352</v>
      </c>
      <c r="B209" s="54" t="s">
        <v>353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71</v>
      </c>
      <c r="Q211" s="721"/>
      <c r="R211" s="721"/>
      <c r="S211" s="721"/>
      <c r="T211" s="721"/>
      <c r="U211" s="721"/>
      <c r="V211" s="722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71</v>
      </c>
      <c r="Q212" s="721"/>
      <c r="R212" s="721"/>
      <c r="S212" s="721"/>
      <c r="T212" s="721"/>
      <c r="U212" s="721"/>
      <c r="V212" s="722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23" t="s">
        <v>64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customHeight="1" x14ac:dyDescent="0.25">
      <c r="A214" s="54" t="s">
        <v>357</v>
      </c>
      <c r="B214" s="54" t="s">
        <v>358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76</v>
      </c>
      <c r="L214" s="32"/>
      <c r="M214" s="33" t="s">
        <v>68</v>
      </c>
      <c r="N214" s="33"/>
      <c r="O214" s="32">
        <v>40</v>
      </c>
      <c r="P214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69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76</v>
      </c>
      <c r="L215" s="32"/>
      <c r="M215" s="33" t="s">
        <v>68</v>
      </c>
      <c r="N215" s="33"/>
      <c r="O215" s="32">
        <v>40</v>
      </c>
      <c r="P215" s="7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IFERROR(IF(Y215=0,"",ROUNDUP(Y215/H215,0)*0.00937),"")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76</v>
      </c>
      <c r="L216" s="32"/>
      <c r="M216" s="33" t="s">
        <v>68</v>
      </c>
      <c r="N216" s="33"/>
      <c r="O216" s="32">
        <v>40</v>
      </c>
      <c r="P216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76</v>
      </c>
      <c r="L217" s="32"/>
      <c r="M217" s="33" t="s">
        <v>68</v>
      </c>
      <c r="N217" s="33"/>
      <c r="O217" s="32">
        <v>40</v>
      </c>
      <c r="P217" s="9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71</v>
      </c>
      <c r="Q222" s="721"/>
      <c r="R222" s="721"/>
      <c r="S222" s="721"/>
      <c r="T222" s="721"/>
      <c r="U222" s="721"/>
      <c r="V222" s="722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71</v>
      </c>
      <c r="Q223" s="721"/>
      <c r="R223" s="721"/>
      <c r="S223" s="721"/>
      <c r="T223" s="721"/>
      <c r="U223" s="721"/>
      <c r="V223" s="722"/>
      <c r="W223" s="37" t="s">
        <v>69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customHeight="1" x14ac:dyDescent="0.25">
      <c r="A224" s="723" t="s">
        <v>73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customHeight="1" x14ac:dyDescent="0.25">
      <c r="A225" s="54" t="s">
        <v>377</v>
      </c>
      <c r="B225" s="54" t="s">
        <v>378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10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9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69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71</v>
      </c>
      <c r="Q236" s="721"/>
      <c r="R236" s="721"/>
      <c r="S236" s="721"/>
      <c r="T236" s="721"/>
      <c r="U236" s="721"/>
      <c r="V236" s="722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71</v>
      </c>
      <c r="Q237" s="721"/>
      <c r="R237" s="721"/>
      <c r="S237" s="721"/>
      <c r="T237" s="721"/>
      <c r="U237" s="721"/>
      <c r="V237" s="722"/>
      <c r="W237" s="37" t="s">
        <v>69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customHeight="1" x14ac:dyDescent="0.25">
      <c r="A238" s="723" t="s">
        <v>202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customHeight="1" x14ac:dyDescent="0.25">
      <c r="A239" s="54" t="s">
        <v>405</v>
      </c>
      <c r="B239" s="54" t="s">
        <v>406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76</v>
      </c>
      <c r="L239" s="32"/>
      <c r="M239" s="33" t="s">
        <v>68</v>
      </c>
      <c r="N239" s="33"/>
      <c r="O239" s="32">
        <v>40</v>
      </c>
      <c r="P239" s="8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405</v>
      </c>
      <c r="B240" s="54" t="s">
        <v>408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76</v>
      </c>
      <c r="L240" s="32"/>
      <c r="M240" s="33" t="s">
        <v>68</v>
      </c>
      <c r="N240" s="33"/>
      <c r="O240" s="32">
        <v>30</v>
      </c>
      <c r="P240" s="8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409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410</v>
      </c>
      <c r="B241" s="54" t="s">
        <v>411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76</v>
      </c>
      <c r="L241" s="32"/>
      <c r="M241" s="33" t="s">
        <v>68</v>
      </c>
      <c r="N241" s="33"/>
      <c r="O241" s="32">
        <v>30</v>
      </c>
      <c r="P241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413</v>
      </c>
      <c r="B242" s="54" t="s">
        <v>414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68</v>
      </c>
      <c r="N242" s="33"/>
      <c r="O242" s="32">
        <v>40</v>
      </c>
      <c r="P242" s="7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415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76</v>
      </c>
      <c r="L243" s="32"/>
      <c r="M243" s="33" t="s">
        <v>121</v>
      </c>
      <c r="N243" s="33"/>
      <c r="O243" s="32">
        <v>40</v>
      </c>
      <c r="P243" s="10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69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418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71</v>
      </c>
      <c r="Q244" s="721"/>
      <c r="R244" s="721"/>
      <c r="S244" s="721"/>
      <c r="T244" s="721"/>
      <c r="U244" s="721"/>
      <c r="V244" s="722"/>
      <c r="W244" s="37" t="s">
        <v>72</v>
      </c>
      <c r="X244" s="703">
        <f>IFERROR(X239/H239,"0")+IFERROR(X240/H240,"0")+IFERROR(X241/H241,"0")+IFERROR(X242/H242,"0")+IFERROR(X243/H243,"0")</f>
        <v>0</v>
      </c>
      <c r="Y244" s="703">
        <f>IFERROR(Y239/H239,"0")+IFERROR(Y240/H240,"0")+IFERROR(Y241/H241,"0")+IFERROR(Y242/H242,"0")+IFERROR(Y243/H243,"0")</f>
        <v>0</v>
      </c>
      <c r="Z244" s="703">
        <f>IFERROR(IF(Z239="",0,Z239),"0")+IFERROR(IF(Z240="",0,Z240),"0")+IFERROR(IF(Z241="",0,Z241),"0")+IFERROR(IF(Z242="",0,Z242),"0")+IFERROR(IF(Z243="",0,Z243),"0")</f>
        <v>0</v>
      </c>
      <c r="AA244" s="704"/>
      <c r="AB244" s="704"/>
      <c r="AC244" s="704"/>
    </row>
    <row r="245" spans="1:68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71</v>
      </c>
      <c r="Q245" s="721"/>
      <c r="R245" s="721"/>
      <c r="S245" s="721"/>
      <c r="T245" s="721"/>
      <c r="U245" s="721"/>
      <c r="V245" s="722"/>
      <c r="W245" s="37" t="s">
        <v>69</v>
      </c>
      <c r="X245" s="703">
        <f>IFERROR(SUM(X239:X243),"0")</f>
        <v>0</v>
      </c>
      <c r="Y245" s="703">
        <f>IFERROR(SUM(Y239:Y243),"0")</f>
        <v>0</v>
      </c>
      <c r="Z245" s="37"/>
      <c r="AA245" s="704"/>
      <c r="AB245" s="704"/>
      <c r="AC245" s="704"/>
    </row>
    <row r="246" spans="1:68" ht="16.5" customHeight="1" x14ac:dyDescent="0.25">
      <c r="A246" s="719" t="s">
        <v>419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customHeight="1" x14ac:dyDescent="0.25">
      <c r="A247" s="723" t="s">
        <v>114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customHeight="1" x14ac:dyDescent="0.25">
      <c r="A248" s="54" t="s">
        <v>420</v>
      </c>
      <c r="B248" s="54" t="s">
        <v>421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420</v>
      </c>
      <c r="B249" s="54" t="s">
        <v>423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424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427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428</v>
      </c>
      <c r="B251" s="54" t="s">
        <v>429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6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428</v>
      </c>
      <c r="B252" s="54" t="s">
        <v>430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7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432</v>
      </c>
      <c r="B253" s="54" t="s">
        <v>433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76</v>
      </c>
      <c r="L253" s="32"/>
      <c r="M253" s="33" t="s">
        <v>118</v>
      </c>
      <c r="N253" s="33"/>
      <c r="O253" s="32">
        <v>55</v>
      </c>
      <c r="P253" s="10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424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76</v>
      </c>
      <c r="L254" s="32"/>
      <c r="M254" s="33" t="s">
        <v>118</v>
      </c>
      <c r="N254" s="33"/>
      <c r="O254" s="32">
        <v>55</v>
      </c>
      <c r="P254" s="9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436</v>
      </c>
      <c r="B255" s="54" t="s">
        <v>437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76</v>
      </c>
      <c r="L255" s="32"/>
      <c r="M255" s="33" t="s">
        <v>118</v>
      </c>
      <c r="N255" s="33"/>
      <c r="O255" s="32">
        <v>55</v>
      </c>
      <c r="P255" s="8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438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71</v>
      </c>
      <c r="Q256" s="721"/>
      <c r="R256" s="721"/>
      <c r="S256" s="721"/>
      <c r="T256" s="721"/>
      <c r="U256" s="721"/>
      <c r="V256" s="722"/>
      <c r="W256" s="37" t="s">
        <v>72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71</v>
      </c>
      <c r="Q257" s="721"/>
      <c r="R257" s="721"/>
      <c r="S257" s="721"/>
      <c r="T257" s="721"/>
      <c r="U257" s="721"/>
      <c r="V257" s="722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customHeight="1" x14ac:dyDescent="0.25">
      <c r="A258" s="719" t="s">
        <v>439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customHeight="1" x14ac:dyDescent="0.25">
      <c r="A259" s="723" t="s">
        <v>114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customHeight="1" x14ac:dyDescent="0.25">
      <c r="A260" s="54" t="s">
        <v>440</v>
      </c>
      <c r="B260" s="54" t="s">
        <v>441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440</v>
      </c>
      <c r="B261" s="54" t="s">
        <v>443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9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444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447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448</v>
      </c>
      <c r="B263" s="54" t="s">
        <v>449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0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76</v>
      </c>
      <c r="L264" s="32"/>
      <c r="M264" s="33" t="s">
        <v>118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76</v>
      </c>
      <c r="L265" s="32"/>
      <c r="M265" s="33" t="s">
        <v>118</v>
      </c>
      <c r="N265" s="33"/>
      <c r="O265" s="32">
        <v>55</v>
      </c>
      <c r="P265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456</v>
      </c>
      <c r="B266" s="54" t="s">
        <v>457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76</v>
      </c>
      <c r="L266" s="32"/>
      <c r="M266" s="33" t="s">
        <v>118</v>
      </c>
      <c r="N266" s="33"/>
      <c r="O266" s="32">
        <v>55</v>
      </c>
      <c r="P26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447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76</v>
      </c>
      <c r="L267" s="32"/>
      <c r="M267" s="33" t="s">
        <v>118</v>
      </c>
      <c r="N267" s="33"/>
      <c r="O267" s="32">
        <v>55</v>
      </c>
      <c r="P267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450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71</v>
      </c>
      <c r="Q268" s="721"/>
      <c r="R268" s="721"/>
      <c r="S268" s="721"/>
      <c r="T268" s="721"/>
      <c r="U268" s="721"/>
      <c r="V268" s="722"/>
      <c r="W268" s="37" t="s">
        <v>72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71</v>
      </c>
      <c r="Q269" s="721"/>
      <c r="R269" s="721"/>
      <c r="S269" s="721"/>
      <c r="T269" s="721"/>
      <c r="U269" s="721"/>
      <c r="V269" s="722"/>
      <c r="W269" s="37" t="s">
        <v>69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customHeight="1" x14ac:dyDescent="0.25">
      <c r="A270" s="719" t="s">
        <v>460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customHeight="1" x14ac:dyDescent="0.25">
      <c r="A271" s="723" t="s">
        <v>114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customHeight="1" x14ac:dyDescent="0.25">
      <c r="A272" s="54" t="s">
        <v>461</v>
      </c>
      <c r="B272" s="54" t="s">
        <v>462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117</v>
      </c>
      <c r="L272" s="32"/>
      <c r="M272" s="33" t="s">
        <v>118</v>
      </c>
      <c r="N272" s="33"/>
      <c r="O272" s="32">
        <v>55</v>
      </c>
      <c r="P272" s="8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463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464</v>
      </c>
      <c r="B273" s="54" t="s">
        <v>465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117</v>
      </c>
      <c r="L273" s="32"/>
      <c r="M273" s="33" t="s">
        <v>144</v>
      </c>
      <c r="N273" s="33"/>
      <c r="O273" s="32">
        <v>55</v>
      </c>
      <c r="P273" s="804" t="s">
        <v>466</v>
      </c>
      <c r="Q273" s="708"/>
      <c r="R273" s="708"/>
      <c r="S273" s="708"/>
      <c r="T273" s="709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467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464</v>
      </c>
      <c r="B274" s="54" t="s">
        <v>468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117</v>
      </c>
      <c r="L274" s="32"/>
      <c r="M274" s="33" t="s">
        <v>118</v>
      </c>
      <c r="N274" s="33"/>
      <c r="O274" s="32">
        <v>55</v>
      </c>
      <c r="P274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469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470</v>
      </c>
      <c r="B275" s="54" t="s">
        <v>471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472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473</v>
      </c>
      <c r="B276" s="54" t="s">
        <v>474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76</v>
      </c>
      <c r="L276" s="32"/>
      <c r="M276" s="33" t="s">
        <v>118</v>
      </c>
      <c r="N276" s="33"/>
      <c r="O276" s="32">
        <v>55</v>
      </c>
      <c r="P276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463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475</v>
      </c>
      <c r="B277" s="54" t="s">
        <v>476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76</v>
      </c>
      <c r="L277" s="32"/>
      <c r="M277" s="33" t="s">
        <v>118</v>
      </c>
      <c r="N277" s="33"/>
      <c r="O277" s="32">
        <v>55</v>
      </c>
      <c r="P277" s="9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469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71</v>
      </c>
      <c r="Q278" s="721"/>
      <c r="R278" s="721"/>
      <c r="S278" s="721"/>
      <c r="T278" s="721"/>
      <c r="U278" s="721"/>
      <c r="V278" s="722"/>
      <c r="W278" s="37" t="s">
        <v>72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71</v>
      </c>
      <c r="Q279" s="721"/>
      <c r="R279" s="721"/>
      <c r="S279" s="721"/>
      <c r="T279" s="721"/>
      <c r="U279" s="721"/>
      <c r="V279" s="722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customHeight="1" x14ac:dyDescent="0.25">
      <c r="A280" s="719" t="s">
        <v>477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customHeight="1" x14ac:dyDescent="0.25">
      <c r="A281" s="723" t="s">
        <v>114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customHeight="1" x14ac:dyDescent="0.25">
      <c r="A282" s="54" t="s">
        <v>478</v>
      </c>
      <c r="B282" s="54" t="s">
        <v>479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31</v>
      </c>
      <c r="P282" s="10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71</v>
      </c>
      <c r="Q283" s="721"/>
      <c r="R283" s="721"/>
      <c r="S283" s="721"/>
      <c r="T283" s="721"/>
      <c r="U283" s="721"/>
      <c r="V283" s="722"/>
      <c r="W283" s="37" t="s">
        <v>72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71</v>
      </c>
      <c r="Q284" s="721"/>
      <c r="R284" s="721"/>
      <c r="S284" s="721"/>
      <c r="T284" s="721"/>
      <c r="U284" s="721"/>
      <c r="V284" s="722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customHeight="1" x14ac:dyDescent="0.25">
      <c r="A285" s="719" t="s">
        <v>480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customHeight="1" x14ac:dyDescent="0.25">
      <c r="A286" s="723" t="s">
        <v>114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customHeight="1" x14ac:dyDescent="0.25">
      <c r="A287" s="54" t="s">
        <v>481</v>
      </c>
      <c r="B287" s="54" t="s">
        <v>482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117</v>
      </c>
      <c r="L287" s="32"/>
      <c r="M287" s="33" t="s">
        <v>121</v>
      </c>
      <c r="N287" s="33"/>
      <c r="O287" s="32">
        <v>35</v>
      </c>
      <c r="P287" s="8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119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483</v>
      </c>
      <c r="B288" s="54" t="s">
        <v>484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117</v>
      </c>
      <c r="L288" s="32"/>
      <c r="M288" s="33" t="s">
        <v>68</v>
      </c>
      <c r="N288" s="33"/>
      <c r="O288" s="32">
        <v>30</v>
      </c>
      <c r="P288" s="10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485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486</v>
      </c>
      <c r="B289" s="54" t="s">
        <v>487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117</v>
      </c>
      <c r="L289" s="32"/>
      <c r="M289" s="33" t="s">
        <v>68</v>
      </c>
      <c r="N289" s="33"/>
      <c r="O289" s="32">
        <v>35</v>
      </c>
      <c r="P289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488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71</v>
      </c>
      <c r="Q290" s="721"/>
      <c r="R290" s="721"/>
      <c r="S290" s="721"/>
      <c r="T290" s="721"/>
      <c r="U290" s="721"/>
      <c r="V290" s="722"/>
      <c r="W290" s="37" t="s">
        <v>72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71</v>
      </c>
      <c r="Q291" s="721"/>
      <c r="R291" s="721"/>
      <c r="S291" s="721"/>
      <c r="T291" s="721"/>
      <c r="U291" s="721"/>
      <c r="V291" s="722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customHeight="1" x14ac:dyDescent="0.25">
      <c r="A292" s="719" t="s">
        <v>489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customHeight="1" x14ac:dyDescent="0.25">
      <c r="A293" s="723" t="s">
        <v>73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customHeight="1" x14ac:dyDescent="0.25">
      <c r="A294" s="54" t="s">
        <v>490</v>
      </c>
      <c r="B294" s="54" t="s">
        <v>491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117</v>
      </c>
      <c r="L294" s="32"/>
      <c r="M294" s="33" t="s">
        <v>121</v>
      </c>
      <c r="N294" s="33"/>
      <c r="O294" s="32">
        <v>45</v>
      </c>
      <c r="P294" s="10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492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493</v>
      </c>
      <c r="B295" s="54" t="s">
        <v>494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76</v>
      </c>
      <c r="L295" s="32"/>
      <c r="M295" s="33" t="s">
        <v>68</v>
      </c>
      <c r="N295" s="33"/>
      <c r="O295" s="32">
        <v>40</v>
      </c>
      <c r="P295" s="10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495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496</v>
      </c>
      <c r="B296" s="54" t="s">
        <v>497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76</v>
      </c>
      <c r="L296" s="32"/>
      <c r="M296" s="33" t="s">
        <v>68</v>
      </c>
      <c r="N296" s="33"/>
      <c r="O296" s="32">
        <v>40</v>
      </c>
      <c r="P296" s="9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69</v>
      </c>
      <c r="X296" s="701">
        <v>0</v>
      </c>
      <c r="Y296" s="702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375" t="s">
        <v>495</v>
      </c>
      <c r="AG296" s="64"/>
      <c r="AJ296" s="68"/>
      <c r="AK296" s="68"/>
      <c r="BB296" s="37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498</v>
      </c>
      <c r="B297" s="54" t="s">
        <v>499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76</v>
      </c>
      <c r="L297" s="32"/>
      <c r="M297" s="33" t="s">
        <v>68</v>
      </c>
      <c r="N297" s="33"/>
      <c r="O297" s="32">
        <v>45</v>
      </c>
      <c r="P297" s="10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492</v>
      </c>
      <c r="AG297" s="64"/>
      <c r="AJ297" s="68"/>
      <c r="AK297" s="68"/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500</v>
      </c>
      <c r="B298" s="54" t="s">
        <v>501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76</v>
      </c>
      <c r="L298" s="32"/>
      <c r="M298" s="33" t="s">
        <v>68</v>
      </c>
      <c r="N298" s="33"/>
      <c r="O298" s="32">
        <v>45</v>
      </c>
      <c r="P298" s="10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502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71</v>
      </c>
      <c r="Q299" s="721"/>
      <c r="R299" s="721"/>
      <c r="S299" s="721"/>
      <c r="T299" s="721"/>
      <c r="U299" s="721"/>
      <c r="V299" s="722"/>
      <c r="W299" s="37" t="s">
        <v>72</v>
      </c>
      <c r="X299" s="703">
        <f>IFERROR(X294/H294,"0")+IFERROR(X295/H295,"0")+IFERROR(X296/H296,"0")+IFERROR(X297/H297,"0")+IFERROR(X298/H298,"0")</f>
        <v>0</v>
      </c>
      <c r="Y299" s="703">
        <f>IFERROR(Y294/H294,"0")+IFERROR(Y295/H295,"0")+IFERROR(Y296/H296,"0")+IFERROR(Y297/H297,"0")+IFERROR(Y298/H298,"0")</f>
        <v>0</v>
      </c>
      <c r="Z299" s="703">
        <f>IFERROR(IF(Z294="",0,Z294),"0")+IFERROR(IF(Z295="",0,Z295),"0")+IFERROR(IF(Z296="",0,Z296),"0")+IFERROR(IF(Z297="",0,Z297),"0")+IFERROR(IF(Z298="",0,Z298),"0")</f>
        <v>0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71</v>
      </c>
      <c r="Q300" s="721"/>
      <c r="R300" s="721"/>
      <c r="S300" s="721"/>
      <c r="T300" s="721"/>
      <c r="U300" s="721"/>
      <c r="V300" s="722"/>
      <c r="W300" s="37" t="s">
        <v>69</v>
      </c>
      <c r="X300" s="703">
        <f>IFERROR(SUM(X294:X298),"0")</f>
        <v>0</v>
      </c>
      <c r="Y300" s="703">
        <f>IFERROR(SUM(Y294:Y298),"0")</f>
        <v>0</v>
      </c>
      <c r="Z300" s="37"/>
      <c r="AA300" s="704"/>
      <c r="AB300" s="704"/>
      <c r="AC300" s="704"/>
    </row>
    <row r="301" spans="1:68" ht="16.5" customHeight="1" x14ac:dyDescent="0.25">
      <c r="A301" s="719" t="s">
        <v>503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customHeight="1" x14ac:dyDescent="0.25">
      <c r="A302" s="723" t="s">
        <v>73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customHeight="1" x14ac:dyDescent="0.25">
      <c r="A303" s="54" t="s">
        <v>504</v>
      </c>
      <c r="B303" s="54" t="s">
        <v>505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8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506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71</v>
      </c>
      <c r="Q304" s="721"/>
      <c r="R304" s="721"/>
      <c r="S304" s="721"/>
      <c r="T304" s="721"/>
      <c r="U304" s="721"/>
      <c r="V304" s="722"/>
      <c r="W304" s="37" t="s">
        <v>72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71</v>
      </c>
      <c r="Q305" s="721"/>
      <c r="R305" s="721"/>
      <c r="S305" s="721"/>
      <c r="T305" s="721"/>
      <c r="U305" s="721"/>
      <c r="V305" s="722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customHeight="1" x14ac:dyDescent="0.25">
      <c r="A306" s="719" t="s">
        <v>507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customHeight="1" x14ac:dyDescent="0.25">
      <c r="A307" s="723" t="s">
        <v>114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customHeight="1" x14ac:dyDescent="0.25">
      <c r="A308" s="54" t="s">
        <v>508</v>
      </c>
      <c r="B308" s="54" t="s">
        <v>509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117</v>
      </c>
      <c r="L308" s="32"/>
      <c r="M308" s="33" t="s">
        <v>118</v>
      </c>
      <c r="N308" s="33"/>
      <c r="O308" s="32">
        <v>55</v>
      </c>
      <c r="P308" s="89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438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71</v>
      </c>
      <c r="Q309" s="721"/>
      <c r="R309" s="721"/>
      <c r="S309" s="721"/>
      <c r="T309" s="721"/>
      <c r="U309" s="721"/>
      <c r="V309" s="722"/>
      <c r="W309" s="37" t="s">
        <v>72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71</v>
      </c>
      <c r="Q310" s="721"/>
      <c r="R310" s="721"/>
      <c r="S310" s="721"/>
      <c r="T310" s="721"/>
      <c r="U310" s="721"/>
      <c r="V310" s="722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customHeight="1" x14ac:dyDescent="0.25">
      <c r="A311" s="723" t="s">
        <v>64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customHeight="1" x14ac:dyDescent="0.25">
      <c r="A312" s="54" t="s">
        <v>510</v>
      </c>
      <c r="B312" s="54" t="s">
        <v>511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8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512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513</v>
      </c>
      <c r="B313" s="54" t="s">
        <v>514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11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512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71</v>
      </c>
      <c r="Q314" s="721"/>
      <c r="R314" s="721"/>
      <c r="S314" s="721"/>
      <c r="T314" s="721"/>
      <c r="U314" s="721"/>
      <c r="V314" s="722"/>
      <c r="W314" s="37" t="s">
        <v>72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71</v>
      </c>
      <c r="Q315" s="721"/>
      <c r="R315" s="721"/>
      <c r="S315" s="721"/>
      <c r="T315" s="721"/>
      <c r="U315" s="721"/>
      <c r="V315" s="722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customHeight="1" x14ac:dyDescent="0.25">
      <c r="A316" s="719" t="s">
        <v>515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customHeight="1" x14ac:dyDescent="0.25">
      <c r="A317" s="723" t="s">
        <v>114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customHeight="1" x14ac:dyDescent="0.25">
      <c r="A318" s="54" t="s">
        <v>516</v>
      </c>
      <c r="B318" s="54" t="s">
        <v>517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117</v>
      </c>
      <c r="L318" s="32"/>
      <c r="M318" s="33" t="s">
        <v>121</v>
      </c>
      <c r="N318" s="33"/>
      <c r="O318" s="32">
        <v>55</v>
      </c>
      <c r="P318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69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518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customHeight="1" x14ac:dyDescent="0.25">
      <c r="A319" s="54" t="s">
        <v>519</v>
      </c>
      <c r="B319" s="54" t="s">
        <v>520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117</v>
      </c>
      <c r="L319" s="32"/>
      <c r="M319" s="33" t="s">
        <v>118</v>
      </c>
      <c r="N319" s="33"/>
      <c r="O319" s="32">
        <v>55</v>
      </c>
      <c r="P319" s="10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521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522</v>
      </c>
      <c r="B320" s="54" t="s">
        <v>523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117</v>
      </c>
      <c r="L320" s="32"/>
      <c r="M320" s="33" t="s">
        <v>144</v>
      </c>
      <c r="N320" s="33"/>
      <c r="O320" s="32">
        <v>55</v>
      </c>
      <c r="P320" s="983" t="s">
        <v>524</v>
      </c>
      <c r="Q320" s="708"/>
      <c r="R320" s="708"/>
      <c r="S320" s="708"/>
      <c r="T320" s="709"/>
      <c r="U320" s="34"/>
      <c r="V320" s="34"/>
      <c r="W320" s="35" t="s">
        <v>69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525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522</v>
      </c>
      <c r="B321" s="54" t="s">
        <v>526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69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527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528</v>
      </c>
      <c r="B322" s="54" t="s">
        <v>529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76</v>
      </c>
      <c r="L322" s="32"/>
      <c r="M322" s="33" t="s">
        <v>118</v>
      </c>
      <c r="N322" s="33"/>
      <c r="O322" s="32">
        <v>55</v>
      </c>
      <c r="P322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518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530</v>
      </c>
      <c r="B323" s="54" t="s">
        <v>531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76</v>
      </c>
      <c r="L323" s="32"/>
      <c r="M323" s="33" t="s">
        <v>118</v>
      </c>
      <c r="N323" s="33"/>
      <c r="O323" s="32">
        <v>90</v>
      </c>
      <c r="P323" s="10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532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533</v>
      </c>
      <c r="B324" s="54" t="s">
        <v>534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76</v>
      </c>
      <c r="L324" s="32"/>
      <c r="M324" s="33" t="s">
        <v>118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535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536</v>
      </c>
      <c r="B325" s="54" t="s">
        <v>537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76</v>
      </c>
      <c r="L325" s="32"/>
      <c r="M325" s="33" t="s">
        <v>118</v>
      </c>
      <c r="N325" s="33"/>
      <c r="O325" s="32">
        <v>55</v>
      </c>
      <c r="P325" s="9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527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71</v>
      </c>
      <c r="Q326" s="721"/>
      <c r="R326" s="721"/>
      <c r="S326" s="721"/>
      <c r="T326" s="721"/>
      <c r="U326" s="721"/>
      <c r="V326" s="722"/>
      <c r="W326" s="37" t="s">
        <v>72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71</v>
      </c>
      <c r="Q327" s="721"/>
      <c r="R327" s="721"/>
      <c r="S327" s="721"/>
      <c r="T327" s="721"/>
      <c r="U327" s="721"/>
      <c r="V327" s="722"/>
      <c r="W327" s="37" t="s">
        <v>69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customHeight="1" x14ac:dyDescent="0.25">
      <c r="A328" s="723" t="s">
        <v>64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customHeight="1" x14ac:dyDescent="0.25">
      <c r="A329" s="54" t="s">
        <v>538</v>
      </c>
      <c r="B329" s="54" t="s">
        <v>539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76</v>
      </c>
      <c r="L329" s="32"/>
      <c r="M329" s="33" t="s">
        <v>68</v>
      </c>
      <c r="N329" s="33"/>
      <c r="O329" s="32">
        <v>35</v>
      </c>
      <c r="P329" s="7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69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540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541</v>
      </c>
      <c r="B330" s="54" t="s">
        <v>542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76</v>
      </c>
      <c r="L330" s="32"/>
      <c r="M330" s="33" t="s">
        <v>68</v>
      </c>
      <c r="N330" s="33"/>
      <c r="O330" s="32">
        <v>40</v>
      </c>
      <c r="P330" s="9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543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544</v>
      </c>
      <c r="B331" s="54" t="s">
        <v>545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76</v>
      </c>
      <c r="L331" s="32"/>
      <c r="M331" s="33" t="s">
        <v>68</v>
      </c>
      <c r="N331" s="33"/>
      <c r="O331" s="32">
        <v>45</v>
      </c>
      <c r="P331" s="7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546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547</v>
      </c>
      <c r="B332" s="54" t="s">
        <v>548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9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543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71</v>
      </c>
      <c r="Q333" s="721"/>
      <c r="R333" s="721"/>
      <c r="S333" s="721"/>
      <c r="T333" s="721"/>
      <c r="U333" s="721"/>
      <c r="V333" s="722"/>
      <c r="W333" s="37" t="s">
        <v>72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71</v>
      </c>
      <c r="Q334" s="721"/>
      <c r="R334" s="721"/>
      <c r="S334" s="721"/>
      <c r="T334" s="721"/>
      <c r="U334" s="721"/>
      <c r="V334" s="722"/>
      <c r="W334" s="37" t="s">
        <v>69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customHeight="1" x14ac:dyDescent="0.25">
      <c r="A335" s="723" t="s">
        <v>73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customHeight="1" x14ac:dyDescent="0.25">
      <c r="A336" s="54" t="s">
        <v>549</v>
      </c>
      <c r="B336" s="54" t="s">
        <v>550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117</v>
      </c>
      <c r="L336" s="32"/>
      <c r="M336" s="33" t="s">
        <v>121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69</v>
      </c>
      <c r="X336" s="701">
        <v>1500</v>
      </c>
      <c r="Y336" s="702">
        <f t="shared" ref="Y336:Y341" si="62">IFERROR(IF(X336="",0,CEILING((X336/$H336),1)*$H336),"")</f>
        <v>1505.3999999999999</v>
      </c>
      <c r="Z336" s="36">
        <f>IFERROR(IF(Y336=0,"",ROUNDUP(Y336/H336,0)*0.02175),"")</f>
        <v>4.1977500000000001</v>
      </c>
      <c r="AA336" s="56"/>
      <c r="AB336" s="57"/>
      <c r="AC336" s="413" t="s">
        <v>551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1607.3076923076924</v>
      </c>
      <c r="BN336" s="64">
        <f t="shared" ref="BN336:BN341" si="64">IFERROR(Y336*I336/H336,"0")</f>
        <v>1613.0940000000001</v>
      </c>
      <c r="BO336" s="64">
        <f t="shared" ref="BO336:BO341" si="65">IFERROR(1/J336*(X336/H336),"0")</f>
        <v>3.4340659340659343</v>
      </c>
      <c r="BP336" s="64">
        <f t="shared" ref="BP336:BP341" si="66">IFERROR(1/J336*(Y336/H336),"0")</f>
        <v>3.4464285714285712</v>
      </c>
    </row>
    <row r="337" spans="1:68" ht="27" customHeight="1" x14ac:dyDescent="0.25">
      <c r="A337" s="54" t="s">
        <v>552</v>
      </c>
      <c r="B337" s="54" t="s">
        <v>553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117</v>
      </c>
      <c r="L337" s="32"/>
      <c r="M337" s="33" t="s">
        <v>68</v>
      </c>
      <c r="N337" s="33"/>
      <c r="O337" s="32">
        <v>40</v>
      </c>
      <c r="P337" s="8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554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555</v>
      </c>
      <c r="B338" s="54" t="s">
        <v>556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117</v>
      </c>
      <c r="L338" s="32"/>
      <c r="M338" s="33" t="s">
        <v>68</v>
      </c>
      <c r="N338" s="33"/>
      <c r="O338" s="32">
        <v>40</v>
      </c>
      <c r="P338" s="11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557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558</v>
      </c>
      <c r="B339" s="54" t="s">
        <v>559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76</v>
      </c>
      <c r="L339" s="32"/>
      <c r="M339" s="33" t="s">
        <v>68</v>
      </c>
      <c r="N339" s="33"/>
      <c r="O339" s="32">
        <v>40</v>
      </c>
      <c r="P339" s="8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560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customHeight="1" x14ac:dyDescent="0.25">
      <c r="A340" s="54" t="s">
        <v>561</v>
      </c>
      <c r="B340" s="54" t="s">
        <v>562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76</v>
      </c>
      <c r="L340" s="32"/>
      <c r="M340" s="33" t="s">
        <v>68</v>
      </c>
      <c r="N340" s="33"/>
      <c r="O340" s="32">
        <v>40</v>
      </c>
      <c r="P340" s="8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563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564</v>
      </c>
      <c r="B341" s="54" t="s">
        <v>565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76</v>
      </c>
      <c r="L341" s="32"/>
      <c r="M341" s="33" t="s">
        <v>68</v>
      </c>
      <c r="N341" s="33"/>
      <c r="O341" s="32">
        <v>40</v>
      </c>
      <c r="P341" s="10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566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71</v>
      </c>
      <c r="Q342" s="721"/>
      <c r="R342" s="721"/>
      <c r="S342" s="721"/>
      <c r="T342" s="721"/>
      <c r="U342" s="721"/>
      <c r="V342" s="722"/>
      <c r="W342" s="37" t="s">
        <v>72</v>
      </c>
      <c r="X342" s="703">
        <f>IFERROR(X336/H336,"0")+IFERROR(X337/H337,"0")+IFERROR(X338/H338,"0")+IFERROR(X339/H339,"0")+IFERROR(X340/H340,"0")+IFERROR(X341/H341,"0")</f>
        <v>192.30769230769232</v>
      </c>
      <c r="Y342" s="703">
        <f>IFERROR(Y336/H336,"0")+IFERROR(Y337/H337,"0")+IFERROR(Y338/H338,"0")+IFERROR(Y339/H339,"0")+IFERROR(Y340/H340,"0")+IFERROR(Y341/H341,"0")</f>
        <v>193</v>
      </c>
      <c r="Z342" s="703">
        <f>IFERROR(IF(Z336="",0,Z336),"0")+IFERROR(IF(Z337="",0,Z337),"0")+IFERROR(IF(Z338="",0,Z338),"0")+IFERROR(IF(Z339="",0,Z339),"0")+IFERROR(IF(Z340="",0,Z340),"0")+IFERROR(IF(Z341="",0,Z341),"0")</f>
        <v>4.1977500000000001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71</v>
      </c>
      <c r="Q343" s="721"/>
      <c r="R343" s="721"/>
      <c r="S343" s="721"/>
      <c r="T343" s="721"/>
      <c r="U343" s="721"/>
      <c r="V343" s="722"/>
      <c r="W343" s="37" t="s">
        <v>69</v>
      </c>
      <c r="X343" s="703">
        <f>IFERROR(SUM(X336:X341),"0")</f>
        <v>1500</v>
      </c>
      <c r="Y343" s="703">
        <f>IFERROR(SUM(Y336:Y341),"0")</f>
        <v>1505.3999999999999</v>
      </c>
      <c r="Z343" s="37"/>
      <c r="AA343" s="704"/>
      <c r="AB343" s="704"/>
      <c r="AC343" s="704"/>
    </row>
    <row r="344" spans="1:68" ht="14.25" customHeight="1" x14ac:dyDescent="0.25">
      <c r="A344" s="723" t="s">
        <v>202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customHeight="1" x14ac:dyDescent="0.25">
      <c r="A345" s="54" t="s">
        <v>567</v>
      </c>
      <c r="B345" s="54" t="s">
        <v>568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117</v>
      </c>
      <c r="L345" s="32"/>
      <c r="M345" s="33" t="s">
        <v>68</v>
      </c>
      <c r="N345" s="33"/>
      <c r="O345" s="32">
        <v>30</v>
      </c>
      <c r="P345" s="9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69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569</v>
      </c>
      <c r="AG345" s="64"/>
      <c r="AJ345" s="68"/>
      <c r="AK345" s="68"/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570</v>
      </c>
      <c r="B346" s="54" t="s">
        <v>571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117</v>
      </c>
      <c r="L346" s="32"/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69</v>
      </c>
      <c r="X346" s="701">
        <v>0</v>
      </c>
      <c r="Y346" s="702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427" t="s">
        <v>572</v>
      </c>
      <c r="AG346" s="64"/>
      <c r="AJ346" s="68"/>
      <c r="AK346" s="68"/>
      <c r="BB346" s="42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customHeight="1" x14ac:dyDescent="0.25">
      <c r="A347" s="54" t="s">
        <v>573</v>
      </c>
      <c r="B347" s="54" t="s">
        <v>574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117</v>
      </c>
      <c r="L347" s="32"/>
      <c r="M347" s="33" t="s">
        <v>68</v>
      </c>
      <c r="N347" s="33"/>
      <c r="O347" s="32">
        <v>30</v>
      </c>
      <c r="P347" s="10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69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575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71</v>
      </c>
      <c r="Q348" s="721"/>
      <c r="R348" s="721"/>
      <c r="S348" s="721"/>
      <c r="T348" s="721"/>
      <c r="U348" s="721"/>
      <c r="V348" s="722"/>
      <c r="W348" s="37" t="s">
        <v>72</v>
      </c>
      <c r="X348" s="703">
        <f>IFERROR(X345/H345,"0")+IFERROR(X346/H346,"0")+IFERROR(X347/H347,"0")</f>
        <v>0</v>
      </c>
      <c r="Y348" s="703">
        <f>IFERROR(Y345/H345,"0")+IFERROR(Y346/H346,"0")+IFERROR(Y347/H347,"0")</f>
        <v>0</v>
      </c>
      <c r="Z348" s="703">
        <f>IFERROR(IF(Z345="",0,Z345),"0")+IFERROR(IF(Z346="",0,Z346),"0")+IFERROR(IF(Z347="",0,Z347),"0")</f>
        <v>0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71</v>
      </c>
      <c r="Q349" s="721"/>
      <c r="R349" s="721"/>
      <c r="S349" s="721"/>
      <c r="T349" s="721"/>
      <c r="U349" s="721"/>
      <c r="V349" s="722"/>
      <c r="W349" s="37" t="s">
        <v>69</v>
      </c>
      <c r="X349" s="703">
        <f>IFERROR(SUM(X345:X347),"0")</f>
        <v>0</v>
      </c>
      <c r="Y349" s="703">
        <f>IFERROR(SUM(Y345:Y347),"0")</f>
        <v>0</v>
      </c>
      <c r="Z349" s="37"/>
      <c r="AA349" s="704"/>
      <c r="AB349" s="704"/>
      <c r="AC349" s="704"/>
    </row>
    <row r="350" spans="1:68" ht="14.25" customHeight="1" x14ac:dyDescent="0.25">
      <c r="A350" s="723" t="s">
        <v>103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customHeight="1" x14ac:dyDescent="0.25">
      <c r="A351" s="54" t="s">
        <v>576</v>
      </c>
      <c r="B351" s="54" t="s">
        <v>577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76</v>
      </c>
      <c r="L351" s="32"/>
      <c r="M351" s="33" t="s">
        <v>106</v>
      </c>
      <c r="N351" s="33"/>
      <c r="O351" s="32">
        <v>180</v>
      </c>
      <c r="P351" s="883" t="s">
        <v>578</v>
      </c>
      <c r="Q351" s="708"/>
      <c r="R351" s="708"/>
      <c r="S351" s="708"/>
      <c r="T351" s="709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579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580</v>
      </c>
      <c r="B352" s="54" t="s">
        <v>581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76</v>
      </c>
      <c r="L352" s="32"/>
      <c r="M352" s="33" t="s">
        <v>106</v>
      </c>
      <c r="N352" s="33"/>
      <c r="O352" s="32">
        <v>180</v>
      </c>
      <c r="P352" s="848" t="s">
        <v>582</v>
      </c>
      <c r="Q352" s="708"/>
      <c r="R352" s="708"/>
      <c r="S352" s="708"/>
      <c r="T352" s="709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579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583</v>
      </c>
      <c r="B353" s="54" t="s">
        <v>584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76</v>
      </c>
      <c r="L353" s="32"/>
      <c r="M353" s="33" t="s">
        <v>106</v>
      </c>
      <c r="N353" s="33"/>
      <c r="O353" s="32">
        <v>180</v>
      </c>
      <c r="P353" s="8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585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586</v>
      </c>
      <c r="B354" s="54" t="s">
        <v>587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579</v>
      </c>
      <c r="AG354" s="64"/>
      <c r="AJ354" s="68"/>
      <c r="AK354" s="68"/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71</v>
      </c>
      <c r="Q355" s="721"/>
      <c r="R355" s="721"/>
      <c r="S355" s="721"/>
      <c r="T355" s="721"/>
      <c r="U355" s="721"/>
      <c r="V355" s="722"/>
      <c r="W355" s="37" t="s">
        <v>72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71</v>
      </c>
      <c r="Q356" s="721"/>
      <c r="R356" s="721"/>
      <c r="S356" s="721"/>
      <c r="T356" s="721"/>
      <c r="U356" s="721"/>
      <c r="V356" s="722"/>
      <c r="W356" s="37" t="s">
        <v>69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customHeight="1" x14ac:dyDescent="0.25">
      <c r="A357" s="723" t="s">
        <v>588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customHeight="1" x14ac:dyDescent="0.25">
      <c r="A358" s="54" t="s">
        <v>589</v>
      </c>
      <c r="B358" s="54" t="s">
        <v>590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591</v>
      </c>
      <c r="L358" s="32"/>
      <c r="M358" s="33" t="s">
        <v>592</v>
      </c>
      <c r="N358" s="33"/>
      <c r="O358" s="32">
        <v>730</v>
      </c>
      <c r="P358" s="8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593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594</v>
      </c>
      <c r="B359" s="54" t="s">
        <v>595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591</v>
      </c>
      <c r="L359" s="32"/>
      <c r="M359" s="33" t="s">
        <v>592</v>
      </c>
      <c r="N359" s="33"/>
      <c r="O359" s="32">
        <v>730</v>
      </c>
      <c r="P359" s="10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593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591</v>
      </c>
      <c r="L360" s="32"/>
      <c r="M360" s="33" t="s">
        <v>592</v>
      </c>
      <c r="N360" s="33"/>
      <c r="O360" s="32">
        <v>730</v>
      </c>
      <c r="P360" s="10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593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71</v>
      </c>
      <c r="Q361" s="721"/>
      <c r="R361" s="721"/>
      <c r="S361" s="721"/>
      <c r="T361" s="721"/>
      <c r="U361" s="721"/>
      <c r="V361" s="722"/>
      <c r="W361" s="37" t="s">
        <v>72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71</v>
      </c>
      <c r="Q362" s="721"/>
      <c r="R362" s="721"/>
      <c r="S362" s="721"/>
      <c r="T362" s="721"/>
      <c r="U362" s="721"/>
      <c r="V362" s="722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customHeight="1" x14ac:dyDescent="0.25">
      <c r="A363" s="719" t="s">
        <v>598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customHeight="1" x14ac:dyDescent="0.25">
      <c r="A364" s="723" t="s">
        <v>64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customHeight="1" x14ac:dyDescent="0.25">
      <c r="A365" s="54" t="s">
        <v>599</v>
      </c>
      <c r="B365" s="54" t="s">
        <v>600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69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601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71</v>
      </c>
      <c r="Q366" s="721"/>
      <c r="R366" s="721"/>
      <c r="S366" s="721"/>
      <c r="T366" s="721"/>
      <c r="U366" s="721"/>
      <c r="V366" s="722"/>
      <c r="W366" s="37" t="s">
        <v>72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71</v>
      </c>
      <c r="Q367" s="721"/>
      <c r="R367" s="721"/>
      <c r="S367" s="721"/>
      <c r="T367" s="721"/>
      <c r="U367" s="721"/>
      <c r="V367" s="722"/>
      <c r="W367" s="37" t="s">
        <v>69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customHeight="1" x14ac:dyDescent="0.25">
      <c r="A368" s="723" t="s">
        <v>73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customHeight="1" x14ac:dyDescent="0.25">
      <c r="A369" s="54" t="s">
        <v>602</v>
      </c>
      <c r="B369" s="54" t="s">
        <v>603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117</v>
      </c>
      <c r="L369" s="32"/>
      <c r="M369" s="33" t="s">
        <v>68</v>
      </c>
      <c r="N369" s="33"/>
      <c r="O369" s="32">
        <v>45</v>
      </c>
      <c r="P369" s="10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69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604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605</v>
      </c>
      <c r="B370" s="54" t="s">
        <v>606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76</v>
      </c>
      <c r="L370" s="32"/>
      <c r="M370" s="33" t="s">
        <v>121</v>
      </c>
      <c r="N370" s="33"/>
      <c r="O370" s="32">
        <v>45</v>
      </c>
      <c r="P370" s="10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69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607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608</v>
      </c>
      <c r="B371" s="54" t="s">
        <v>609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8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69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610</v>
      </c>
      <c r="AG371" s="64"/>
      <c r="AJ371" s="68"/>
      <c r="AK371" s="68"/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71</v>
      </c>
      <c r="Q372" s="721"/>
      <c r="R372" s="721"/>
      <c r="S372" s="721"/>
      <c r="T372" s="721"/>
      <c r="U372" s="721"/>
      <c r="V372" s="722"/>
      <c r="W372" s="37" t="s">
        <v>72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71</v>
      </c>
      <c r="Q373" s="721"/>
      <c r="R373" s="721"/>
      <c r="S373" s="721"/>
      <c r="T373" s="721"/>
      <c r="U373" s="721"/>
      <c r="V373" s="722"/>
      <c r="W373" s="37" t="s">
        <v>69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customHeight="1" x14ac:dyDescent="0.2">
      <c r="A374" s="765" t="s">
        <v>611</v>
      </c>
      <c r="B374" s="766"/>
      <c r="C374" s="766"/>
      <c r="D374" s="766"/>
      <c r="E374" s="766"/>
      <c r="F374" s="766"/>
      <c r="G374" s="766"/>
      <c r="H374" s="766"/>
      <c r="I374" s="766"/>
      <c r="J374" s="766"/>
      <c r="K374" s="766"/>
      <c r="L374" s="766"/>
      <c r="M374" s="766"/>
      <c r="N374" s="766"/>
      <c r="O374" s="766"/>
      <c r="P374" s="766"/>
      <c r="Q374" s="766"/>
      <c r="R374" s="766"/>
      <c r="S374" s="766"/>
      <c r="T374" s="766"/>
      <c r="U374" s="766"/>
      <c r="V374" s="766"/>
      <c r="W374" s="766"/>
      <c r="X374" s="766"/>
      <c r="Y374" s="766"/>
      <c r="Z374" s="766"/>
      <c r="AA374" s="48"/>
      <c r="AB374" s="48"/>
      <c r="AC374" s="48"/>
    </row>
    <row r="375" spans="1:68" ht="16.5" customHeight="1" x14ac:dyDescent="0.25">
      <c r="A375" s="719" t="s">
        <v>612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customHeight="1" x14ac:dyDescent="0.25">
      <c r="A376" s="723" t="s">
        <v>114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customHeight="1" x14ac:dyDescent="0.25">
      <c r="A377" s="54" t="s">
        <v>613</v>
      </c>
      <c r="B377" s="54" t="s">
        <v>614</v>
      </c>
      <c r="C377" s="31">
        <v>4301011869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117</v>
      </c>
      <c r="L377" s="32"/>
      <c r="M377" s="33" t="s">
        <v>68</v>
      </c>
      <c r="N377" s="33"/>
      <c r="O377" s="32">
        <v>60</v>
      </c>
      <c r="P377" s="93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69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3" t="s">
        <v>615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613</v>
      </c>
      <c r="B378" s="54" t="s">
        <v>616</v>
      </c>
      <c r="C378" s="31">
        <v>4301011946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117</v>
      </c>
      <c r="L378" s="32"/>
      <c r="M378" s="33" t="s">
        <v>144</v>
      </c>
      <c r="N378" s="33"/>
      <c r="O378" s="32">
        <v>60</v>
      </c>
      <c r="P378" s="8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69</v>
      </c>
      <c r="X378" s="701">
        <v>0</v>
      </c>
      <c r="Y378" s="702">
        <f t="shared" si="67"/>
        <v>0</v>
      </c>
      <c r="Z378" s="36" t="str">
        <f>IFERROR(IF(Y378=0,"",ROUNDUP(Y378/H378,0)*0.02039),"")</f>
        <v/>
      </c>
      <c r="AA378" s="56"/>
      <c r="AB378" s="57"/>
      <c r="AC378" s="455" t="s">
        <v>617</v>
      </c>
      <c r="AG378" s="64"/>
      <c r="AJ378" s="68"/>
      <c r="AK378" s="68"/>
      <c r="BB378" s="456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618</v>
      </c>
      <c r="B379" s="54" t="s">
        <v>619</v>
      </c>
      <c r="C379" s="31">
        <v>4301011870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117</v>
      </c>
      <c r="L379" s="32"/>
      <c r="M379" s="33" t="s">
        <v>68</v>
      </c>
      <c r="N379" s="33"/>
      <c r="O379" s="32">
        <v>60</v>
      </c>
      <c r="P379" s="7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69</v>
      </c>
      <c r="X379" s="701">
        <v>0</v>
      </c>
      <c r="Y379" s="702">
        <f t="shared" si="67"/>
        <v>0</v>
      </c>
      <c r="Z379" s="36" t="str">
        <f>IFERROR(IF(Y379=0,"",ROUNDUP(Y379/H379,0)*0.02175),"")</f>
        <v/>
      </c>
      <c r="AA379" s="56"/>
      <c r="AB379" s="57"/>
      <c r="AC379" s="457" t="s">
        <v>620</v>
      </c>
      <c r="AG379" s="64"/>
      <c r="AJ379" s="68"/>
      <c r="AK379" s="68"/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618</v>
      </c>
      <c r="B380" s="54" t="s">
        <v>621</v>
      </c>
      <c r="C380" s="31">
        <v>4301011947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144</v>
      </c>
      <c r="N380" s="33"/>
      <c r="O380" s="32">
        <v>60</v>
      </c>
      <c r="P380" s="93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69</v>
      </c>
      <c r="X380" s="701">
        <v>0</v>
      </c>
      <c r="Y380" s="702">
        <f t="shared" si="67"/>
        <v>0</v>
      </c>
      <c r="Z380" s="36" t="str">
        <f>IFERROR(IF(Y380=0,"",ROUNDUP(Y380/H380,0)*0.02039),"")</f>
        <v/>
      </c>
      <c r="AA380" s="56"/>
      <c r="AB380" s="57"/>
      <c r="AC380" s="459" t="s">
        <v>617</v>
      </c>
      <c r="AG380" s="64"/>
      <c r="AJ380" s="68"/>
      <c r="AK380" s="68"/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622</v>
      </c>
      <c r="B381" s="54" t="s">
        <v>623</v>
      </c>
      <c r="C381" s="31">
        <v>4301011943</v>
      </c>
      <c r="D381" s="705">
        <v>4680115884830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6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617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624</v>
      </c>
      <c r="C382" s="31">
        <v>4301011867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69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63" t="s">
        <v>625</v>
      </c>
      <c r="AG382" s="64"/>
      <c r="AJ382" s="68"/>
      <c r="AK382" s="68"/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626</v>
      </c>
      <c r="B383" s="54" t="s">
        <v>627</v>
      </c>
      <c r="C383" s="31">
        <v>4301011339</v>
      </c>
      <c r="D383" s="705">
        <v>4607091383997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0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628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629</v>
      </c>
      <c r="B384" s="54" t="s">
        <v>630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76</v>
      </c>
      <c r="L384" s="32"/>
      <c r="M384" s="33" t="s">
        <v>118</v>
      </c>
      <c r="N384" s="33"/>
      <c r="O384" s="32">
        <v>90</v>
      </c>
      <c r="P384" s="7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631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632</v>
      </c>
      <c r="B385" s="54" t="s">
        <v>633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76</v>
      </c>
      <c r="L385" s="32"/>
      <c r="M385" s="33" t="s">
        <v>68</v>
      </c>
      <c r="N385" s="33"/>
      <c r="O385" s="32">
        <v>60</v>
      </c>
      <c r="P385" s="10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76</v>
      </c>
      <c r="L386" s="32"/>
      <c r="M386" s="33" t="s">
        <v>68</v>
      </c>
      <c r="N386" s="33"/>
      <c r="O386" s="32">
        <v>60</v>
      </c>
      <c r="P386" s="74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636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637</v>
      </c>
      <c r="B387" s="54" t="s">
        <v>638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76</v>
      </c>
      <c r="L387" s="32"/>
      <c r="M387" s="33" t="s">
        <v>68</v>
      </c>
      <c r="N387" s="33"/>
      <c r="O387" s="32">
        <v>60</v>
      </c>
      <c r="P387" s="9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625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71</v>
      </c>
      <c r="Q388" s="721"/>
      <c r="R388" s="721"/>
      <c r="S388" s="721"/>
      <c r="T388" s="721"/>
      <c r="U388" s="721"/>
      <c r="V388" s="722"/>
      <c r="W388" s="37" t="s">
        <v>72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0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0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0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71</v>
      </c>
      <c r="Q389" s="721"/>
      <c r="R389" s="721"/>
      <c r="S389" s="721"/>
      <c r="T389" s="721"/>
      <c r="U389" s="721"/>
      <c r="V389" s="722"/>
      <c r="W389" s="37" t="s">
        <v>69</v>
      </c>
      <c r="X389" s="703">
        <f>IFERROR(SUM(X377:X387),"0")</f>
        <v>0</v>
      </c>
      <c r="Y389" s="703">
        <f>IFERROR(SUM(Y377:Y387),"0")</f>
        <v>0</v>
      </c>
      <c r="Z389" s="37"/>
      <c r="AA389" s="704"/>
      <c r="AB389" s="704"/>
      <c r="AC389" s="704"/>
    </row>
    <row r="390" spans="1:68" ht="14.25" customHeight="1" x14ac:dyDescent="0.25">
      <c r="A390" s="723" t="s">
        <v>162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customHeight="1" x14ac:dyDescent="0.25">
      <c r="A391" s="54" t="s">
        <v>639</v>
      </c>
      <c r="B391" s="54" t="s">
        <v>640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117</v>
      </c>
      <c r="L391" s="32"/>
      <c r="M391" s="33" t="s">
        <v>118</v>
      </c>
      <c r="N391" s="33"/>
      <c r="O391" s="32">
        <v>50</v>
      </c>
      <c r="P391" s="7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69</v>
      </c>
      <c r="X391" s="701">
        <v>1000</v>
      </c>
      <c r="Y391" s="702">
        <f>IFERROR(IF(X391="",0,CEILING((X391/$H391),1)*$H391),"")</f>
        <v>1005</v>
      </c>
      <c r="Z391" s="36">
        <f>IFERROR(IF(Y391=0,"",ROUNDUP(Y391/H391,0)*0.02175),"")</f>
        <v>1.4572499999999999</v>
      </c>
      <c r="AA391" s="56"/>
      <c r="AB391" s="57"/>
      <c r="AC391" s="475" t="s">
        <v>641</v>
      </c>
      <c r="AG391" s="64"/>
      <c r="AJ391" s="68"/>
      <c r="AK391" s="68"/>
      <c r="BB391" s="476" t="s">
        <v>1</v>
      </c>
      <c r="BM391" s="64">
        <f>IFERROR(X391*I391/H391,"0")</f>
        <v>1032</v>
      </c>
      <c r="BN391" s="64">
        <f>IFERROR(Y391*I391/H391,"0")</f>
        <v>1037.1600000000001</v>
      </c>
      <c r="BO391" s="64">
        <f>IFERROR(1/J391*(X391/H391),"0")</f>
        <v>1.3888888888888888</v>
      </c>
      <c r="BP391" s="64">
        <f>IFERROR(1/J391*(Y391/H391),"0")</f>
        <v>1.3958333333333333</v>
      </c>
    </row>
    <row r="392" spans="1:68" ht="27" customHeight="1" x14ac:dyDescent="0.25">
      <c r="A392" s="54" t="s">
        <v>642</v>
      </c>
      <c r="B392" s="54" t="s">
        <v>643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76</v>
      </c>
      <c r="L392" s="32"/>
      <c r="M392" s="33" t="s">
        <v>118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641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71</v>
      </c>
      <c r="Q393" s="721"/>
      <c r="R393" s="721"/>
      <c r="S393" s="721"/>
      <c r="T393" s="721"/>
      <c r="U393" s="721"/>
      <c r="V393" s="722"/>
      <c r="W393" s="37" t="s">
        <v>72</v>
      </c>
      <c r="X393" s="703">
        <f>IFERROR(X391/H391,"0")+IFERROR(X392/H392,"0")</f>
        <v>66.666666666666671</v>
      </c>
      <c r="Y393" s="703">
        <f>IFERROR(Y391/H391,"0")+IFERROR(Y392/H392,"0")</f>
        <v>67</v>
      </c>
      <c r="Z393" s="703">
        <f>IFERROR(IF(Z391="",0,Z391),"0")+IFERROR(IF(Z392="",0,Z392),"0")</f>
        <v>1.4572499999999999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71</v>
      </c>
      <c r="Q394" s="721"/>
      <c r="R394" s="721"/>
      <c r="S394" s="721"/>
      <c r="T394" s="721"/>
      <c r="U394" s="721"/>
      <c r="V394" s="722"/>
      <c r="W394" s="37" t="s">
        <v>69</v>
      </c>
      <c r="X394" s="703">
        <f>IFERROR(SUM(X391:X392),"0")</f>
        <v>1000</v>
      </c>
      <c r="Y394" s="703">
        <f>IFERROR(SUM(Y391:Y392),"0")</f>
        <v>1005</v>
      </c>
      <c r="Z394" s="37"/>
      <c r="AA394" s="704"/>
      <c r="AB394" s="704"/>
      <c r="AC394" s="704"/>
    </row>
    <row r="395" spans="1:68" ht="14.25" customHeight="1" x14ac:dyDescent="0.25">
      <c r="A395" s="723" t="s">
        <v>73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customHeight="1" x14ac:dyDescent="0.25">
      <c r="A396" s="54" t="s">
        <v>644</v>
      </c>
      <c r="B396" s="54" t="s">
        <v>645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117</v>
      </c>
      <c r="L396" s="32"/>
      <c r="M396" s="33" t="s">
        <v>121</v>
      </c>
      <c r="N396" s="33"/>
      <c r="O396" s="32">
        <v>40</v>
      </c>
      <c r="P396" s="9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646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644</v>
      </c>
      <c r="B397" s="54" t="s">
        <v>647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117</v>
      </c>
      <c r="L397" s="32"/>
      <c r="M397" s="33" t="s">
        <v>68</v>
      </c>
      <c r="N397" s="33"/>
      <c r="O397" s="32">
        <v>40</v>
      </c>
      <c r="P397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648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649</v>
      </c>
      <c r="B398" s="54" t="s">
        <v>650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117</v>
      </c>
      <c r="L398" s="32"/>
      <c r="M398" s="33" t="s">
        <v>68</v>
      </c>
      <c r="N398" s="33"/>
      <c r="O398" s="32">
        <v>40</v>
      </c>
      <c r="P398" s="9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69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651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71</v>
      </c>
      <c r="Q399" s="721"/>
      <c r="R399" s="721"/>
      <c r="S399" s="721"/>
      <c r="T399" s="721"/>
      <c r="U399" s="721"/>
      <c r="V399" s="722"/>
      <c r="W399" s="37" t="s">
        <v>72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71</v>
      </c>
      <c r="Q400" s="721"/>
      <c r="R400" s="721"/>
      <c r="S400" s="721"/>
      <c r="T400" s="721"/>
      <c r="U400" s="721"/>
      <c r="V400" s="722"/>
      <c r="W400" s="37" t="s">
        <v>69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customHeight="1" x14ac:dyDescent="0.25">
      <c r="A401" s="723" t="s">
        <v>202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customHeight="1" x14ac:dyDescent="0.25">
      <c r="A402" s="54" t="s">
        <v>652</v>
      </c>
      <c r="B402" s="54" t="s">
        <v>653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30</v>
      </c>
      <c r="P402" s="8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69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654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652</v>
      </c>
      <c r="B403" s="54" t="s">
        <v>655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30</v>
      </c>
      <c r="P403" s="86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656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71</v>
      </c>
      <c r="Q404" s="721"/>
      <c r="R404" s="721"/>
      <c r="S404" s="721"/>
      <c r="T404" s="721"/>
      <c r="U404" s="721"/>
      <c r="V404" s="722"/>
      <c r="W404" s="37" t="s">
        <v>72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71</v>
      </c>
      <c r="Q405" s="721"/>
      <c r="R405" s="721"/>
      <c r="S405" s="721"/>
      <c r="T405" s="721"/>
      <c r="U405" s="721"/>
      <c r="V405" s="722"/>
      <c r="W405" s="37" t="s">
        <v>69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customHeight="1" x14ac:dyDescent="0.25">
      <c r="A406" s="719" t="s">
        <v>657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customHeight="1" x14ac:dyDescent="0.25">
      <c r="A407" s="723" t="s">
        <v>114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customHeight="1" x14ac:dyDescent="0.25">
      <c r="A408" s="54" t="s">
        <v>658</v>
      </c>
      <c r="B408" s="54" t="s">
        <v>659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60</v>
      </c>
      <c r="P408" s="1068" t="s">
        <v>660</v>
      </c>
      <c r="Q408" s="708"/>
      <c r="R408" s="708"/>
      <c r="S408" s="708"/>
      <c r="T408" s="709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customHeight="1" x14ac:dyDescent="0.25">
      <c r="A409" s="54" t="s">
        <v>658</v>
      </c>
      <c r="B409" s="54" t="s">
        <v>662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117</v>
      </c>
      <c r="L409" s="32"/>
      <c r="M409" s="33" t="s">
        <v>68</v>
      </c>
      <c r="N409" s="33"/>
      <c r="O409" s="32">
        <v>60</v>
      </c>
      <c r="P409" s="10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663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customHeight="1" x14ac:dyDescent="0.25">
      <c r="A410" s="54" t="s">
        <v>664</v>
      </c>
      <c r="B410" s="54" t="s">
        <v>665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0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663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customHeight="1" x14ac:dyDescent="0.25">
      <c r="A411" s="54" t="s">
        <v>666</v>
      </c>
      <c r="B411" s="54" t="s">
        <v>667</v>
      </c>
      <c r="C411" s="31">
        <v>4301011874</v>
      </c>
      <c r="D411" s="705">
        <v>4680115884892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6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668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customHeight="1" x14ac:dyDescent="0.25">
      <c r="A412" s="54" t="s">
        <v>669</v>
      </c>
      <c r="B412" s="54" t="s">
        <v>670</v>
      </c>
      <c r="C412" s="31">
        <v>4301011312</v>
      </c>
      <c r="D412" s="705">
        <v>4607091384192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118</v>
      </c>
      <c r="N412" s="33"/>
      <c r="O412" s="32">
        <v>60</v>
      </c>
      <c r="P412" s="10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671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672</v>
      </c>
      <c r="B413" s="54" t="s">
        <v>673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7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668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674</v>
      </c>
      <c r="B414" s="54" t="s">
        <v>675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76</v>
      </c>
      <c r="L414" s="32"/>
      <c r="M414" s="33" t="s">
        <v>68</v>
      </c>
      <c r="N414" s="33"/>
      <c r="O414" s="32">
        <v>60</v>
      </c>
      <c r="P414" s="8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668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71</v>
      </c>
      <c r="Q415" s="721"/>
      <c r="R415" s="721"/>
      <c r="S415" s="721"/>
      <c r="T415" s="721"/>
      <c r="U415" s="721"/>
      <c r="V415" s="722"/>
      <c r="W415" s="37" t="s">
        <v>72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71</v>
      </c>
      <c r="Q416" s="721"/>
      <c r="R416" s="721"/>
      <c r="S416" s="721"/>
      <c r="T416" s="721"/>
      <c r="U416" s="721"/>
      <c r="V416" s="722"/>
      <c r="W416" s="37" t="s">
        <v>69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customHeight="1" x14ac:dyDescent="0.25">
      <c r="A417" s="723" t="s">
        <v>64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customHeight="1" x14ac:dyDescent="0.25">
      <c r="A418" s="54" t="s">
        <v>676</v>
      </c>
      <c r="B418" s="54" t="s">
        <v>677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76</v>
      </c>
      <c r="L418" s="32"/>
      <c r="M418" s="33" t="s">
        <v>68</v>
      </c>
      <c r="N418" s="33"/>
      <c r="O418" s="32">
        <v>35</v>
      </c>
      <c r="P418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69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678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679</v>
      </c>
      <c r="B419" s="54" t="s">
        <v>680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35</v>
      </c>
      <c r="P419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678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71</v>
      </c>
      <c r="Q420" s="721"/>
      <c r="R420" s="721"/>
      <c r="S420" s="721"/>
      <c r="T420" s="721"/>
      <c r="U420" s="721"/>
      <c r="V420" s="722"/>
      <c r="W420" s="37" t="s">
        <v>72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71</v>
      </c>
      <c r="Q421" s="721"/>
      <c r="R421" s="721"/>
      <c r="S421" s="721"/>
      <c r="T421" s="721"/>
      <c r="U421" s="721"/>
      <c r="V421" s="722"/>
      <c r="W421" s="37" t="s">
        <v>69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customHeight="1" x14ac:dyDescent="0.25">
      <c r="A422" s="723" t="s">
        <v>73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customHeight="1" x14ac:dyDescent="0.25">
      <c r="A423" s="54" t="s">
        <v>681</v>
      </c>
      <c r="B423" s="54" t="s">
        <v>682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117</v>
      </c>
      <c r="L423" s="32"/>
      <c r="M423" s="33" t="s">
        <v>68</v>
      </c>
      <c r="N423" s="33"/>
      <c r="O423" s="32">
        <v>40</v>
      </c>
      <c r="P423" s="83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69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683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684</v>
      </c>
      <c r="B424" s="54" t="s">
        <v>685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117</v>
      </c>
      <c r="L424" s="32"/>
      <c r="M424" s="33" t="s">
        <v>68</v>
      </c>
      <c r="N424" s="33"/>
      <c r="O424" s="32">
        <v>40</v>
      </c>
      <c r="P424" s="9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686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687</v>
      </c>
      <c r="B425" s="54" t="s">
        <v>688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76</v>
      </c>
      <c r="L425" s="32"/>
      <c r="M425" s="33" t="s">
        <v>68</v>
      </c>
      <c r="N425" s="33"/>
      <c r="O425" s="32">
        <v>40</v>
      </c>
      <c r="P425" s="9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689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customHeight="1" x14ac:dyDescent="0.25">
      <c r="A426" s="54" t="s">
        <v>687</v>
      </c>
      <c r="B426" s="54" t="s">
        <v>690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76</v>
      </c>
      <c r="L426" s="32"/>
      <c r="M426" s="33" t="s">
        <v>68</v>
      </c>
      <c r="N426" s="33"/>
      <c r="O426" s="32">
        <v>40</v>
      </c>
      <c r="P426" s="81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683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691</v>
      </c>
      <c r="B427" s="54" t="s">
        <v>692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76</v>
      </c>
      <c r="L427" s="32"/>
      <c r="M427" s="33" t="s">
        <v>68</v>
      </c>
      <c r="N427" s="33"/>
      <c r="O427" s="32">
        <v>40</v>
      </c>
      <c r="P427" s="9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686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71</v>
      </c>
      <c r="Q428" s="721"/>
      <c r="R428" s="721"/>
      <c r="S428" s="721"/>
      <c r="T428" s="721"/>
      <c r="U428" s="721"/>
      <c r="V428" s="722"/>
      <c r="W428" s="37" t="s">
        <v>72</v>
      </c>
      <c r="X428" s="703">
        <f>IFERROR(X423/H423,"0")+IFERROR(X424/H424,"0")+IFERROR(X425/H425,"0")+IFERROR(X426/H426,"0")+IFERROR(X427/H427,"0")</f>
        <v>0</v>
      </c>
      <c r="Y428" s="703">
        <f>IFERROR(Y423/H423,"0")+IFERROR(Y424/H424,"0")+IFERROR(Y425/H425,"0")+IFERROR(Y426/H426,"0")+IFERROR(Y427/H427,"0")</f>
        <v>0</v>
      </c>
      <c r="Z428" s="703">
        <f>IFERROR(IF(Z423="",0,Z423),"0")+IFERROR(IF(Z424="",0,Z424),"0")+IFERROR(IF(Z425="",0,Z425),"0")+IFERROR(IF(Z426="",0,Z426),"0")+IFERROR(IF(Z427="",0,Z427),"0")</f>
        <v>0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71</v>
      </c>
      <c r="Q429" s="721"/>
      <c r="R429" s="721"/>
      <c r="S429" s="721"/>
      <c r="T429" s="721"/>
      <c r="U429" s="721"/>
      <c r="V429" s="722"/>
      <c r="W429" s="37" t="s">
        <v>69</v>
      </c>
      <c r="X429" s="703">
        <f>IFERROR(SUM(X423:X427),"0")</f>
        <v>0</v>
      </c>
      <c r="Y429" s="703">
        <f>IFERROR(SUM(Y423:Y427),"0")</f>
        <v>0</v>
      </c>
      <c r="Z429" s="37"/>
      <c r="AA429" s="704"/>
      <c r="AB429" s="704"/>
      <c r="AC429" s="704"/>
    </row>
    <row r="430" spans="1:68" ht="14.25" customHeight="1" x14ac:dyDescent="0.25">
      <c r="A430" s="723" t="s">
        <v>202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customHeight="1" x14ac:dyDescent="0.25">
      <c r="A431" s="54" t="s">
        <v>693</v>
      </c>
      <c r="B431" s="54" t="s">
        <v>694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8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695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71</v>
      </c>
      <c r="Q432" s="721"/>
      <c r="R432" s="721"/>
      <c r="S432" s="721"/>
      <c r="T432" s="721"/>
      <c r="U432" s="721"/>
      <c r="V432" s="722"/>
      <c r="W432" s="37" t="s">
        <v>72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71</v>
      </c>
      <c r="Q433" s="721"/>
      <c r="R433" s="721"/>
      <c r="S433" s="721"/>
      <c r="T433" s="721"/>
      <c r="U433" s="721"/>
      <c r="V433" s="722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customHeight="1" x14ac:dyDescent="0.2">
      <c r="A434" s="765" t="s">
        <v>696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48"/>
      <c r="AB434" s="48"/>
      <c r="AC434" s="48"/>
    </row>
    <row r="435" spans="1:68" ht="16.5" customHeight="1" x14ac:dyDescent="0.25">
      <c r="A435" s="719" t="s">
        <v>697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customHeight="1" x14ac:dyDescent="0.25">
      <c r="A436" s="723" t="s">
        <v>114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customHeight="1" x14ac:dyDescent="0.25">
      <c r="A437" s="54" t="s">
        <v>698</v>
      </c>
      <c r="B437" s="54" t="s">
        <v>699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76</v>
      </c>
      <c r="L437" s="32"/>
      <c r="M437" s="33" t="s">
        <v>118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700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71</v>
      </c>
      <c r="Q438" s="721"/>
      <c r="R438" s="721"/>
      <c r="S438" s="721"/>
      <c r="T438" s="721"/>
      <c r="U438" s="721"/>
      <c r="V438" s="722"/>
      <c r="W438" s="37" t="s">
        <v>72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71</v>
      </c>
      <c r="Q439" s="721"/>
      <c r="R439" s="721"/>
      <c r="S439" s="721"/>
      <c r="T439" s="721"/>
      <c r="U439" s="721"/>
      <c r="V439" s="722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customHeight="1" x14ac:dyDescent="0.25">
      <c r="A440" s="723" t="s">
        <v>64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customHeight="1" x14ac:dyDescent="0.25">
      <c r="A441" s="54" t="s">
        <v>701</v>
      </c>
      <c r="B441" s="54" t="s">
        <v>702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76</v>
      </c>
      <c r="L441" s="32"/>
      <c r="M441" s="33" t="s">
        <v>68</v>
      </c>
      <c r="N441" s="33"/>
      <c r="O441" s="32">
        <v>50</v>
      </c>
      <c r="P441" s="94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703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701</v>
      </c>
      <c r="B442" s="54" t="s">
        <v>704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76</v>
      </c>
      <c r="L442" s="32"/>
      <c r="M442" s="33" t="s">
        <v>68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69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703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705</v>
      </c>
      <c r="B443" s="54" t="s">
        <v>706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76</v>
      </c>
      <c r="L443" s="32"/>
      <c r="M443" s="33" t="s">
        <v>68</v>
      </c>
      <c r="N443" s="33"/>
      <c r="O443" s="32">
        <v>50</v>
      </c>
      <c r="P443" s="7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707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708</v>
      </c>
      <c r="B444" s="54" t="s">
        <v>709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69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710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customHeight="1" x14ac:dyDescent="0.25">
      <c r="A445" s="54" t="s">
        <v>708</v>
      </c>
      <c r="B445" s="54" t="s">
        <v>711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710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712</v>
      </c>
      <c r="B446" s="54" t="s">
        <v>713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9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703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712</v>
      </c>
      <c r="B447" s="54" t="s">
        <v>714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10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715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716</v>
      </c>
      <c r="B448" s="54" t="s">
        <v>717</v>
      </c>
      <c r="C448" s="31">
        <v>4301031330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94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703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716</v>
      </c>
      <c r="B449" s="54" t="s">
        <v>718</v>
      </c>
      <c r="C449" s="31">
        <v>4301031178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0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715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customHeight="1" x14ac:dyDescent="0.25">
      <c r="A450" s="54" t="s">
        <v>719</v>
      </c>
      <c r="B450" s="54" t="s">
        <v>720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721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customHeight="1" x14ac:dyDescent="0.25">
      <c r="A451" s="54" t="s">
        <v>719</v>
      </c>
      <c r="B451" s="54" t="s">
        <v>722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9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723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724</v>
      </c>
      <c r="B452" s="54" t="s">
        <v>725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721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724</v>
      </c>
      <c r="B453" s="54" t="s">
        <v>726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799" t="s">
        <v>727</v>
      </c>
      <c r="Q453" s="708"/>
      <c r="R453" s="708"/>
      <c r="S453" s="708"/>
      <c r="T453" s="709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721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customHeight="1" x14ac:dyDescent="0.25">
      <c r="A454" s="54" t="s">
        <v>728</v>
      </c>
      <c r="B454" s="54" t="s">
        <v>729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730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731</v>
      </c>
      <c r="B455" s="54" t="s">
        <v>732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733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customHeight="1" x14ac:dyDescent="0.25">
      <c r="A456" s="54" t="s">
        <v>731</v>
      </c>
      <c r="B456" s="54" t="s">
        <v>734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733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customHeight="1" x14ac:dyDescent="0.25">
      <c r="A457" s="54" t="s">
        <v>735</v>
      </c>
      <c r="B457" s="54" t="s">
        <v>736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730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737</v>
      </c>
      <c r="B458" s="54" t="s">
        <v>738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7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707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737</v>
      </c>
      <c r="B459" s="54" t="s">
        <v>739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45</v>
      </c>
      <c r="P459" s="9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740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741</v>
      </c>
      <c r="B460" s="54" t="s">
        <v>742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35</v>
      </c>
      <c r="P460" s="9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743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71</v>
      </c>
      <c r="Q461" s="721"/>
      <c r="R461" s="721"/>
      <c r="S461" s="721"/>
      <c r="T461" s="721"/>
      <c r="U461" s="721"/>
      <c r="V461" s="722"/>
      <c r="W461" s="37" t="s">
        <v>72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71</v>
      </c>
      <c r="Q462" s="721"/>
      <c r="R462" s="721"/>
      <c r="S462" s="721"/>
      <c r="T462" s="721"/>
      <c r="U462" s="721"/>
      <c r="V462" s="722"/>
      <c r="W462" s="37" t="s">
        <v>69</v>
      </c>
      <c r="X462" s="703">
        <f>IFERROR(SUM(X441:X460),"0")</f>
        <v>0</v>
      </c>
      <c r="Y462" s="703">
        <f>IFERROR(SUM(Y441:Y460),"0")</f>
        <v>0</v>
      </c>
      <c r="Z462" s="37"/>
      <c r="AA462" s="704"/>
      <c r="AB462" s="704"/>
      <c r="AC462" s="704"/>
    </row>
    <row r="463" spans="1:68" ht="14.25" customHeight="1" x14ac:dyDescent="0.25">
      <c r="A463" s="723" t="s">
        <v>73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customHeight="1" x14ac:dyDescent="0.25">
      <c r="A464" s="54" t="s">
        <v>744</v>
      </c>
      <c r="B464" s="54" t="s">
        <v>745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76</v>
      </c>
      <c r="L464" s="32"/>
      <c r="M464" s="33" t="s">
        <v>121</v>
      </c>
      <c r="N464" s="33"/>
      <c r="O464" s="32">
        <v>45</v>
      </c>
      <c r="P464" s="8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746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747</v>
      </c>
      <c r="B465" s="54" t="s">
        <v>748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76</v>
      </c>
      <c r="L465" s="32"/>
      <c r="M465" s="33" t="s">
        <v>121</v>
      </c>
      <c r="N465" s="33"/>
      <c r="O465" s="32">
        <v>45</v>
      </c>
      <c r="P465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749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71</v>
      </c>
      <c r="Q466" s="721"/>
      <c r="R466" s="721"/>
      <c r="S466" s="721"/>
      <c r="T466" s="721"/>
      <c r="U466" s="721"/>
      <c r="V466" s="722"/>
      <c r="W466" s="37" t="s">
        <v>72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71</v>
      </c>
      <c r="Q467" s="721"/>
      <c r="R467" s="721"/>
      <c r="S467" s="721"/>
      <c r="T467" s="721"/>
      <c r="U467" s="721"/>
      <c r="V467" s="722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customHeight="1" x14ac:dyDescent="0.25">
      <c r="A468" s="723" t="s">
        <v>103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customHeight="1" x14ac:dyDescent="0.25">
      <c r="A469" s="54" t="s">
        <v>750</v>
      </c>
      <c r="B469" s="54" t="s">
        <v>751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752</v>
      </c>
      <c r="L469" s="32"/>
      <c r="M469" s="33" t="s">
        <v>753</v>
      </c>
      <c r="N469" s="33"/>
      <c r="O469" s="32">
        <v>60</v>
      </c>
      <c r="P469" s="8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69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754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71</v>
      </c>
      <c r="Q470" s="721"/>
      <c r="R470" s="721"/>
      <c r="S470" s="721"/>
      <c r="T470" s="721"/>
      <c r="U470" s="721"/>
      <c r="V470" s="722"/>
      <c r="W470" s="37" t="s">
        <v>72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71</v>
      </c>
      <c r="Q471" s="721"/>
      <c r="R471" s="721"/>
      <c r="S471" s="721"/>
      <c r="T471" s="721"/>
      <c r="U471" s="721"/>
      <c r="V471" s="722"/>
      <c r="W471" s="37" t="s">
        <v>69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customHeight="1" x14ac:dyDescent="0.25">
      <c r="A472" s="719" t="s">
        <v>755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customHeight="1" x14ac:dyDescent="0.25">
      <c r="A473" s="723" t="s">
        <v>162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customHeight="1" x14ac:dyDescent="0.25">
      <c r="A474" s="54" t="s">
        <v>756</v>
      </c>
      <c r="B474" s="54" t="s">
        <v>757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758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71</v>
      </c>
      <c r="Q475" s="721"/>
      <c r="R475" s="721"/>
      <c r="S475" s="721"/>
      <c r="T475" s="721"/>
      <c r="U475" s="721"/>
      <c r="V475" s="722"/>
      <c r="W475" s="37" t="s">
        <v>72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71</v>
      </c>
      <c r="Q476" s="721"/>
      <c r="R476" s="721"/>
      <c r="S476" s="721"/>
      <c r="T476" s="721"/>
      <c r="U476" s="721"/>
      <c r="V476" s="722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customHeight="1" x14ac:dyDescent="0.25">
      <c r="A477" s="723" t="s">
        <v>64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customHeight="1" x14ac:dyDescent="0.25">
      <c r="A478" s="54" t="s">
        <v>759</v>
      </c>
      <c r="B478" s="54" t="s">
        <v>760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2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69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761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763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764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765</v>
      </c>
      <c r="B480" s="54" t="s">
        <v>766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767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768</v>
      </c>
      <c r="B481" s="54" t="s">
        <v>769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41" t="s">
        <v>770</v>
      </c>
      <c r="Q481" s="708"/>
      <c r="R481" s="708"/>
      <c r="S481" s="708"/>
      <c r="T481" s="709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767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768</v>
      </c>
      <c r="B482" s="54" t="s">
        <v>771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0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767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71</v>
      </c>
      <c r="Q483" s="721"/>
      <c r="R483" s="721"/>
      <c r="S483" s="721"/>
      <c r="T483" s="721"/>
      <c r="U483" s="721"/>
      <c r="V483" s="722"/>
      <c r="W483" s="37" t="s">
        <v>72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71</v>
      </c>
      <c r="Q484" s="721"/>
      <c r="R484" s="721"/>
      <c r="S484" s="721"/>
      <c r="T484" s="721"/>
      <c r="U484" s="721"/>
      <c r="V484" s="722"/>
      <c r="W484" s="37" t="s">
        <v>69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customHeight="1" x14ac:dyDescent="0.25">
      <c r="A485" s="723" t="s">
        <v>103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customHeight="1" x14ac:dyDescent="0.25">
      <c r="A486" s="54" t="s">
        <v>772</v>
      </c>
      <c r="B486" s="54" t="s">
        <v>773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752</v>
      </c>
      <c r="L486" s="32"/>
      <c r="M486" s="33" t="s">
        <v>753</v>
      </c>
      <c r="N486" s="33"/>
      <c r="O486" s="32">
        <v>60</v>
      </c>
      <c r="P486" s="10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774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71</v>
      </c>
      <c r="Q487" s="721"/>
      <c r="R487" s="721"/>
      <c r="S487" s="721"/>
      <c r="T487" s="721"/>
      <c r="U487" s="721"/>
      <c r="V487" s="722"/>
      <c r="W487" s="37" t="s">
        <v>72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71</v>
      </c>
      <c r="Q488" s="721"/>
      <c r="R488" s="721"/>
      <c r="S488" s="721"/>
      <c r="T488" s="721"/>
      <c r="U488" s="721"/>
      <c r="V488" s="722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customHeight="1" x14ac:dyDescent="0.25">
      <c r="A489" s="719" t="s">
        <v>775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customHeight="1" x14ac:dyDescent="0.25">
      <c r="A490" s="723" t="s">
        <v>64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customHeight="1" x14ac:dyDescent="0.25">
      <c r="A491" s="54" t="s">
        <v>776</v>
      </c>
      <c r="B491" s="54" t="s">
        <v>777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40</v>
      </c>
      <c r="P491" s="9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778</v>
      </c>
      <c r="AG491" s="64"/>
      <c r="AJ491" s="68"/>
      <c r="AK491" s="68"/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779</v>
      </c>
      <c r="B492" s="54" t="s">
        <v>780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40</v>
      </c>
      <c r="P492" s="8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778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35</v>
      </c>
      <c r="P493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783</v>
      </c>
      <c r="AG493" s="64"/>
      <c r="AJ493" s="68"/>
      <c r="AK493" s="68"/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71</v>
      </c>
      <c r="Q494" s="721"/>
      <c r="R494" s="721"/>
      <c r="S494" s="721"/>
      <c r="T494" s="721"/>
      <c r="U494" s="721"/>
      <c r="V494" s="722"/>
      <c r="W494" s="37" t="s">
        <v>72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71</v>
      </c>
      <c r="Q495" s="721"/>
      <c r="R495" s="721"/>
      <c r="S495" s="721"/>
      <c r="T495" s="721"/>
      <c r="U495" s="721"/>
      <c r="V495" s="722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customHeight="1" x14ac:dyDescent="0.25">
      <c r="A496" s="719" t="s">
        <v>784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customHeight="1" x14ac:dyDescent="0.25">
      <c r="A497" s="723" t="s">
        <v>64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customHeight="1" x14ac:dyDescent="0.25">
      <c r="A498" s="54" t="s">
        <v>785</v>
      </c>
      <c r="B498" s="54" t="s">
        <v>786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76</v>
      </c>
      <c r="L498" s="32"/>
      <c r="M498" s="33" t="s">
        <v>68</v>
      </c>
      <c r="N498" s="33"/>
      <c r="O498" s="32">
        <v>40</v>
      </c>
      <c r="P49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787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71</v>
      </c>
      <c r="Q499" s="721"/>
      <c r="R499" s="721"/>
      <c r="S499" s="721"/>
      <c r="T499" s="721"/>
      <c r="U499" s="721"/>
      <c r="V499" s="722"/>
      <c r="W499" s="37" t="s">
        <v>72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71</v>
      </c>
      <c r="Q500" s="721"/>
      <c r="R500" s="721"/>
      <c r="S500" s="721"/>
      <c r="T500" s="721"/>
      <c r="U500" s="721"/>
      <c r="V500" s="722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customHeight="1" x14ac:dyDescent="0.2">
      <c r="A501" s="765" t="s">
        <v>788</v>
      </c>
      <c r="B501" s="766"/>
      <c r="C501" s="766"/>
      <c r="D501" s="766"/>
      <c r="E501" s="766"/>
      <c r="F501" s="766"/>
      <c r="G501" s="766"/>
      <c r="H501" s="766"/>
      <c r="I501" s="766"/>
      <c r="J501" s="766"/>
      <c r="K501" s="766"/>
      <c r="L501" s="766"/>
      <c r="M501" s="766"/>
      <c r="N501" s="766"/>
      <c r="O501" s="766"/>
      <c r="P501" s="766"/>
      <c r="Q501" s="766"/>
      <c r="R501" s="766"/>
      <c r="S501" s="766"/>
      <c r="T501" s="766"/>
      <c r="U501" s="766"/>
      <c r="V501" s="766"/>
      <c r="W501" s="766"/>
      <c r="X501" s="766"/>
      <c r="Y501" s="766"/>
      <c r="Z501" s="766"/>
      <c r="AA501" s="48"/>
      <c r="AB501" s="48"/>
      <c r="AC501" s="48"/>
    </row>
    <row r="502" spans="1:68" ht="16.5" customHeight="1" x14ac:dyDescent="0.25">
      <c r="A502" s="719" t="s">
        <v>788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customHeight="1" x14ac:dyDescent="0.25">
      <c r="A503" s="723" t="s">
        <v>114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customHeight="1" x14ac:dyDescent="0.25">
      <c r="A504" s="54" t="s">
        <v>789</v>
      </c>
      <c r="B504" s="54" t="s">
        <v>790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117</v>
      </c>
      <c r="L504" s="32"/>
      <c r="M504" s="33" t="s">
        <v>118</v>
      </c>
      <c r="N504" s="33"/>
      <c r="O504" s="32">
        <v>60</v>
      </c>
      <c r="P504" s="9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69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122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customHeight="1" x14ac:dyDescent="0.25">
      <c r="A505" s="54" t="s">
        <v>791</v>
      </c>
      <c r="B505" s="54" t="s">
        <v>792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117</v>
      </c>
      <c r="L505" s="32"/>
      <c r="M505" s="33" t="s">
        <v>118</v>
      </c>
      <c r="N505" s="33"/>
      <c r="O505" s="32">
        <v>60</v>
      </c>
      <c r="P505" s="11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69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793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customHeight="1" x14ac:dyDescent="0.25">
      <c r="A506" s="54" t="s">
        <v>794</v>
      </c>
      <c r="B506" s="54" t="s">
        <v>795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117</v>
      </c>
      <c r="L506" s="32"/>
      <c r="M506" s="33" t="s">
        <v>118</v>
      </c>
      <c r="N506" s="33"/>
      <c r="O506" s="32">
        <v>60</v>
      </c>
      <c r="P506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796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797</v>
      </c>
      <c r="B507" s="54" t="s">
        <v>798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69</v>
      </c>
      <c r="X507" s="701">
        <v>0</v>
      </c>
      <c r="Y507" s="702">
        <f t="shared" si="84"/>
        <v>0</v>
      </c>
      <c r="Z507" s="36" t="str">
        <f t="shared" si="85"/>
        <v/>
      </c>
      <c r="AA507" s="56"/>
      <c r="AB507" s="57"/>
      <c r="AC507" s="595" t="s">
        <v>799</v>
      </c>
      <c r="AG507" s="64"/>
      <c r="AJ507" s="68"/>
      <c r="AK507" s="68"/>
      <c r="BB507" s="596" t="s">
        <v>1</v>
      </c>
      <c r="BM507" s="64">
        <f t="shared" si="86"/>
        <v>0</v>
      </c>
      <c r="BN507" s="64">
        <f t="shared" si="87"/>
        <v>0</v>
      </c>
      <c r="BO507" s="64">
        <f t="shared" si="88"/>
        <v>0</v>
      </c>
      <c r="BP507" s="64">
        <f t="shared" si="89"/>
        <v>0</v>
      </c>
    </row>
    <row r="508" spans="1:68" ht="16.5" customHeight="1" x14ac:dyDescent="0.25">
      <c r="A508" s="54" t="s">
        <v>800</v>
      </c>
      <c r="B508" s="54" t="s">
        <v>801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121</v>
      </c>
      <c r="N508" s="33"/>
      <c r="O508" s="32">
        <v>60</v>
      </c>
      <c r="P508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802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803</v>
      </c>
      <c r="B509" s="54" t="s">
        <v>804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121</v>
      </c>
      <c r="N509" s="33"/>
      <c r="O509" s="32">
        <v>60</v>
      </c>
      <c r="P509" s="10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805</v>
      </c>
      <c r="AG509" s="64"/>
      <c r="AJ509" s="68"/>
      <c r="AK509" s="68"/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806</v>
      </c>
      <c r="B510" s="54" t="s">
        <v>807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76</v>
      </c>
      <c r="L510" s="32"/>
      <c r="M510" s="33" t="s">
        <v>118</v>
      </c>
      <c r="N510" s="33"/>
      <c r="O510" s="32">
        <v>60</v>
      </c>
      <c r="P510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122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customHeight="1" x14ac:dyDescent="0.25">
      <c r="A511" s="54" t="s">
        <v>808</v>
      </c>
      <c r="B511" s="54" t="s">
        <v>809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76</v>
      </c>
      <c r="L511" s="32"/>
      <c r="M511" s="33" t="s">
        <v>118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799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71</v>
      </c>
      <c r="Q512" s="721"/>
      <c r="R512" s="721"/>
      <c r="S512" s="721"/>
      <c r="T512" s="721"/>
      <c r="U512" s="721"/>
      <c r="V512" s="722"/>
      <c r="W512" s="37" t="s">
        <v>72</v>
      </c>
      <c r="X512" s="703">
        <f>IFERROR(X504/H504,"0")+IFERROR(X505/H505,"0")+IFERROR(X506/H506,"0")+IFERROR(X507/H507,"0")+IFERROR(X508/H508,"0")+IFERROR(X509/H509,"0")+IFERROR(X510/H510,"0")+IFERROR(X511/H511,"0")</f>
        <v>0</v>
      </c>
      <c r="Y512" s="703">
        <f>IFERROR(Y504/H504,"0")+IFERROR(Y505/H505,"0")+IFERROR(Y506/H506,"0")+IFERROR(Y507/H507,"0")+IFERROR(Y508/H508,"0")+IFERROR(Y509/H509,"0")+IFERROR(Y510/H510,"0")+IFERROR(Y511/H511,"0")</f>
        <v>0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71</v>
      </c>
      <c r="Q513" s="721"/>
      <c r="R513" s="721"/>
      <c r="S513" s="721"/>
      <c r="T513" s="721"/>
      <c r="U513" s="721"/>
      <c r="V513" s="722"/>
      <c r="W513" s="37" t="s">
        <v>69</v>
      </c>
      <c r="X513" s="703">
        <f>IFERROR(SUM(X504:X511),"0")</f>
        <v>0</v>
      </c>
      <c r="Y513" s="703">
        <f>IFERROR(SUM(Y504:Y511),"0")</f>
        <v>0</v>
      </c>
      <c r="Z513" s="37"/>
      <c r="AA513" s="704"/>
      <c r="AB513" s="704"/>
      <c r="AC513" s="704"/>
    </row>
    <row r="514" spans="1:68" ht="14.25" customHeight="1" x14ac:dyDescent="0.25">
      <c r="A514" s="723" t="s">
        <v>162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customHeight="1" x14ac:dyDescent="0.25">
      <c r="A515" s="54" t="s">
        <v>810</v>
      </c>
      <c r="B515" s="54" t="s">
        <v>811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55</v>
      </c>
      <c r="P51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69</v>
      </c>
      <c r="X515" s="701">
        <v>0</v>
      </c>
      <c r="Y515" s="702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05" t="s">
        <v>812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16.5" customHeight="1" x14ac:dyDescent="0.25">
      <c r="A516" s="54" t="s">
        <v>813</v>
      </c>
      <c r="B516" s="54" t="s">
        <v>814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76</v>
      </c>
      <c r="L516" s="32"/>
      <c r="M516" s="33" t="s">
        <v>118</v>
      </c>
      <c r="N516" s="33"/>
      <c r="O516" s="32">
        <v>55</v>
      </c>
      <c r="P516" s="9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69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812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71</v>
      </c>
      <c r="Q517" s="721"/>
      <c r="R517" s="721"/>
      <c r="S517" s="721"/>
      <c r="T517" s="721"/>
      <c r="U517" s="721"/>
      <c r="V517" s="722"/>
      <c r="W517" s="37" t="s">
        <v>72</v>
      </c>
      <c r="X517" s="703">
        <f>IFERROR(X515/H515,"0")+IFERROR(X516/H516,"0")</f>
        <v>0</v>
      </c>
      <c r="Y517" s="703">
        <f>IFERROR(Y515/H515,"0")+IFERROR(Y516/H516,"0")</f>
        <v>0</v>
      </c>
      <c r="Z517" s="703">
        <f>IFERROR(IF(Z515="",0,Z515),"0")+IFERROR(IF(Z516="",0,Z516),"0")</f>
        <v>0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71</v>
      </c>
      <c r="Q518" s="721"/>
      <c r="R518" s="721"/>
      <c r="S518" s="721"/>
      <c r="T518" s="721"/>
      <c r="U518" s="721"/>
      <c r="V518" s="722"/>
      <c r="W518" s="37" t="s">
        <v>69</v>
      </c>
      <c r="X518" s="703">
        <f>IFERROR(SUM(X515:X516),"0")</f>
        <v>0</v>
      </c>
      <c r="Y518" s="703">
        <f>IFERROR(SUM(Y515:Y516),"0")</f>
        <v>0</v>
      </c>
      <c r="Z518" s="37"/>
      <c r="AA518" s="704"/>
      <c r="AB518" s="704"/>
      <c r="AC518" s="704"/>
    </row>
    <row r="519" spans="1:68" ht="14.25" customHeight="1" x14ac:dyDescent="0.25">
      <c r="A519" s="723" t="s">
        <v>64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customHeight="1" x14ac:dyDescent="0.25">
      <c r="A520" s="54" t="s">
        <v>815</v>
      </c>
      <c r="B520" s="54" t="s">
        <v>816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117</v>
      </c>
      <c r="L520" s="32"/>
      <c r="M520" s="33" t="s">
        <v>118</v>
      </c>
      <c r="N520" s="33"/>
      <c r="O520" s="32">
        <v>60</v>
      </c>
      <c r="P52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69</v>
      </c>
      <c r="X520" s="701">
        <v>0</v>
      </c>
      <c r="Y520" s="702">
        <f t="shared" ref="Y520:Y525" si="90">IFERROR(IF(X520="",0,CEILING((X520/$H520),1)*$H520),"")</f>
        <v>0</v>
      </c>
      <c r="Z520" s="36" t="str">
        <f>IFERROR(IF(Y520=0,"",ROUNDUP(Y520/H520,0)*0.01196),"")</f>
        <v/>
      </c>
      <c r="AA520" s="56"/>
      <c r="AB520" s="57"/>
      <c r="AC520" s="609" t="s">
        <v>817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0</v>
      </c>
      <c r="BN520" s="64">
        <f t="shared" ref="BN520:BN525" si="92">IFERROR(Y520*I520/H520,"0")</f>
        <v>0</v>
      </c>
      <c r="BO520" s="64">
        <f t="shared" ref="BO520:BO525" si="93">IFERROR(1/J520*(X520/H520),"0")</f>
        <v>0</v>
      </c>
      <c r="BP520" s="64">
        <f t="shared" ref="BP520:BP525" si="94">IFERROR(1/J520*(Y520/H520),"0")</f>
        <v>0</v>
      </c>
    </row>
    <row r="521" spans="1:68" ht="27" customHeight="1" x14ac:dyDescent="0.25">
      <c r="A521" s="54" t="s">
        <v>818</v>
      </c>
      <c r="B521" s="54" t="s">
        <v>819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117</v>
      </c>
      <c r="L521" s="32"/>
      <c r="M521" s="33" t="s">
        <v>68</v>
      </c>
      <c r="N521" s="33"/>
      <c r="O521" s="32">
        <v>60</v>
      </c>
      <c r="P521" s="7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69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820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821</v>
      </c>
      <c r="B522" s="54" t="s">
        <v>822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117</v>
      </c>
      <c r="L522" s="32"/>
      <c r="M522" s="33" t="s">
        <v>68</v>
      </c>
      <c r="N522" s="33"/>
      <c r="O522" s="32">
        <v>60</v>
      </c>
      <c r="P522" s="7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69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823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824</v>
      </c>
      <c r="B523" s="54" t="s">
        <v>825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826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827</v>
      </c>
      <c r="B524" s="54" t="s">
        <v>828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76</v>
      </c>
      <c r="L524" s="32"/>
      <c r="M524" s="33" t="s">
        <v>68</v>
      </c>
      <c r="N524" s="33"/>
      <c r="O524" s="32">
        <v>60</v>
      </c>
      <c r="P524" s="8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820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76</v>
      </c>
      <c r="L525" s="32"/>
      <c r="M525" s="33" t="s">
        <v>68</v>
      </c>
      <c r="N525" s="33"/>
      <c r="O525" s="32">
        <v>60</v>
      </c>
      <c r="P525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823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71</v>
      </c>
      <c r="Q526" s="721"/>
      <c r="R526" s="721"/>
      <c r="S526" s="721"/>
      <c r="T526" s="721"/>
      <c r="U526" s="721"/>
      <c r="V526" s="722"/>
      <c r="W526" s="37" t="s">
        <v>72</v>
      </c>
      <c r="X526" s="703">
        <f>IFERROR(X520/H520,"0")+IFERROR(X521/H521,"0")+IFERROR(X522/H522,"0")+IFERROR(X523/H523,"0")+IFERROR(X524/H524,"0")+IFERROR(X525/H525,"0")</f>
        <v>0</v>
      </c>
      <c r="Y526" s="703">
        <f>IFERROR(Y520/H520,"0")+IFERROR(Y521/H521,"0")+IFERROR(Y522/H522,"0")+IFERROR(Y523/H523,"0")+IFERROR(Y524/H524,"0")+IFERROR(Y525/H525,"0")</f>
        <v>0</v>
      </c>
      <c r="Z526" s="703">
        <f>IFERROR(IF(Z520="",0,Z520),"0")+IFERROR(IF(Z521="",0,Z521),"0")+IFERROR(IF(Z522="",0,Z522),"0")+IFERROR(IF(Z523="",0,Z523),"0")+IFERROR(IF(Z524="",0,Z524),"0")+IFERROR(IF(Z525="",0,Z525),"0")</f>
        <v>0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71</v>
      </c>
      <c r="Q527" s="721"/>
      <c r="R527" s="721"/>
      <c r="S527" s="721"/>
      <c r="T527" s="721"/>
      <c r="U527" s="721"/>
      <c r="V527" s="722"/>
      <c r="W527" s="37" t="s">
        <v>69</v>
      </c>
      <c r="X527" s="703">
        <f>IFERROR(SUM(X520:X525),"0")</f>
        <v>0</v>
      </c>
      <c r="Y527" s="703">
        <f>IFERROR(SUM(Y520:Y525),"0")</f>
        <v>0</v>
      </c>
      <c r="Z527" s="37"/>
      <c r="AA527" s="704"/>
      <c r="AB527" s="704"/>
      <c r="AC527" s="704"/>
    </row>
    <row r="528" spans="1:68" ht="14.25" customHeight="1" x14ac:dyDescent="0.25">
      <c r="A528" s="723" t="s">
        <v>73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customHeight="1" x14ac:dyDescent="0.25">
      <c r="A529" s="54" t="s">
        <v>831</v>
      </c>
      <c r="B529" s="54" t="s">
        <v>832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117</v>
      </c>
      <c r="L529" s="32"/>
      <c r="M529" s="33" t="s">
        <v>68</v>
      </c>
      <c r="N529" s="33"/>
      <c r="O529" s="32">
        <v>45</v>
      </c>
      <c r="P529" s="8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833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834</v>
      </c>
      <c r="B530" s="54" t="s">
        <v>835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117</v>
      </c>
      <c r="L530" s="32"/>
      <c r="M530" s="33" t="s">
        <v>68</v>
      </c>
      <c r="N530" s="33"/>
      <c r="O530" s="32">
        <v>45</v>
      </c>
      <c r="P530" s="9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836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837</v>
      </c>
      <c r="B531" s="54" t="s">
        <v>838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76</v>
      </c>
      <c r="L531" s="32"/>
      <c r="M531" s="33" t="s">
        <v>68</v>
      </c>
      <c r="N531" s="33"/>
      <c r="O531" s="32">
        <v>45</v>
      </c>
      <c r="P531" s="7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839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71</v>
      </c>
      <c r="Q532" s="721"/>
      <c r="R532" s="721"/>
      <c r="S532" s="721"/>
      <c r="T532" s="721"/>
      <c r="U532" s="721"/>
      <c r="V532" s="722"/>
      <c r="W532" s="37" t="s">
        <v>72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71</v>
      </c>
      <c r="Q533" s="721"/>
      <c r="R533" s="721"/>
      <c r="S533" s="721"/>
      <c r="T533" s="721"/>
      <c r="U533" s="721"/>
      <c r="V533" s="722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customHeight="1" x14ac:dyDescent="0.25">
      <c r="A534" s="723" t="s">
        <v>202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customHeight="1" x14ac:dyDescent="0.25">
      <c r="A535" s="54" t="s">
        <v>840</v>
      </c>
      <c r="B535" s="54" t="s">
        <v>841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35</v>
      </c>
      <c r="P535" s="9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842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843</v>
      </c>
      <c r="B536" s="54" t="s">
        <v>844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117</v>
      </c>
      <c r="L536" s="32"/>
      <c r="M536" s="33" t="s">
        <v>68</v>
      </c>
      <c r="N536" s="33"/>
      <c r="O536" s="32">
        <v>35</v>
      </c>
      <c r="P536" s="1106" t="s">
        <v>845</v>
      </c>
      <c r="Q536" s="708"/>
      <c r="R536" s="708"/>
      <c r="S536" s="708"/>
      <c r="T536" s="709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842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71</v>
      </c>
      <c r="Q537" s="721"/>
      <c r="R537" s="721"/>
      <c r="S537" s="721"/>
      <c r="T537" s="721"/>
      <c r="U537" s="721"/>
      <c r="V537" s="722"/>
      <c r="W537" s="37" t="s">
        <v>72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71</v>
      </c>
      <c r="Q538" s="721"/>
      <c r="R538" s="721"/>
      <c r="S538" s="721"/>
      <c r="T538" s="721"/>
      <c r="U538" s="721"/>
      <c r="V538" s="722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customHeight="1" x14ac:dyDescent="0.2">
      <c r="A539" s="765" t="s">
        <v>846</v>
      </c>
      <c r="B539" s="766"/>
      <c r="C539" s="766"/>
      <c r="D539" s="766"/>
      <c r="E539" s="766"/>
      <c r="F539" s="766"/>
      <c r="G539" s="766"/>
      <c r="H539" s="766"/>
      <c r="I539" s="766"/>
      <c r="J539" s="766"/>
      <c r="K539" s="766"/>
      <c r="L539" s="766"/>
      <c r="M539" s="766"/>
      <c r="N539" s="766"/>
      <c r="O539" s="766"/>
      <c r="P539" s="766"/>
      <c r="Q539" s="766"/>
      <c r="R539" s="766"/>
      <c r="S539" s="766"/>
      <c r="T539" s="766"/>
      <c r="U539" s="766"/>
      <c r="V539" s="766"/>
      <c r="W539" s="766"/>
      <c r="X539" s="766"/>
      <c r="Y539" s="766"/>
      <c r="Z539" s="766"/>
      <c r="AA539" s="48"/>
      <c r="AB539" s="48"/>
      <c r="AC539" s="48"/>
    </row>
    <row r="540" spans="1:68" ht="16.5" customHeight="1" x14ac:dyDescent="0.25">
      <c r="A540" s="719" t="s">
        <v>846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customHeight="1" x14ac:dyDescent="0.25">
      <c r="A541" s="723" t="s">
        <v>114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customHeight="1" x14ac:dyDescent="0.25">
      <c r="A542" s="54" t="s">
        <v>847</v>
      </c>
      <c r="B542" s="54" t="s">
        <v>848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117</v>
      </c>
      <c r="L542" s="32"/>
      <c r="M542" s="33" t="s">
        <v>121</v>
      </c>
      <c r="N542" s="33"/>
      <c r="O542" s="32">
        <v>55</v>
      </c>
      <c r="P542" s="803" t="s">
        <v>849</v>
      </c>
      <c r="Q542" s="708"/>
      <c r="R542" s="708"/>
      <c r="S542" s="708"/>
      <c r="T542" s="709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850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117</v>
      </c>
      <c r="L543" s="32"/>
      <c r="M543" s="33" t="s">
        <v>118</v>
      </c>
      <c r="N543" s="33"/>
      <c r="O543" s="32">
        <v>50</v>
      </c>
      <c r="P543" s="923" t="s">
        <v>853</v>
      </c>
      <c r="Q543" s="708"/>
      <c r="R543" s="708"/>
      <c r="S543" s="708"/>
      <c r="T543" s="709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854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855</v>
      </c>
      <c r="B544" s="54" t="s">
        <v>856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117</v>
      </c>
      <c r="L544" s="32"/>
      <c r="M544" s="33" t="s">
        <v>118</v>
      </c>
      <c r="N544" s="33"/>
      <c r="O544" s="32">
        <v>50</v>
      </c>
      <c r="P544" s="900" t="s">
        <v>857</v>
      </c>
      <c r="Q544" s="708"/>
      <c r="R544" s="708"/>
      <c r="S544" s="708"/>
      <c r="T544" s="709"/>
      <c r="U544" s="34"/>
      <c r="V544" s="34"/>
      <c r="W544" s="35" t="s">
        <v>69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858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customHeight="1" x14ac:dyDescent="0.25">
      <c r="A545" s="54" t="s">
        <v>859</v>
      </c>
      <c r="B545" s="54" t="s">
        <v>860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118</v>
      </c>
      <c r="N545" s="33"/>
      <c r="O545" s="32">
        <v>55</v>
      </c>
      <c r="P545" s="928" t="s">
        <v>861</v>
      </c>
      <c r="Q545" s="708"/>
      <c r="R545" s="708"/>
      <c r="S545" s="708"/>
      <c r="T545" s="709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862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customHeight="1" x14ac:dyDescent="0.25">
      <c r="A546" s="54" t="s">
        <v>863</v>
      </c>
      <c r="B546" s="54" t="s">
        <v>864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76</v>
      </c>
      <c r="L546" s="32"/>
      <c r="M546" s="33" t="s">
        <v>121</v>
      </c>
      <c r="N546" s="33"/>
      <c r="O546" s="32">
        <v>55</v>
      </c>
      <c r="P546" s="840" t="s">
        <v>865</v>
      </c>
      <c r="Q546" s="708"/>
      <c r="R546" s="708"/>
      <c r="S546" s="708"/>
      <c r="T546" s="709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850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866</v>
      </c>
      <c r="B547" s="54" t="s">
        <v>867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76</v>
      </c>
      <c r="L547" s="32"/>
      <c r="M547" s="33" t="s">
        <v>118</v>
      </c>
      <c r="N547" s="33"/>
      <c r="O547" s="32">
        <v>50</v>
      </c>
      <c r="P547" s="1023" t="s">
        <v>868</v>
      </c>
      <c r="Q547" s="708"/>
      <c r="R547" s="708"/>
      <c r="S547" s="708"/>
      <c r="T547" s="709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858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869</v>
      </c>
      <c r="B548" s="54" t="s">
        <v>870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76</v>
      </c>
      <c r="L548" s="32"/>
      <c r="M548" s="33" t="s">
        <v>118</v>
      </c>
      <c r="N548" s="33"/>
      <c r="O548" s="32">
        <v>55</v>
      </c>
      <c r="P548" s="845" t="s">
        <v>871</v>
      </c>
      <c r="Q548" s="708"/>
      <c r="R548" s="708"/>
      <c r="S548" s="708"/>
      <c r="T548" s="709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862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71</v>
      </c>
      <c r="Q549" s="721"/>
      <c r="R549" s="721"/>
      <c r="S549" s="721"/>
      <c r="T549" s="721"/>
      <c r="U549" s="721"/>
      <c r="V549" s="722"/>
      <c r="W549" s="37" t="s">
        <v>72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71</v>
      </c>
      <c r="Q550" s="721"/>
      <c r="R550" s="721"/>
      <c r="S550" s="721"/>
      <c r="T550" s="721"/>
      <c r="U550" s="721"/>
      <c r="V550" s="722"/>
      <c r="W550" s="37" t="s">
        <v>69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customHeight="1" x14ac:dyDescent="0.25">
      <c r="A551" s="723" t="s">
        <v>162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customHeight="1" x14ac:dyDescent="0.25">
      <c r="A552" s="54" t="s">
        <v>872</v>
      </c>
      <c r="B552" s="54" t="s">
        <v>873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117</v>
      </c>
      <c r="L552" s="32"/>
      <c r="M552" s="33" t="s">
        <v>121</v>
      </c>
      <c r="N552" s="33"/>
      <c r="O552" s="32">
        <v>50</v>
      </c>
      <c r="P552" s="760" t="s">
        <v>874</v>
      </c>
      <c r="Q552" s="708"/>
      <c r="R552" s="708"/>
      <c r="S552" s="708"/>
      <c r="T552" s="709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836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875</v>
      </c>
      <c r="B553" s="54" t="s">
        <v>876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117</v>
      </c>
      <c r="L553" s="32"/>
      <c r="M553" s="33" t="s">
        <v>118</v>
      </c>
      <c r="N553" s="33"/>
      <c r="O553" s="32">
        <v>50</v>
      </c>
      <c r="P553" s="797" t="s">
        <v>877</v>
      </c>
      <c r="Q553" s="708"/>
      <c r="R553" s="708"/>
      <c r="S553" s="708"/>
      <c r="T553" s="709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836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878</v>
      </c>
      <c r="B554" s="54" t="s">
        <v>879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117</v>
      </c>
      <c r="L554" s="32"/>
      <c r="M554" s="33" t="s">
        <v>118</v>
      </c>
      <c r="N554" s="33"/>
      <c r="O554" s="32">
        <v>50</v>
      </c>
      <c r="P554" s="977" t="s">
        <v>880</v>
      </c>
      <c r="Q554" s="708"/>
      <c r="R554" s="708"/>
      <c r="S554" s="708"/>
      <c r="T554" s="709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881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50</v>
      </c>
      <c r="P555" s="1007" t="s">
        <v>884</v>
      </c>
      <c r="Q555" s="708"/>
      <c r="R555" s="708"/>
      <c r="S555" s="708"/>
      <c r="T555" s="709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881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71</v>
      </c>
      <c r="Q556" s="721"/>
      <c r="R556" s="721"/>
      <c r="S556" s="721"/>
      <c r="T556" s="721"/>
      <c r="U556" s="721"/>
      <c r="V556" s="722"/>
      <c r="W556" s="37" t="s">
        <v>72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71</v>
      </c>
      <c r="Q557" s="721"/>
      <c r="R557" s="721"/>
      <c r="S557" s="721"/>
      <c r="T557" s="721"/>
      <c r="U557" s="721"/>
      <c r="V557" s="722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customHeight="1" x14ac:dyDescent="0.25">
      <c r="A558" s="723" t="s">
        <v>64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customHeight="1" x14ac:dyDescent="0.25">
      <c r="A559" s="54" t="s">
        <v>885</v>
      </c>
      <c r="B559" s="54" t="s">
        <v>886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76</v>
      </c>
      <c r="L559" s="32"/>
      <c r="M559" s="33" t="s">
        <v>68</v>
      </c>
      <c r="N559" s="33"/>
      <c r="O559" s="32">
        <v>40</v>
      </c>
      <c r="P559" s="954" t="s">
        <v>887</v>
      </c>
      <c r="Q559" s="708"/>
      <c r="R559" s="708"/>
      <c r="S559" s="708"/>
      <c r="T559" s="709"/>
      <c r="U559" s="34"/>
      <c r="V559" s="34"/>
      <c r="W559" s="35" t="s">
        <v>69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888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889</v>
      </c>
      <c r="B560" s="54" t="s">
        <v>890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76</v>
      </c>
      <c r="L560" s="32"/>
      <c r="M560" s="33" t="s">
        <v>68</v>
      </c>
      <c r="N560" s="33"/>
      <c r="O560" s="32">
        <v>40</v>
      </c>
      <c r="P560" s="1017" t="s">
        <v>891</v>
      </c>
      <c r="Q560" s="708"/>
      <c r="R560" s="708"/>
      <c r="S560" s="708"/>
      <c r="T560" s="709"/>
      <c r="U560" s="34"/>
      <c r="V560" s="34"/>
      <c r="W560" s="35" t="s">
        <v>69</v>
      </c>
      <c r="X560" s="701">
        <v>150</v>
      </c>
      <c r="Y560" s="702">
        <f t="shared" si="100"/>
        <v>151.20000000000002</v>
      </c>
      <c r="Z560" s="36">
        <f>IFERROR(IF(Y560=0,"",ROUNDUP(Y560/H560,0)*0.00753),"")</f>
        <v>0.27107999999999999</v>
      </c>
      <c r="AA560" s="56"/>
      <c r="AB560" s="57"/>
      <c r="AC560" s="655" t="s">
        <v>892</v>
      </c>
      <c r="AG560" s="64"/>
      <c r="AJ560" s="68"/>
      <c r="AK560" s="68"/>
      <c r="BB560" s="656" t="s">
        <v>1</v>
      </c>
      <c r="BM560" s="64">
        <f t="shared" si="101"/>
        <v>159.28571428571428</v>
      </c>
      <c r="BN560" s="64">
        <f t="shared" si="102"/>
        <v>160.56</v>
      </c>
      <c r="BO560" s="64">
        <f t="shared" si="103"/>
        <v>0.22893772893772893</v>
      </c>
      <c r="BP560" s="64">
        <f t="shared" si="104"/>
        <v>0.23076923076923075</v>
      </c>
    </row>
    <row r="561" spans="1:68" ht="27" customHeight="1" x14ac:dyDescent="0.25">
      <c r="A561" s="54" t="s">
        <v>893</v>
      </c>
      <c r="B561" s="54" t="s">
        <v>894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76</v>
      </c>
      <c r="L561" s="32"/>
      <c r="M561" s="33" t="s">
        <v>68</v>
      </c>
      <c r="N561" s="33"/>
      <c r="O561" s="32">
        <v>45</v>
      </c>
      <c r="P561" s="960" t="s">
        <v>895</v>
      </c>
      <c r="Q561" s="708"/>
      <c r="R561" s="708"/>
      <c r="S561" s="708"/>
      <c r="T561" s="709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896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897</v>
      </c>
      <c r="B562" s="54" t="s">
        <v>898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45</v>
      </c>
      <c r="P562" s="728" t="s">
        <v>899</v>
      </c>
      <c r="Q562" s="708"/>
      <c r="R562" s="708"/>
      <c r="S562" s="708"/>
      <c r="T562" s="709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900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901</v>
      </c>
      <c r="B563" s="54" t="s">
        <v>902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45</v>
      </c>
      <c r="P563" s="778" t="s">
        <v>903</v>
      </c>
      <c r="Q563" s="708"/>
      <c r="R563" s="708"/>
      <c r="S563" s="708"/>
      <c r="T563" s="709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904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905</v>
      </c>
      <c r="B564" s="54" t="s">
        <v>906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40</v>
      </c>
      <c r="P564" s="947" t="s">
        <v>907</v>
      </c>
      <c r="Q564" s="708"/>
      <c r="R564" s="708"/>
      <c r="S564" s="708"/>
      <c r="T564" s="709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888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908</v>
      </c>
      <c r="B565" s="54" t="s">
        <v>909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67</v>
      </c>
      <c r="L565" s="32"/>
      <c r="M565" s="33" t="s">
        <v>68</v>
      </c>
      <c r="N565" s="33"/>
      <c r="O565" s="32">
        <v>40</v>
      </c>
      <c r="P565" s="785" t="s">
        <v>910</v>
      </c>
      <c r="Q565" s="708"/>
      <c r="R565" s="708"/>
      <c r="S565" s="708"/>
      <c r="T565" s="709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892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71</v>
      </c>
      <c r="Q566" s="721"/>
      <c r="R566" s="721"/>
      <c r="S566" s="721"/>
      <c r="T566" s="721"/>
      <c r="U566" s="721"/>
      <c r="V566" s="722"/>
      <c r="W566" s="37" t="s">
        <v>72</v>
      </c>
      <c r="X566" s="703">
        <f>IFERROR(X559/H559,"0")+IFERROR(X560/H560,"0")+IFERROR(X561/H561,"0")+IFERROR(X562/H562,"0")+IFERROR(X563/H563,"0")+IFERROR(X564/H564,"0")+IFERROR(X565/H565,"0")</f>
        <v>35.714285714285715</v>
      </c>
      <c r="Y566" s="703">
        <f>IFERROR(Y559/H559,"0")+IFERROR(Y560/H560,"0")+IFERROR(Y561/H561,"0")+IFERROR(Y562/H562,"0")+IFERROR(Y563/H563,"0")+IFERROR(Y564/H564,"0")+IFERROR(Y565/H565,"0")</f>
        <v>36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0.27107999999999999</v>
      </c>
      <c r="AA566" s="704"/>
      <c r="AB566" s="704"/>
      <c r="AC566" s="704"/>
    </row>
    <row r="567" spans="1:68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71</v>
      </c>
      <c r="Q567" s="721"/>
      <c r="R567" s="721"/>
      <c r="S567" s="721"/>
      <c r="T567" s="721"/>
      <c r="U567" s="721"/>
      <c r="V567" s="722"/>
      <c r="W567" s="37" t="s">
        <v>69</v>
      </c>
      <c r="X567" s="703">
        <f>IFERROR(SUM(X559:X565),"0")</f>
        <v>150</v>
      </c>
      <c r="Y567" s="703">
        <f>IFERROR(SUM(Y559:Y565),"0")</f>
        <v>151.20000000000002</v>
      </c>
      <c r="Z567" s="37"/>
      <c r="AA567" s="704"/>
      <c r="AB567" s="704"/>
      <c r="AC567" s="704"/>
    </row>
    <row r="568" spans="1:68" ht="14.25" customHeight="1" x14ac:dyDescent="0.25">
      <c r="A568" s="723" t="s">
        <v>73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customHeight="1" x14ac:dyDescent="0.25">
      <c r="A569" s="54" t="s">
        <v>911</v>
      </c>
      <c r="B569" s="54" t="s">
        <v>912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40</v>
      </c>
      <c r="P569" s="996" t="s">
        <v>913</v>
      </c>
      <c r="Q569" s="708"/>
      <c r="R569" s="708"/>
      <c r="S569" s="708"/>
      <c r="T569" s="709"/>
      <c r="U569" s="34"/>
      <c r="V569" s="34"/>
      <c r="W569" s="35" t="s">
        <v>69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914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915</v>
      </c>
      <c r="B570" s="54" t="s">
        <v>916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117</v>
      </c>
      <c r="L570" s="32"/>
      <c r="M570" s="33" t="s">
        <v>68</v>
      </c>
      <c r="N570" s="33"/>
      <c r="O570" s="32">
        <v>30</v>
      </c>
      <c r="P570" s="772" t="s">
        <v>917</v>
      </c>
      <c r="Q570" s="708"/>
      <c r="R570" s="708"/>
      <c r="S570" s="708"/>
      <c r="T570" s="709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918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919</v>
      </c>
      <c r="B571" s="54" t="s">
        <v>920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67</v>
      </c>
      <c r="L571" s="32"/>
      <c r="M571" s="33" t="s">
        <v>68</v>
      </c>
      <c r="N571" s="33"/>
      <c r="O571" s="32">
        <v>40</v>
      </c>
      <c r="P571" s="805" t="s">
        <v>921</v>
      </c>
      <c r="Q571" s="708"/>
      <c r="R571" s="708"/>
      <c r="S571" s="708"/>
      <c r="T571" s="709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914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922</v>
      </c>
      <c r="B572" s="54" t="s">
        <v>923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30</v>
      </c>
      <c r="P572" s="814" t="s">
        <v>924</v>
      </c>
      <c r="Q572" s="708"/>
      <c r="R572" s="708"/>
      <c r="S572" s="708"/>
      <c r="T572" s="709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71</v>
      </c>
      <c r="Q573" s="721"/>
      <c r="R573" s="721"/>
      <c r="S573" s="721"/>
      <c r="T573" s="721"/>
      <c r="U573" s="721"/>
      <c r="V573" s="722"/>
      <c r="W573" s="37" t="s">
        <v>72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71</v>
      </c>
      <c r="Q574" s="721"/>
      <c r="R574" s="721"/>
      <c r="S574" s="721"/>
      <c r="T574" s="721"/>
      <c r="U574" s="721"/>
      <c r="V574" s="722"/>
      <c r="W574" s="37" t="s">
        <v>69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customHeight="1" x14ac:dyDescent="0.25">
      <c r="A575" s="723" t="s">
        <v>202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customHeight="1" x14ac:dyDescent="0.25">
      <c r="A576" s="54" t="s">
        <v>925</v>
      </c>
      <c r="B576" s="54" t="s">
        <v>926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117</v>
      </c>
      <c r="L576" s="32"/>
      <c r="M576" s="33" t="s">
        <v>68</v>
      </c>
      <c r="N576" s="33"/>
      <c r="O576" s="32">
        <v>40</v>
      </c>
      <c r="P576" s="1030" t="s">
        <v>927</v>
      </c>
      <c r="Q576" s="708"/>
      <c r="R576" s="708"/>
      <c r="S576" s="708"/>
      <c r="T576" s="709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928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925</v>
      </c>
      <c r="B577" s="54" t="s">
        <v>929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40</v>
      </c>
      <c r="P577" s="1027" t="s">
        <v>930</v>
      </c>
      <c r="Q577" s="708"/>
      <c r="R577" s="708"/>
      <c r="S577" s="708"/>
      <c r="T577" s="709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40</v>
      </c>
      <c r="P578" s="1060" t="s">
        <v>933</v>
      </c>
      <c r="Q578" s="708"/>
      <c r="R578" s="708"/>
      <c r="S578" s="708"/>
      <c r="T578" s="709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934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67" t="s">
        <v>936</v>
      </c>
      <c r="Q579" s="708"/>
      <c r="R579" s="708"/>
      <c r="S579" s="708"/>
      <c r="T579" s="709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934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71</v>
      </c>
      <c r="Q580" s="721"/>
      <c r="R580" s="721"/>
      <c r="S580" s="721"/>
      <c r="T580" s="721"/>
      <c r="U580" s="721"/>
      <c r="V580" s="722"/>
      <c r="W580" s="37" t="s">
        <v>72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71</v>
      </c>
      <c r="Q581" s="721"/>
      <c r="R581" s="721"/>
      <c r="S581" s="721"/>
      <c r="T581" s="721"/>
      <c r="U581" s="721"/>
      <c r="V581" s="722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customHeight="1" x14ac:dyDescent="0.25">
      <c r="A582" s="719" t="s">
        <v>937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customHeight="1" x14ac:dyDescent="0.25">
      <c r="A583" s="723" t="s">
        <v>114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customHeight="1" x14ac:dyDescent="0.25">
      <c r="A584" s="54" t="s">
        <v>938</v>
      </c>
      <c r="B584" s="54" t="s">
        <v>939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117</v>
      </c>
      <c r="L584" s="32"/>
      <c r="M584" s="33" t="s">
        <v>118</v>
      </c>
      <c r="N584" s="33"/>
      <c r="O584" s="32">
        <v>55</v>
      </c>
      <c r="P584" s="835" t="s">
        <v>940</v>
      </c>
      <c r="Q584" s="708"/>
      <c r="R584" s="708"/>
      <c r="S584" s="708"/>
      <c r="T584" s="709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941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942</v>
      </c>
      <c r="B585" s="54" t="s">
        <v>943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117</v>
      </c>
      <c r="L585" s="32"/>
      <c r="M585" s="33" t="s">
        <v>118</v>
      </c>
      <c r="N585" s="33"/>
      <c r="O585" s="32">
        <v>55</v>
      </c>
      <c r="P585" s="844" t="s">
        <v>944</v>
      </c>
      <c r="Q585" s="708"/>
      <c r="R585" s="708"/>
      <c r="S585" s="708"/>
      <c r="T585" s="709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945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71</v>
      </c>
      <c r="Q586" s="721"/>
      <c r="R586" s="721"/>
      <c r="S586" s="721"/>
      <c r="T586" s="721"/>
      <c r="U586" s="721"/>
      <c r="V586" s="722"/>
      <c r="W586" s="37" t="s">
        <v>72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71</v>
      </c>
      <c r="Q587" s="721"/>
      <c r="R587" s="721"/>
      <c r="S587" s="721"/>
      <c r="T587" s="721"/>
      <c r="U587" s="721"/>
      <c r="V587" s="722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customHeight="1" x14ac:dyDescent="0.25">
      <c r="A588" s="723" t="s">
        <v>162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customHeight="1" x14ac:dyDescent="0.25">
      <c r="A589" s="54" t="s">
        <v>946</v>
      </c>
      <c r="B589" s="54" t="s">
        <v>947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117</v>
      </c>
      <c r="L589" s="32"/>
      <c r="M589" s="33" t="s">
        <v>118</v>
      </c>
      <c r="N589" s="33"/>
      <c r="O589" s="32">
        <v>50</v>
      </c>
      <c r="P589" s="1074" t="s">
        <v>948</v>
      </c>
      <c r="Q589" s="708"/>
      <c r="R589" s="708"/>
      <c r="S589" s="708"/>
      <c r="T589" s="709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949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71</v>
      </c>
      <c r="Q590" s="721"/>
      <c r="R590" s="721"/>
      <c r="S590" s="721"/>
      <c r="T590" s="721"/>
      <c r="U590" s="721"/>
      <c r="V590" s="722"/>
      <c r="W590" s="37" t="s">
        <v>72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71</v>
      </c>
      <c r="Q591" s="721"/>
      <c r="R591" s="721"/>
      <c r="S591" s="721"/>
      <c r="T591" s="721"/>
      <c r="U591" s="721"/>
      <c r="V591" s="722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customHeight="1" x14ac:dyDescent="0.25">
      <c r="A592" s="723" t="s">
        <v>64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customHeight="1" x14ac:dyDescent="0.25">
      <c r="A593" s="54" t="s">
        <v>950</v>
      </c>
      <c r="B593" s="54" t="s">
        <v>951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40</v>
      </c>
      <c r="P593" s="884" t="s">
        <v>952</v>
      </c>
      <c r="Q593" s="708"/>
      <c r="R593" s="708"/>
      <c r="S593" s="708"/>
      <c r="T593" s="709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953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71</v>
      </c>
      <c r="Q594" s="721"/>
      <c r="R594" s="721"/>
      <c r="S594" s="721"/>
      <c r="T594" s="721"/>
      <c r="U594" s="721"/>
      <c r="V594" s="722"/>
      <c r="W594" s="37" t="s">
        <v>72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71</v>
      </c>
      <c r="Q595" s="721"/>
      <c r="R595" s="721"/>
      <c r="S595" s="721"/>
      <c r="T595" s="721"/>
      <c r="U595" s="721"/>
      <c r="V595" s="722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customHeight="1" x14ac:dyDescent="0.25">
      <c r="A596" s="723" t="s">
        <v>73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customHeight="1" x14ac:dyDescent="0.25">
      <c r="A597" s="54" t="s">
        <v>954</v>
      </c>
      <c r="B597" s="54" t="s">
        <v>955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117</v>
      </c>
      <c r="L597" s="32"/>
      <c r="M597" s="33" t="s">
        <v>68</v>
      </c>
      <c r="N597" s="33"/>
      <c r="O597" s="32">
        <v>45</v>
      </c>
      <c r="P597" s="1080" t="s">
        <v>956</v>
      </c>
      <c r="Q597" s="708"/>
      <c r="R597" s="708"/>
      <c r="S597" s="708"/>
      <c r="T597" s="709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957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71</v>
      </c>
      <c r="Q598" s="721"/>
      <c r="R598" s="721"/>
      <c r="S598" s="721"/>
      <c r="T598" s="721"/>
      <c r="U598" s="721"/>
      <c r="V598" s="722"/>
      <c r="W598" s="37" t="s">
        <v>72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71</v>
      </c>
      <c r="Q599" s="721"/>
      <c r="R599" s="721"/>
      <c r="S599" s="721"/>
      <c r="T599" s="721"/>
      <c r="U599" s="721"/>
      <c r="V599" s="722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36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37"/>
      <c r="P600" s="790" t="s">
        <v>958</v>
      </c>
      <c r="Q600" s="791"/>
      <c r="R600" s="791"/>
      <c r="S600" s="791"/>
      <c r="T600" s="791"/>
      <c r="U600" s="791"/>
      <c r="V600" s="792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2650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2661.5999999999995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37"/>
      <c r="P601" s="790" t="s">
        <v>959</v>
      </c>
      <c r="Q601" s="791"/>
      <c r="R601" s="791"/>
      <c r="S601" s="791"/>
      <c r="T601" s="791"/>
      <c r="U601" s="791"/>
      <c r="V601" s="792"/>
      <c r="W601" s="37" t="s">
        <v>69</v>
      </c>
      <c r="X601" s="703">
        <f>IFERROR(SUM(BM22:BM597),"0")</f>
        <v>2798.5934065934066</v>
      </c>
      <c r="Y601" s="703">
        <f>IFERROR(SUM(BN22:BN597),"0")</f>
        <v>2810.8139999999999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37"/>
      <c r="P602" s="790" t="s">
        <v>960</v>
      </c>
      <c r="Q602" s="791"/>
      <c r="R602" s="791"/>
      <c r="S602" s="791"/>
      <c r="T602" s="791"/>
      <c r="U602" s="791"/>
      <c r="V602" s="792"/>
      <c r="W602" s="37" t="s">
        <v>961</v>
      </c>
      <c r="X602" s="38">
        <f>ROUNDUP(SUM(BO22:BO597),0)</f>
        <v>6</v>
      </c>
      <c r="Y602" s="38">
        <f>ROUNDUP(SUM(BP22:BP597),0)</f>
        <v>6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37"/>
      <c r="P603" s="790" t="s">
        <v>962</v>
      </c>
      <c r="Q603" s="791"/>
      <c r="R603" s="791"/>
      <c r="S603" s="791"/>
      <c r="T603" s="791"/>
      <c r="U603" s="791"/>
      <c r="V603" s="792"/>
      <c r="W603" s="37" t="s">
        <v>69</v>
      </c>
      <c r="X603" s="703">
        <f>GrossWeightTotal+PalletQtyTotal*25</f>
        <v>2948.5934065934066</v>
      </c>
      <c r="Y603" s="703">
        <f>GrossWeightTotalR+PalletQtyTotalR*25</f>
        <v>2960.8139999999999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37"/>
      <c r="P604" s="790" t="s">
        <v>963</v>
      </c>
      <c r="Q604" s="791"/>
      <c r="R604" s="791"/>
      <c r="S604" s="791"/>
      <c r="T604" s="791"/>
      <c r="U604" s="791"/>
      <c r="V604" s="792"/>
      <c r="W604" s="37" t="s">
        <v>961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294.68864468864473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296</v>
      </c>
      <c r="Z604" s="37"/>
      <c r="AA604" s="704"/>
      <c r="AB604" s="704"/>
      <c r="AC604" s="704"/>
    </row>
    <row r="605" spans="1:68" ht="14.25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37"/>
      <c r="P605" s="790" t="s">
        <v>964</v>
      </c>
      <c r="Q605" s="791"/>
      <c r="R605" s="791"/>
      <c r="S605" s="791"/>
      <c r="T605" s="791"/>
      <c r="U605" s="791"/>
      <c r="V605" s="792"/>
      <c r="W605" s="39" t="s">
        <v>965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5.9260800000000007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966</v>
      </c>
      <c r="B607" s="698" t="s">
        <v>63</v>
      </c>
      <c r="C607" s="717" t="s">
        <v>112</v>
      </c>
      <c r="D607" s="868"/>
      <c r="E607" s="868"/>
      <c r="F607" s="868"/>
      <c r="G607" s="868"/>
      <c r="H607" s="735"/>
      <c r="I607" s="717" t="s">
        <v>320</v>
      </c>
      <c r="J607" s="868"/>
      <c r="K607" s="868"/>
      <c r="L607" s="868"/>
      <c r="M607" s="868"/>
      <c r="N607" s="868"/>
      <c r="O607" s="868"/>
      <c r="P607" s="868"/>
      <c r="Q607" s="868"/>
      <c r="R607" s="868"/>
      <c r="S607" s="868"/>
      <c r="T607" s="868"/>
      <c r="U607" s="868"/>
      <c r="V607" s="735"/>
      <c r="W607" s="717" t="s">
        <v>611</v>
      </c>
      <c r="X607" s="735"/>
      <c r="Y607" s="717" t="s">
        <v>696</v>
      </c>
      <c r="Z607" s="868"/>
      <c r="AA607" s="868"/>
      <c r="AB607" s="735"/>
      <c r="AC607" s="698" t="s">
        <v>788</v>
      </c>
      <c r="AD607" s="717" t="s">
        <v>846</v>
      </c>
      <c r="AE607" s="735"/>
      <c r="AF607" s="699"/>
    </row>
    <row r="608" spans="1:68" ht="14.25" customHeight="1" thickTop="1" x14ac:dyDescent="0.2">
      <c r="A608" s="1064" t="s">
        <v>967</v>
      </c>
      <c r="B608" s="717" t="s">
        <v>63</v>
      </c>
      <c r="C608" s="717" t="s">
        <v>113</v>
      </c>
      <c r="D608" s="717" t="s">
        <v>139</v>
      </c>
      <c r="E608" s="717" t="s">
        <v>209</v>
      </c>
      <c r="F608" s="717" t="s">
        <v>230</v>
      </c>
      <c r="G608" s="717" t="s">
        <v>278</v>
      </c>
      <c r="H608" s="717" t="s">
        <v>112</v>
      </c>
      <c r="I608" s="717" t="s">
        <v>321</v>
      </c>
      <c r="J608" s="717" t="s">
        <v>346</v>
      </c>
      <c r="K608" s="717" t="s">
        <v>419</v>
      </c>
      <c r="L608" s="699"/>
      <c r="M608" s="717" t="s">
        <v>439</v>
      </c>
      <c r="N608" s="699"/>
      <c r="O608" s="717" t="s">
        <v>460</v>
      </c>
      <c r="P608" s="717" t="s">
        <v>477</v>
      </c>
      <c r="Q608" s="717" t="s">
        <v>480</v>
      </c>
      <c r="R608" s="717" t="s">
        <v>489</v>
      </c>
      <c r="S608" s="717" t="s">
        <v>503</v>
      </c>
      <c r="T608" s="717" t="s">
        <v>507</v>
      </c>
      <c r="U608" s="717" t="s">
        <v>515</v>
      </c>
      <c r="V608" s="717" t="s">
        <v>598</v>
      </c>
      <c r="W608" s="717" t="s">
        <v>612</v>
      </c>
      <c r="X608" s="717" t="s">
        <v>657</v>
      </c>
      <c r="Y608" s="717" t="s">
        <v>697</v>
      </c>
      <c r="Z608" s="717" t="s">
        <v>755</v>
      </c>
      <c r="AA608" s="717" t="s">
        <v>775</v>
      </c>
      <c r="AB608" s="717" t="s">
        <v>784</v>
      </c>
      <c r="AC608" s="717" t="s">
        <v>788</v>
      </c>
      <c r="AD608" s="717" t="s">
        <v>846</v>
      </c>
      <c r="AE608" s="717" t="s">
        <v>937</v>
      </c>
      <c r="AF608" s="699"/>
    </row>
    <row r="609" spans="1:32" ht="13.5" customHeight="1" thickBot="1" x14ac:dyDescent="0.25">
      <c r="A609" s="1065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968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0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46">
        <f>IFERROR(Y103*1,"0")+IFERROR(Y104*1,"0")+IFERROR(Y105*1,"0")+IFERROR(Y109*1,"0")+IFERROR(Y110*1,"0")+IFERROR(Y111*1,"0")+IFERROR(Y112*1,"0")+IFERROR(Y113*1,"0")</f>
        <v>0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0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0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0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1505.3999999999999</v>
      </c>
      <c r="V610" s="46">
        <f>IFERROR(Y365*1,"0")+IFERROR(Y369*1,"0")+IFERROR(Y370*1,"0")+IFERROR(Y371*1,"0")</f>
        <v>0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1005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0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0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151.20000000000002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A608:A609"/>
    <mergeCell ref="D265:E265"/>
    <mergeCell ref="P300:V300"/>
    <mergeCell ref="C608:C609"/>
    <mergeCell ref="D452:E452"/>
    <mergeCell ref="D252:E252"/>
    <mergeCell ref="E608:E609"/>
    <mergeCell ref="D216:E216"/>
    <mergeCell ref="A125:Z125"/>
    <mergeCell ref="A20:Z20"/>
    <mergeCell ref="P110:T110"/>
    <mergeCell ref="A541:Z541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D49:E49"/>
    <mergeCell ref="A440:Z440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43:V43"/>
    <mergeCell ref="P383:T383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P467:V467"/>
    <mergeCell ref="A463:Z463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P341:T341"/>
    <mergeCell ref="D151:E151"/>
    <mergeCell ref="P577:T577"/>
    <mergeCell ref="D449:E449"/>
    <mergeCell ref="P428:V428"/>
    <mergeCell ref="P49:T49"/>
    <mergeCell ref="P284:V284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582:Z582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A106:O107"/>
    <mergeCell ref="P109:T109"/>
    <mergeCell ref="A348:O349"/>
    <mergeCell ref="A404:O405"/>
    <mergeCell ref="A299:O300"/>
    <mergeCell ref="A475:O476"/>
    <mergeCell ref="D413:E413"/>
    <mergeCell ref="P345:T345"/>
    <mergeCell ref="P274:T274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325:T325"/>
    <mergeCell ref="P51:T51"/>
    <mergeCell ref="P461:V461"/>
    <mergeCell ref="P26:T26"/>
    <mergeCell ref="P324:T324"/>
    <mergeCell ref="P511:T511"/>
    <mergeCell ref="D555:E555"/>
    <mergeCell ref="A350:Z350"/>
    <mergeCell ref="P71:V71"/>
    <mergeCell ref="P373:V373"/>
    <mergeCell ref="P380:T380"/>
    <mergeCell ref="P500:V500"/>
    <mergeCell ref="A496:Z496"/>
    <mergeCell ref="A13:M13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F608:F609"/>
    <mergeCell ref="D220:E220"/>
    <mergeCell ref="P122:T122"/>
    <mergeCell ref="P291:V291"/>
    <mergeCell ref="A558:Z558"/>
    <mergeCell ref="P484:V484"/>
    <mergeCell ref="A259:Z259"/>
    <mergeCell ref="D251:E251"/>
    <mergeCell ref="P499:V499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D564:E564"/>
    <mergeCell ref="A586:O587"/>
    <mergeCell ref="D52:E52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P277:T277"/>
    <mergeCell ref="D391:E391"/>
    <mergeCell ref="A483:O484"/>
    <mergeCell ref="P524:T524"/>
    <mergeCell ref="P353:T353"/>
    <mergeCell ref="P303:T303"/>
    <mergeCell ref="P538:V538"/>
    <mergeCell ref="P367:V367"/>
    <mergeCell ref="A420:O421"/>
    <mergeCell ref="D507:E507"/>
    <mergeCell ref="P603:V603"/>
    <mergeCell ref="A357:Z357"/>
    <mergeCell ref="P342:V342"/>
    <mergeCell ref="A314:O315"/>
    <mergeCell ref="P146:V146"/>
    <mergeCell ref="D63:E63"/>
    <mergeCell ref="D330:E330"/>
    <mergeCell ref="P304:V304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C17:C18"/>
    <mergeCell ref="P529:T529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D448:E448"/>
    <mergeCell ref="D546:E546"/>
    <mergeCell ref="P119:T119"/>
    <mergeCell ref="P183:V183"/>
    <mergeCell ref="A43:O44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D322:E322"/>
    <mergeCell ref="P205:T205"/>
    <mergeCell ref="A395:Z395"/>
    <mergeCell ref="D260:E260"/>
    <mergeCell ref="A588:Z588"/>
    <mergeCell ref="D453:E453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D31:E31"/>
    <mergeCell ref="D329:E329"/>
    <mergeCell ref="P479:T479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P488:V488"/>
    <mergeCell ref="A512:O513"/>
    <mergeCell ref="P97:T97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D90:E90"/>
    <mergeCell ref="P411:T411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52"/>
    </row>
    <row r="3" spans="2:8" x14ac:dyDescent="0.2">
      <c r="B3" s="47" t="s">
        <v>970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971</v>
      </c>
      <c r="D6" s="47" t="s">
        <v>972</v>
      </c>
      <c r="E6" s="47"/>
    </row>
    <row r="8" spans="2:8" x14ac:dyDescent="0.2">
      <c r="B8" s="47" t="s">
        <v>19</v>
      </c>
      <c r="C8" s="47" t="s">
        <v>971</v>
      </c>
      <c r="D8" s="47"/>
      <c r="E8" s="47"/>
    </row>
    <row r="10" spans="2:8" x14ac:dyDescent="0.2">
      <c r="B10" s="47" t="s">
        <v>973</v>
      </c>
      <c r="C10" s="47"/>
      <c r="D10" s="47"/>
      <c r="E10" s="47"/>
    </row>
    <row r="11" spans="2:8" x14ac:dyDescent="0.2">
      <c r="B11" s="47" t="s">
        <v>974</v>
      </c>
      <c r="C11" s="47"/>
      <c r="D11" s="47"/>
      <c r="E11" s="47"/>
    </row>
    <row r="12" spans="2:8" x14ac:dyDescent="0.2">
      <c r="B12" s="47" t="s">
        <v>975</v>
      </c>
      <c r="C12" s="47"/>
      <c r="D12" s="47"/>
      <c r="E12" s="47"/>
    </row>
    <row r="13" spans="2:8" x14ac:dyDescent="0.2">
      <c r="B13" s="47" t="s">
        <v>976</v>
      </c>
      <c r="C13" s="47"/>
      <c r="D13" s="47"/>
      <c r="E13" s="47"/>
    </row>
    <row r="14" spans="2:8" x14ac:dyDescent="0.2">
      <c r="B14" s="47" t="s">
        <v>977</v>
      </c>
      <c r="C14" s="47"/>
      <c r="D14" s="47"/>
      <c r="E14" s="47"/>
    </row>
    <row r="15" spans="2:8" x14ac:dyDescent="0.2">
      <c r="B15" s="47" t="s">
        <v>978</v>
      </c>
      <c r="C15" s="47"/>
      <c r="D15" s="47"/>
      <c r="E15" s="47"/>
    </row>
    <row r="16" spans="2:8" x14ac:dyDescent="0.2">
      <c r="B16" s="47" t="s">
        <v>979</v>
      </c>
      <c r="C16" s="47"/>
      <c r="D16" s="47"/>
      <c r="E16" s="47"/>
    </row>
    <row r="17" spans="2:5" x14ac:dyDescent="0.2">
      <c r="B17" s="47" t="s">
        <v>980</v>
      </c>
      <c r="C17" s="47"/>
      <c r="D17" s="47"/>
      <c r="E17" s="47"/>
    </row>
    <row r="18" spans="2:5" x14ac:dyDescent="0.2">
      <c r="B18" s="47" t="s">
        <v>981</v>
      </c>
      <c r="C18" s="47"/>
      <c r="D18" s="47"/>
      <c r="E18" s="47"/>
    </row>
    <row r="19" spans="2:5" x14ac:dyDescent="0.2">
      <c r="B19" s="47" t="s">
        <v>982</v>
      </c>
      <c r="C19" s="47"/>
      <c r="D19" s="47"/>
      <c r="E19" s="47"/>
    </row>
    <row r="20" spans="2:5" x14ac:dyDescent="0.2">
      <c r="B20" s="47" t="s">
        <v>983</v>
      </c>
      <c r="C20" s="47"/>
      <c r="D20" s="47"/>
      <c r="E20" s="47"/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2024-10-15T08:23:53Z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