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0D36CE5-29BA-493B-A0FA-C75A0AFA274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1" l="1"/>
  <c r="X598" i="1"/>
  <c r="BO597" i="1"/>
  <c r="BM597" i="1"/>
  <c r="Y597" i="1"/>
  <c r="X595" i="1"/>
  <c r="Y594" i="1"/>
  <c r="X594" i="1"/>
  <c r="BP593" i="1"/>
  <c r="BO593" i="1"/>
  <c r="BN593" i="1"/>
  <c r="BM593" i="1"/>
  <c r="Z593" i="1"/>
  <c r="Z594" i="1" s="1"/>
  <c r="Y593" i="1"/>
  <c r="Y595" i="1" s="1"/>
  <c r="X591" i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Y585" i="1"/>
  <c r="BP584" i="1"/>
  <c r="BO584" i="1"/>
  <c r="BN584" i="1"/>
  <c r="BM584" i="1"/>
  <c r="Z584" i="1"/>
  <c r="Z586" i="1" s="1"/>
  <c r="Y584" i="1"/>
  <c r="AE610" i="1" s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Y556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Z556" i="1" s="1"/>
  <c r="Y552" i="1"/>
  <c r="Y557" i="1" s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Z537" i="1" s="1"/>
  <c r="Y535" i="1"/>
  <c r="Y538" i="1" s="1"/>
  <c r="P535" i="1"/>
  <c r="X533" i="1"/>
  <c r="Y532" i="1"/>
  <c r="X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Y533" i="1" s="1"/>
  <c r="P529" i="1"/>
  <c r="X527" i="1"/>
  <c r="X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O474" i="1"/>
  <c r="BM474" i="1"/>
  <c r="Y474" i="1"/>
  <c r="Y476" i="1" s="1"/>
  <c r="P474" i="1"/>
  <c r="X471" i="1"/>
  <c r="X470" i="1"/>
  <c r="BO469" i="1"/>
  <c r="BM469" i="1"/>
  <c r="Y469" i="1"/>
  <c r="Y470" i="1" s="1"/>
  <c r="P469" i="1"/>
  <c r="X467" i="1"/>
  <c r="X466" i="1"/>
  <c r="BO465" i="1"/>
  <c r="BM465" i="1"/>
  <c r="Y465" i="1"/>
  <c r="BP465" i="1" s="1"/>
  <c r="P465" i="1"/>
  <c r="BP464" i="1"/>
  <c r="BO464" i="1"/>
  <c r="BN464" i="1"/>
  <c r="BM464" i="1"/>
  <c r="Z464" i="1"/>
  <c r="Y464" i="1"/>
  <c r="Y466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Y462" i="1" s="1"/>
  <c r="P441" i="1"/>
  <c r="X439" i="1"/>
  <c r="Y438" i="1"/>
  <c r="X438" i="1"/>
  <c r="BP437" i="1"/>
  <c r="BO437" i="1"/>
  <c r="BN437" i="1"/>
  <c r="BM437" i="1"/>
  <c r="Z437" i="1"/>
  <c r="Z438" i="1" s="1"/>
  <c r="Y437" i="1"/>
  <c r="P437" i="1"/>
  <c r="X433" i="1"/>
  <c r="Y432" i="1"/>
  <c r="X432" i="1"/>
  <c r="BP431" i="1"/>
  <c r="BO431" i="1"/>
  <c r="BN431" i="1"/>
  <c r="BM431" i="1"/>
  <c r="Z431" i="1"/>
  <c r="Z432" i="1" s="1"/>
  <c r="Y431" i="1"/>
  <c r="Y433" i="1" s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Y429" i="1" s="1"/>
  <c r="P423" i="1"/>
  <c r="X421" i="1"/>
  <c r="X420" i="1"/>
  <c r="BP419" i="1"/>
  <c r="BO419" i="1"/>
  <c r="BN419" i="1"/>
  <c r="BM419" i="1"/>
  <c r="Z419" i="1"/>
  <c r="Y419" i="1"/>
  <c r="P419" i="1"/>
  <c r="BO418" i="1"/>
  <c r="BM418" i="1"/>
  <c r="Y418" i="1"/>
  <c r="Y421" i="1" s="1"/>
  <c r="P418" i="1"/>
  <c r="X416" i="1"/>
  <c r="X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X610" i="1" s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Y399" i="1" s="1"/>
  <c r="P396" i="1"/>
  <c r="X394" i="1"/>
  <c r="X393" i="1"/>
  <c r="BO392" i="1"/>
  <c r="BM392" i="1"/>
  <c r="Y392" i="1"/>
  <c r="BP392" i="1" s="1"/>
  <c r="P392" i="1"/>
  <c r="BP391" i="1"/>
  <c r="BO391" i="1"/>
  <c r="BN391" i="1"/>
  <c r="BM391" i="1"/>
  <c r="Z391" i="1"/>
  <c r="Y391" i="1"/>
  <c r="Y393" i="1" s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Y372" i="1" s="1"/>
  <c r="P370" i="1"/>
  <c r="BP369" i="1"/>
  <c r="BO369" i="1"/>
  <c r="BN369" i="1"/>
  <c r="BM369" i="1"/>
  <c r="Z369" i="1"/>
  <c r="Y369" i="1"/>
  <c r="P369" i="1"/>
  <c r="X367" i="1"/>
  <c r="Y366" i="1"/>
  <c r="X366" i="1"/>
  <c r="BP365" i="1"/>
  <c r="BO365" i="1"/>
  <c r="BN365" i="1"/>
  <c r="BM365" i="1"/>
  <c r="Z365" i="1"/>
  <c r="Z366" i="1" s="1"/>
  <c r="Y365" i="1"/>
  <c r="V610" i="1" s="1"/>
  <c r="P365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Y355" i="1" s="1"/>
  <c r="P353" i="1"/>
  <c r="BP352" i="1"/>
  <c r="BO352" i="1"/>
  <c r="BN352" i="1"/>
  <c r="BM352" i="1"/>
  <c r="Z352" i="1"/>
  <c r="Y352" i="1"/>
  <c r="BP351" i="1"/>
  <c r="BO351" i="1"/>
  <c r="BN351" i="1"/>
  <c r="BM351" i="1"/>
  <c r="Z351" i="1"/>
  <c r="Y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Y342" i="1" s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BP320" i="1" s="1"/>
  <c r="BO319" i="1"/>
  <c r="BM319" i="1"/>
  <c r="Y319" i="1"/>
  <c r="BP319" i="1" s="1"/>
  <c r="P319" i="1"/>
  <c r="BP318" i="1"/>
  <c r="BO318" i="1"/>
  <c r="BN318" i="1"/>
  <c r="BM318" i="1"/>
  <c r="Z318" i="1"/>
  <c r="Y318" i="1"/>
  <c r="P318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Y314" i="1" s="1"/>
  <c r="P312" i="1"/>
  <c r="X310" i="1"/>
  <c r="X309" i="1"/>
  <c r="BO308" i="1"/>
  <c r="BM308" i="1"/>
  <c r="Y308" i="1"/>
  <c r="T610" i="1" s="1"/>
  <c r="P308" i="1"/>
  <c r="X305" i="1"/>
  <c r="X304" i="1"/>
  <c r="BO303" i="1"/>
  <c r="BM303" i="1"/>
  <c r="Y303" i="1"/>
  <c r="S610" i="1" s="1"/>
  <c r="P303" i="1"/>
  <c r="X300" i="1"/>
  <c r="X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R610" i="1" s="1"/>
  <c r="P294" i="1"/>
  <c r="X291" i="1"/>
  <c r="X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Q610" i="1" s="1"/>
  <c r="P287" i="1"/>
  <c r="X284" i="1"/>
  <c r="X283" i="1"/>
  <c r="BO282" i="1"/>
  <c r="BM282" i="1"/>
  <c r="Y282" i="1"/>
  <c r="P610" i="1" s="1"/>
  <c r="P282" i="1"/>
  <c r="X279" i="1"/>
  <c r="X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BP273" i="1" s="1"/>
  <c r="BO272" i="1"/>
  <c r="BM272" i="1"/>
  <c r="Y272" i="1"/>
  <c r="O610" i="1" s="1"/>
  <c r="P272" i="1"/>
  <c r="X269" i="1"/>
  <c r="X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Y269" i="1" s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K610" i="1" s="1"/>
  <c r="P248" i="1"/>
  <c r="X245" i="1"/>
  <c r="X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Y245" i="1" s="1"/>
  <c r="P239" i="1"/>
  <c r="X237" i="1"/>
  <c r="X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Y237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3" i="1" s="1"/>
  <c r="P215" i="1"/>
  <c r="BP214" i="1"/>
  <c r="BO214" i="1"/>
  <c r="BN214" i="1"/>
  <c r="BM214" i="1"/>
  <c r="Z214" i="1"/>
  <c r="Y214" i="1"/>
  <c r="Y222" i="1" s="1"/>
  <c r="P214" i="1"/>
  <c r="X212" i="1"/>
  <c r="Y211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Y190" i="1" s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Y183" i="1" s="1"/>
  <c r="P181" i="1"/>
  <c r="BP180" i="1"/>
  <c r="BO180" i="1"/>
  <c r="BN180" i="1"/>
  <c r="BM180" i="1"/>
  <c r="Z180" i="1"/>
  <c r="Y180" i="1"/>
  <c r="Y184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Y177" i="1" s="1"/>
  <c r="P173" i="1"/>
  <c r="BP172" i="1"/>
  <c r="BO172" i="1"/>
  <c r="BN172" i="1"/>
  <c r="BM172" i="1"/>
  <c r="Z172" i="1"/>
  <c r="Y172" i="1"/>
  <c r="Y178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69" i="1" s="1"/>
  <c r="P167" i="1"/>
  <c r="BP166" i="1"/>
  <c r="BO166" i="1"/>
  <c r="BN166" i="1"/>
  <c r="BM166" i="1"/>
  <c r="Z166" i="1"/>
  <c r="Y166" i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Y158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G610" i="1" s="1"/>
  <c r="P150" i="1"/>
  <c r="X147" i="1"/>
  <c r="X146" i="1"/>
  <c r="BO145" i="1"/>
  <c r="BM145" i="1"/>
  <c r="Y145" i="1"/>
  <c r="Y147" i="1" s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Y141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BP128" i="1"/>
  <c r="BO128" i="1"/>
  <c r="BN128" i="1"/>
  <c r="BM128" i="1"/>
  <c r="Z128" i="1"/>
  <c r="Y128" i="1"/>
  <c r="P128" i="1"/>
  <c r="BO127" i="1"/>
  <c r="BM127" i="1"/>
  <c r="Y127" i="1"/>
  <c r="BP127" i="1" s="1"/>
  <c r="BO126" i="1"/>
  <c r="BM126" i="1"/>
  <c r="Y126" i="1"/>
  <c r="Y132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F610" i="1" s="1"/>
  <c r="P118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5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610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Y94" i="1" s="1"/>
  <c r="X86" i="1"/>
  <c r="X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Y85" i="1" s="1"/>
  <c r="P79" i="1"/>
  <c r="X77" i="1"/>
  <c r="X76" i="1"/>
  <c r="BO75" i="1"/>
  <c r="BM75" i="1"/>
  <c r="Y75" i="1"/>
  <c r="Y77" i="1" s="1"/>
  <c r="P75" i="1"/>
  <c r="BP74" i="1"/>
  <c r="BO74" i="1"/>
  <c r="BN74" i="1"/>
  <c r="BM74" i="1"/>
  <c r="Z74" i="1"/>
  <c r="Y74" i="1"/>
  <c r="BP73" i="1"/>
  <c r="BO73" i="1"/>
  <c r="BN73" i="1"/>
  <c r="BM73" i="1"/>
  <c r="Z73" i="1"/>
  <c r="Y73" i="1"/>
  <c r="Y76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10" i="1" s="1"/>
  <c r="P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10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600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10" i="1"/>
  <c r="X601" i="1"/>
  <c r="X602" i="1"/>
  <c r="X604" i="1"/>
  <c r="Y24" i="1"/>
  <c r="Z26" i="1"/>
  <c r="Z35" i="1" s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BP58" i="1"/>
  <c r="Z63" i="1"/>
  <c r="BN63" i="1"/>
  <c r="BP63" i="1"/>
  <c r="Z65" i="1"/>
  <c r="BN65" i="1"/>
  <c r="Z68" i="1"/>
  <c r="BN68" i="1"/>
  <c r="Y71" i="1"/>
  <c r="Z75" i="1"/>
  <c r="Z76" i="1" s="1"/>
  <c r="BN75" i="1"/>
  <c r="BP75" i="1"/>
  <c r="Z79" i="1"/>
  <c r="Z85" i="1" s="1"/>
  <c r="BN79" i="1"/>
  <c r="BP79" i="1"/>
  <c r="Z81" i="1"/>
  <c r="BN81" i="1"/>
  <c r="Z83" i="1"/>
  <c r="BN83" i="1"/>
  <c r="Y86" i="1"/>
  <c r="Z88" i="1"/>
  <c r="Z93" i="1" s="1"/>
  <c r="BN88" i="1"/>
  <c r="BP88" i="1"/>
  <c r="Z89" i="1"/>
  <c r="BN89" i="1"/>
  <c r="Z90" i="1"/>
  <c r="BN90" i="1"/>
  <c r="Z92" i="1"/>
  <c r="BN92" i="1"/>
  <c r="Y93" i="1"/>
  <c r="Z96" i="1"/>
  <c r="Z99" i="1" s="1"/>
  <c r="BN96" i="1"/>
  <c r="BP96" i="1"/>
  <c r="Z98" i="1"/>
  <c r="BN98" i="1"/>
  <c r="Y99" i="1"/>
  <c r="Z103" i="1"/>
  <c r="Z106" i="1" s="1"/>
  <c r="BN103" i="1"/>
  <c r="BP103" i="1"/>
  <c r="Z105" i="1"/>
  <c r="BN105" i="1"/>
  <c r="Y106" i="1"/>
  <c r="Z109" i="1"/>
  <c r="Z114" i="1" s="1"/>
  <c r="BN109" i="1"/>
  <c r="BP109" i="1"/>
  <c r="Z111" i="1"/>
  <c r="BN111" i="1"/>
  <c r="Z113" i="1"/>
  <c r="BN113" i="1"/>
  <c r="Y114" i="1"/>
  <c r="Z118" i="1"/>
  <c r="Z123" i="1" s="1"/>
  <c r="BN118" i="1"/>
  <c r="BP118" i="1"/>
  <c r="Z120" i="1"/>
  <c r="BN120" i="1"/>
  <c r="Y601" i="1" s="1"/>
  <c r="Z122" i="1"/>
  <c r="BN122" i="1"/>
  <c r="Y123" i="1"/>
  <c r="Z126" i="1"/>
  <c r="Z131" i="1" s="1"/>
  <c r="BN126" i="1"/>
  <c r="BP126" i="1"/>
  <c r="Z127" i="1"/>
  <c r="BN127" i="1"/>
  <c r="Z130" i="1"/>
  <c r="BN130" i="1"/>
  <c r="Y131" i="1"/>
  <c r="Z134" i="1"/>
  <c r="Z141" i="1" s="1"/>
  <c r="BN134" i="1"/>
  <c r="BP134" i="1"/>
  <c r="Z137" i="1"/>
  <c r="BN137" i="1"/>
  <c r="Z139" i="1"/>
  <c r="BN139" i="1"/>
  <c r="Y142" i="1"/>
  <c r="Z145" i="1"/>
  <c r="Z146" i="1" s="1"/>
  <c r="BN145" i="1"/>
  <c r="BP145" i="1"/>
  <c r="Z150" i="1"/>
  <c r="Z152" i="1" s="1"/>
  <c r="BN150" i="1"/>
  <c r="BP150" i="1"/>
  <c r="Y153" i="1"/>
  <c r="Z156" i="1"/>
  <c r="Z157" i="1" s="1"/>
  <c r="BN156" i="1"/>
  <c r="BP156" i="1"/>
  <c r="Z160" i="1"/>
  <c r="Z162" i="1" s="1"/>
  <c r="BN160" i="1"/>
  <c r="BP160" i="1"/>
  <c r="Y163" i="1"/>
  <c r="H610" i="1"/>
  <c r="Z167" i="1"/>
  <c r="Z169" i="1" s="1"/>
  <c r="BN167" i="1"/>
  <c r="BP167" i="1"/>
  <c r="Y170" i="1"/>
  <c r="Z173" i="1"/>
  <c r="Z177" i="1" s="1"/>
  <c r="BN173" i="1"/>
  <c r="BP173" i="1"/>
  <c r="Z175" i="1"/>
  <c r="BN175" i="1"/>
  <c r="Z181" i="1"/>
  <c r="Z183" i="1" s="1"/>
  <c r="BN181" i="1"/>
  <c r="BP181" i="1"/>
  <c r="Z188" i="1"/>
  <c r="Z189" i="1" s="1"/>
  <c r="BN188" i="1"/>
  <c r="BP188" i="1"/>
  <c r="Y201" i="1"/>
  <c r="BP192" i="1"/>
  <c r="BN192" i="1"/>
  <c r="Z192" i="1"/>
  <c r="BP196" i="1"/>
  <c r="BN196" i="1"/>
  <c r="Z196" i="1"/>
  <c r="Y200" i="1"/>
  <c r="BP205" i="1"/>
  <c r="BN205" i="1"/>
  <c r="Z205" i="1"/>
  <c r="Z206" i="1" s="1"/>
  <c r="Y207" i="1"/>
  <c r="Y212" i="1"/>
  <c r="BP209" i="1"/>
  <c r="BN209" i="1"/>
  <c r="Z209" i="1"/>
  <c r="Z211" i="1" s="1"/>
  <c r="F9" i="1"/>
  <c r="J9" i="1"/>
  <c r="Y54" i="1"/>
  <c r="Y604" i="1" s="1"/>
  <c r="Y70" i="1"/>
  <c r="Y107" i="1"/>
  <c r="Y124" i="1"/>
  <c r="Y152" i="1"/>
  <c r="I610" i="1"/>
  <c r="Y189" i="1"/>
  <c r="BP194" i="1"/>
  <c r="BN194" i="1"/>
  <c r="Z194" i="1"/>
  <c r="BP198" i="1"/>
  <c r="Y602" i="1" s="1"/>
  <c r="BN198" i="1"/>
  <c r="Z198" i="1"/>
  <c r="J610" i="1"/>
  <c r="Y206" i="1"/>
  <c r="Z215" i="1"/>
  <c r="Z222" i="1" s="1"/>
  <c r="BN215" i="1"/>
  <c r="BP215" i="1"/>
  <c r="Z217" i="1"/>
  <c r="BN217" i="1"/>
  <c r="Z219" i="1"/>
  <c r="BN219" i="1"/>
  <c r="Z221" i="1"/>
  <c r="BN221" i="1"/>
  <c r="Z225" i="1"/>
  <c r="BN225" i="1"/>
  <c r="BP225" i="1"/>
  <c r="Z227" i="1"/>
  <c r="BN227" i="1"/>
  <c r="Z229" i="1"/>
  <c r="BN229" i="1"/>
  <c r="Z231" i="1"/>
  <c r="BN231" i="1"/>
  <c r="Z233" i="1"/>
  <c r="BN233" i="1"/>
  <c r="Z235" i="1"/>
  <c r="BN235" i="1"/>
  <c r="Y236" i="1"/>
  <c r="Z239" i="1"/>
  <c r="BN239" i="1"/>
  <c r="BP239" i="1"/>
  <c r="Z241" i="1"/>
  <c r="BN241" i="1"/>
  <c r="Z243" i="1"/>
  <c r="BN243" i="1"/>
  <c r="Y244" i="1"/>
  <c r="Z248" i="1"/>
  <c r="BN248" i="1"/>
  <c r="BP248" i="1"/>
  <c r="Z250" i="1"/>
  <c r="BN250" i="1"/>
  <c r="Z252" i="1"/>
  <c r="BN252" i="1"/>
  <c r="Z254" i="1"/>
  <c r="BN254" i="1"/>
  <c r="Y257" i="1"/>
  <c r="M610" i="1"/>
  <c r="Z261" i="1"/>
  <c r="Z268" i="1" s="1"/>
  <c r="BN261" i="1"/>
  <c r="BP261" i="1"/>
  <c r="Z263" i="1"/>
  <c r="BN263" i="1"/>
  <c r="Z265" i="1"/>
  <c r="BN265" i="1"/>
  <c r="Z267" i="1"/>
  <c r="BN267" i="1"/>
  <c r="Y268" i="1"/>
  <c r="Z272" i="1"/>
  <c r="Z278" i="1" s="1"/>
  <c r="BN272" i="1"/>
  <c r="BP272" i="1"/>
  <c r="Z273" i="1"/>
  <c r="BN273" i="1"/>
  <c r="Z275" i="1"/>
  <c r="BN275" i="1"/>
  <c r="Z277" i="1"/>
  <c r="BN277" i="1"/>
  <c r="Y278" i="1"/>
  <c r="Z282" i="1"/>
  <c r="Z283" i="1" s="1"/>
  <c r="BN282" i="1"/>
  <c r="BP282" i="1"/>
  <c r="Y283" i="1"/>
  <c r="Z287" i="1"/>
  <c r="Z290" i="1" s="1"/>
  <c r="BN287" i="1"/>
  <c r="BP287" i="1"/>
  <c r="Z289" i="1"/>
  <c r="BN289" i="1"/>
  <c r="Y290" i="1"/>
  <c r="Z294" i="1"/>
  <c r="Z299" i="1" s="1"/>
  <c r="BN294" i="1"/>
  <c r="BP294" i="1"/>
  <c r="Z296" i="1"/>
  <c r="BN296" i="1"/>
  <c r="Z298" i="1"/>
  <c r="BN298" i="1"/>
  <c r="Y299" i="1"/>
  <c r="Z303" i="1"/>
  <c r="Z304" i="1" s="1"/>
  <c r="BN303" i="1"/>
  <c r="BP303" i="1"/>
  <c r="Y304" i="1"/>
  <c r="Z308" i="1"/>
  <c r="Z309" i="1" s="1"/>
  <c r="BN308" i="1"/>
  <c r="BP308" i="1"/>
  <c r="Y309" i="1"/>
  <c r="Z312" i="1"/>
  <c r="Z314" i="1" s="1"/>
  <c r="BN312" i="1"/>
  <c r="BP312" i="1"/>
  <c r="Y315" i="1"/>
  <c r="U610" i="1"/>
  <c r="Y326" i="1"/>
  <c r="Z319" i="1"/>
  <c r="Z326" i="1" s="1"/>
  <c r="BN319" i="1"/>
  <c r="Z320" i="1"/>
  <c r="BN320" i="1"/>
  <c r="Z322" i="1"/>
  <c r="BN322" i="1"/>
  <c r="Z324" i="1"/>
  <c r="BN324" i="1"/>
  <c r="BP325" i="1"/>
  <c r="BN325" i="1"/>
  <c r="Z325" i="1"/>
  <c r="Y327" i="1"/>
  <c r="Y334" i="1"/>
  <c r="BP329" i="1"/>
  <c r="BN329" i="1"/>
  <c r="Z329" i="1"/>
  <c r="Y333" i="1"/>
  <c r="BP337" i="1"/>
  <c r="BN337" i="1"/>
  <c r="Z337" i="1"/>
  <c r="Z342" i="1" s="1"/>
  <c r="BP341" i="1"/>
  <c r="BN341" i="1"/>
  <c r="Z341" i="1"/>
  <c r="Y343" i="1"/>
  <c r="Y348" i="1"/>
  <c r="BP345" i="1"/>
  <c r="BN345" i="1"/>
  <c r="Z345" i="1"/>
  <c r="Y356" i="1"/>
  <c r="BP359" i="1"/>
  <c r="BN359" i="1"/>
  <c r="Z359" i="1"/>
  <c r="Z361" i="1" s="1"/>
  <c r="Y373" i="1"/>
  <c r="BP378" i="1"/>
  <c r="BN378" i="1"/>
  <c r="Z378" i="1"/>
  <c r="BP382" i="1"/>
  <c r="BN382" i="1"/>
  <c r="Z382" i="1"/>
  <c r="Z388" i="1" s="1"/>
  <c r="BP386" i="1"/>
  <c r="BN386" i="1"/>
  <c r="Z386" i="1"/>
  <c r="Y256" i="1"/>
  <c r="Y279" i="1"/>
  <c r="Y284" i="1"/>
  <c r="Y291" i="1"/>
  <c r="Y300" i="1"/>
  <c r="Y305" i="1"/>
  <c r="Y310" i="1"/>
  <c r="BP331" i="1"/>
  <c r="BN331" i="1"/>
  <c r="Z331" i="1"/>
  <c r="BP339" i="1"/>
  <c r="BN339" i="1"/>
  <c r="Z339" i="1"/>
  <c r="BP347" i="1"/>
  <c r="BN347" i="1"/>
  <c r="Z347" i="1"/>
  <c r="Y349" i="1"/>
  <c r="BP353" i="1"/>
  <c r="BN353" i="1"/>
  <c r="Z353" i="1"/>
  <c r="Z355" i="1" s="1"/>
  <c r="BP370" i="1"/>
  <c r="BN370" i="1"/>
  <c r="Z370" i="1"/>
  <c r="Z372" i="1" s="1"/>
  <c r="BP380" i="1"/>
  <c r="BN380" i="1"/>
  <c r="Z380" i="1"/>
  <c r="BP384" i="1"/>
  <c r="BN384" i="1"/>
  <c r="Z384" i="1"/>
  <c r="Y388" i="1"/>
  <c r="Y394" i="1"/>
  <c r="Y400" i="1"/>
  <c r="Y404" i="1"/>
  <c r="Y416" i="1"/>
  <c r="Y420" i="1"/>
  <c r="Y428" i="1"/>
  <c r="Y461" i="1"/>
  <c r="Y467" i="1"/>
  <c r="Y471" i="1"/>
  <c r="BP479" i="1"/>
  <c r="BN479" i="1"/>
  <c r="Z479" i="1"/>
  <c r="Z483" i="1" s="1"/>
  <c r="BP493" i="1"/>
  <c r="BN493" i="1"/>
  <c r="Z493" i="1"/>
  <c r="Y495" i="1"/>
  <c r="AB610" i="1"/>
  <c r="Y499" i="1"/>
  <c r="BP498" i="1"/>
  <c r="BN498" i="1"/>
  <c r="Z498" i="1"/>
  <c r="Z499" i="1" s="1"/>
  <c r="Y500" i="1"/>
  <c r="AC610" i="1"/>
  <c r="Y513" i="1"/>
  <c r="BP504" i="1"/>
  <c r="BN504" i="1"/>
  <c r="Z504" i="1"/>
  <c r="BP508" i="1"/>
  <c r="BN508" i="1"/>
  <c r="Z508" i="1"/>
  <c r="Y512" i="1"/>
  <c r="BP516" i="1"/>
  <c r="BN516" i="1"/>
  <c r="Z516" i="1"/>
  <c r="Z517" i="1" s="1"/>
  <c r="Y518" i="1"/>
  <c r="Y527" i="1"/>
  <c r="BP520" i="1"/>
  <c r="BN520" i="1"/>
  <c r="Z520" i="1"/>
  <c r="BP524" i="1"/>
  <c r="BN524" i="1"/>
  <c r="Z524" i="1"/>
  <c r="Y549" i="1"/>
  <c r="BP542" i="1"/>
  <c r="BN542" i="1"/>
  <c r="Z542" i="1"/>
  <c r="BP544" i="1"/>
  <c r="BN544" i="1"/>
  <c r="Z544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Y581" i="1"/>
  <c r="BP578" i="1"/>
  <c r="BN578" i="1"/>
  <c r="Z578" i="1"/>
  <c r="Z610" i="1"/>
  <c r="Y367" i="1"/>
  <c r="W610" i="1"/>
  <c r="Y389" i="1"/>
  <c r="Z392" i="1"/>
  <c r="Z393" i="1" s="1"/>
  <c r="BN392" i="1"/>
  <c r="Z396" i="1"/>
  <c r="Z399" i="1" s="1"/>
  <c r="BN396" i="1"/>
  <c r="BP396" i="1"/>
  <c r="Z398" i="1"/>
  <c r="BN398" i="1"/>
  <c r="Z402" i="1"/>
  <c r="Z404" i="1" s="1"/>
  <c r="BN402" i="1"/>
  <c r="BP402" i="1"/>
  <c r="Z408" i="1"/>
  <c r="Z415" i="1" s="1"/>
  <c r="BN408" i="1"/>
  <c r="BP408" i="1"/>
  <c r="Z410" i="1"/>
  <c r="BN410" i="1"/>
  <c r="Z412" i="1"/>
  <c r="BN412" i="1"/>
  <c r="Z414" i="1"/>
  <c r="BN414" i="1"/>
  <c r="Y415" i="1"/>
  <c r="Z418" i="1"/>
  <c r="Z420" i="1" s="1"/>
  <c r="BN418" i="1"/>
  <c r="BP418" i="1"/>
  <c r="Z424" i="1"/>
  <c r="Z428" i="1" s="1"/>
  <c r="BN424" i="1"/>
  <c r="Z426" i="1"/>
  <c r="BN426" i="1"/>
  <c r="Y610" i="1"/>
  <c r="Y439" i="1"/>
  <c r="Z442" i="1"/>
  <c r="Z461" i="1" s="1"/>
  <c r="BN442" i="1"/>
  <c r="Z444" i="1"/>
  <c r="BN444" i="1"/>
  <c r="Z446" i="1"/>
  <c r="BN446" i="1"/>
  <c r="Z448" i="1"/>
  <c r="BN448" i="1"/>
  <c r="Z450" i="1"/>
  <c r="BN450" i="1"/>
  <c r="Z452" i="1"/>
  <c r="BN452" i="1"/>
  <c r="Z453" i="1"/>
  <c r="BN453" i="1"/>
  <c r="Z455" i="1"/>
  <c r="BN455" i="1"/>
  <c r="Z457" i="1"/>
  <c r="BN457" i="1"/>
  <c r="Z459" i="1"/>
  <c r="BN459" i="1"/>
  <c r="Z465" i="1"/>
  <c r="Z466" i="1" s="1"/>
  <c r="BN465" i="1"/>
  <c r="Z469" i="1"/>
  <c r="Z470" i="1" s="1"/>
  <c r="BN469" i="1"/>
  <c r="BP469" i="1"/>
  <c r="Z474" i="1"/>
  <c r="Z475" i="1" s="1"/>
  <c r="BN474" i="1"/>
  <c r="BP474" i="1"/>
  <c r="Y475" i="1"/>
  <c r="Y483" i="1"/>
  <c r="BP482" i="1"/>
  <c r="BN482" i="1"/>
  <c r="Z482" i="1"/>
  <c r="Y484" i="1"/>
  <c r="Y487" i="1"/>
  <c r="BP486" i="1"/>
  <c r="BN486" i="1"/>
  <c r="Z486" i="1"/>
  <c r="Z487" i="1" s="1"/>
  <c r="Y488" i="1"/>
  <c r="AA610" i="1"/>
  <c r="Y494" i="1"/>
  <c r="BP491" i="1"/>
  <c r="BN491" i="1"/>
  <c r="Z491" i="1"/>
  <c r="Z494" i="1" s="1"/>
  <c r="BP506" i="1"/>
  <c r="BN506" i="1"/>
  <c r="Z506" i="1"/>
  <c r="BP510" i="1"/>
  <c r="BN510" i="1"/>
  <c r="Z510" i="1"/>
  <c r="Y517" i="1"/>
  <c r="BP522" i="1"/>
  <c r="BN522" i="1"/>
  <c r="Z522" i="1"/>
  <c r="Y526" i="1"/>
  <c r="Z532" i="1"/>
  <c r="BP530" i="1"/>
  <c r="BN530" i="1"/>
  <c r="Z530" i="1"/>
  <c r="BP543" i="1"/>
  <c r="BN543" i="1"/>
  <c r="Z543" i="1"/>
  <c r="AD610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Y587" i="1"/>
  <c r="Y603" i="1" l="1"/>
  <c r="Z580" i="1"/>
  <c r="Z566" i="1"/>
  <c r="Z549" i="1"/>
  <c r="Z348" i="1"/>
  <c r="Z333" i="1"/>
  <c r="Z256" i="1"/>
  <c r="Z244" i="1"/>
  <c r="Z236" i="1"/>
  <c r="Z200" i="1"/>
  <c r="Z70" i="1"/>
  <c r="Z605" i="1" s="1"/>
  <c r="Y600" i="1"/>
  <c r="Z526" i="1"/>
  <c r="Z512" i="1"/>
  <c r="X603" i="1"/>
</calcChain>
</file>

<file path=xl/sharedStrings.xml><?xml version="1.0" encoding="utf-8"?>
<sst xmlns="http://schemas.openxmlformats.org/spreadsheetml/2006/main" count="2792" uniqueCount="984">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</sst>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9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0"/>
  <sheetViews>
    <sheetView showGridLines="0" tabSelected="1" topLeftCell="A588" zoomScaleNormal="100" zoomScaleSheetLayoutView="100" workbookViewId="0">
      <selection activeCell="AB606" sqref="AB606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8" t="s">
        <v>0</v>
      </c>
      <c r="E1" s="738"/>
      <c r="F1" s="738"/>
      <c r="G1" s="12" t="s">
        <v>1</v>
      </c>
      <c r="H1" s="788" t="s">
        <v>2</v>
      </c>
      <c r="I1" s="738"/>
      <c r="J1" s="738"/>
      <c r="K1" s="738"/>
      <c r="L1" s="738"/>
      <c r="M1" s="738"/>
      <c r="N1" s="738"/>
      <c r="O1" s="738"/>
      <c r="P1" s="738"/>
      <c r="Q1" s="738"/>
      <c r="R1" s="737" t="s">
        <v>3</v>
      </c>
      <c r="S1" s="738"/>
      <c r="T1" s="73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4"/>
      <c r="R2" s="714"/>
      <c r="S2" s="714"/>
      <c r="T2" s="714"/>
      <c r="U2" s="714"/>
      <c r="V2" s="714"/>
      <c r="W2" s="714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4"/>
      <c r="Q3" s="714"/>
      <c r="R3" s="714"/>
      <c r="S3" s="714"/>
      <c r="T3" s="714"/>
      <c r="U3" s="714"/>
      <c r="V3" s="714"/>
      <c r="W3" s="714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6" t="s">
        <v>8</v>
      </c>
      <c r="B5" s="791"/>
      <c r="C5" s="792"/>
      <c r="D5" s="795"/>
      <c r="E5" s="796"/>
      <c r="F5" s="1052" t="s">
        <v>9</v>
      </c>
      <c r="G5" s="792"/>
      <c r="H5" s="795"/>
      <c r="I5" s="988"/>
      <c r="J5" s="988"/>
      <c r="K5" s="988"/>
      <c r="L5" s="988"/>
      <c r="M5" s="796"/>
      <c r="N5" s="58"/>
      <c r="P5" s="24" t="s">
        <v>10</v>
      </c>
      <c r="Q5" s="1070">
        <v>45579</v>
      </c>
      <c r="R5" s="855"/>
      <c r="T5" s="909" t="s">
        <v>11</v>
      </c>
      <c r="U5" s="837"/>
      <c r="V5" s="910" t="s">
        <v>12</v>
      </c>
      <c r="W5" s="855"/>
      <c r="AB5" s="51"/>
      <c r="AC5" s="51"/>
      <c r="AD5" s="51"/>
      <c r="AE5" s="51"/>
    </row>
    <row r="6" spans="1:32" s="695" customFormat="1" ht="24" customHeight="1" x14ac:dyDescent="0.2">
      <c r="A6" s="856" t="s">
        <v>13</v>
      </c>
      <c r="B6" s="791"/>
      <c r="C6" s="792"/>
      <c r="D6" s="992" t="s">
        <v>14</v>
      </c>
      <c r="E6" s="993"/>
      <c r="F6" s="993"/>
      <c r="G6" s="993"/>
      <c r="H6" s="993"/>
      <c r="I6" s="993"/>
      <c r="J6" s="993"/>
      <c r="K6" s="993"/>
      <c r="L6" s="993"/>
      <c r="M6" s="855"/>
      <c r="N6" s="59"/>
      <c r="P6" s="24" t="s">
        <v>15</v>
      </c>
      <c r="Q6" s="1081" t="str">
        <f>IF(Q5=0," ",CHOOSE(WEEKDAY(Q5,2),"Понедельник","Вторник","Среда","Четверг","Пятница","Суббота","Воскресенье"))</f>
        <v>Понедельник</v>
      </c>
      <c r="R6" s="706"/>
      <c r="T6" s="915" t="s">
        <v>16</v>
      </c>
      <c r="U6" s="837"/>
      <c r="V6" s="971" t="s">
        <v>17</v>
      </c>
      <c r="W6" s="757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68" t="str">
        <f>IFERROR(VLOOKUP(DeliveryAddress,Table,3,0),1)</f>
        <v>1</v>
      </c>
      <c r="E7" s="769"/>
      <c r="F7" s="769"/>
      <c r="G7" s="769"/>
      <c r="H7" s="769"/>
      <c r="I7" s="769"/>
      <c r="J7" s="769"/>
      <c r="K7" s="769"/>
      <c r="L7" s="769"/>
      <c r="M7" s="770"/>
      <c r="N7" s="60"/>
      <c r="P7" s="24"/>
      <c r="Q7" s="42"/>
      <c r="R7" s="42"/>
      <c r="T7" s="714"/>
      <c r="U7" s="837"/>
      <c r="V7" s="972"/>
      <c r="W7" s="973"/>
      <c r="AB7" s="51"/>
      <c r="AC7" s="51"/>
      <c r="AD7" s="51"/>
      <c r="AE7" s="51"/>
    </row>
    <row r="8" spans="1:32" s="695" customFormat="1" ht="25.5" customHeight="1" x14ac:dyDescent="0.2">
      <c r="A8" s="1097" t="s">
        <v>18</v>
      </c>
      <c r="B8" s="721"/>
      <c r="C8" s="722"/>
      <c r="D8" s="779" t="s">
        <v>19</v>
      </c>
      <c r="E8" s="780"/>
      <c r="F8" s="780"/>
      <c r="G8" s="780"/>
      <c r="H8" s="780"/>
      <c r="I8" s="780"/>
      <c r="J8" s="780"/>
      <c r="K8" s="780"/>
      <c r="L8" s="780"/>
      <c r="M8" s="781"/>
      <c r="N8" s="61"/>
      <c r="P8" s="24" t="s">
        <v>20</v>
      </c>
      <c r="Q8" s="864">
        <v>0.41666666666666669</v>
      </c>
      <c r="R8" s="770"/>
      <c r="T8" s="714"/>
      <c r="U8" s="837"/>
      <c r="V8" s="972"/>
      <c r="W8" s="973"/>
      <c r="AB8" s="51"/>
      <c r="AC8" s="51"/>
      <c r="AD8" s="51"/>
      <c r="AE8" s="51"/>
    </row>
    <row r="9" spans="1:32" s="695" customFormat="1" ht="39.950000000000003" customHeight="1" x14ac:dyDescent="0.2">
      <c r="A9" s="10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4"/>
      <c r="C9" s="714"/>
      <c r="D9" s="879"/>
      <c r="E9" s="725"/>
      <c r="F9" s="10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4"/>
      <c r="H9" s="724" t="str">
        <f>IF(AND($A$9="Тип доверенности/получателя при получении в адресе перегруза:",$D$9="Разовая доверенность"),"Введите ФИО","")</f>
        <v/>
      </c>
      <c r="I9" s="725"/>
      <c r="J9" s="7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5"/>
      <c r="L9" s="725"/>
      <c r="M9" s="725"/>
      <c r="N9" s="693"/>
      <c r="P9" s="26" t="s">
        <v>21</v>
      </c>
      <c r="Q9" s="850"/>
      <c r="R9" s="851"/>
      <c r="T9" s="714"/>
      <c r="U9" s="837"/>
      <c r="V9" s="974"/>
      <c r="W9" s="975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4"/>
      <c r="C10" s="714"/>
      <c r="D10" s="879"/>
      <c r="E10" s="725"/>
      <c r="F10" s="10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4"/>
      <c r="H10" s="966" t="str">
        <f>IFERROR(VLOOKUP($D$10,Proxy,2,FALSE),"")</f>
        <v/>
      </c>
      <c r="I10" s="714"/>
      <c r="J10" s="714"/>
      <c r="K10" s="714"/>
      <c r="L10" s="714"/>
      <c r="M10" s="714"/>
      <c r="N10" s="694"/>
      <c r="P10" s="26" t="s">
        <v>22</v>
      </c>
      <c r="Q10" s="916"/>
      <c r="R10" s="917"/>
      <c r="U10" s="24" t="s">
        <v>23</v>
      </c>
      <c r="V10" s="756" t="s">
        <v>24</v>
      </c>
      <c r="W10" s="757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54"/>
      <c r="R11" s="855"/>
      <c r="U11" s="24" t="s">
        <v>27</v>
      </c>
      <c r="V11" s="1015" t="s">
        <v>28</v>
      </c>
      <c r="W11" s="851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4" t="s">
        <v>29</v>
      </c>
      <c r="B12" s="791"/>
      <c r="C12" s="791"/>
      <c r="D12" s="791"/>
      <c r="E12" s="791"/>
      <c r="F12" s="791"/>
      <c r="G12" s="791"/>
      <c r="H12" s="791"/>
      <c r="I12" s="791"/>
      <c r="J12" s="791"/>
      <c r="K12" s="791"/>
      <c r="L12" s="791"/>
      <c r="M12" s="792"/>
      <c r="N12" s="62"/>
      <c r="P12" s="24" t="s">
        <v>30</v>
      </c>
      <c r="Q12" s="864"/>
      <c r="R12" s="770"/>
      <c r="S12" s="23"/>
      <c r="U12" s="24"/>
      <c r="V12" s="738"/>
      <c r="W12" s="714"/>
      <c r="AB12" s="51"/>
      <c r="AC12" s="51"/>
      <c r="AD12" s="51"/>
      <c r="AE12" s="51"/>
    </row>
    <row r="13" spans="1:32" s="695" customFormat="1" ht="23.25" customHeight="1" x14ac:dyDescent="0.2">
      <c r="A13" s="904" t="s">
        <v>31</v>
      </c>
      <c r="B13" s="791"/>
      <c r="C13" s="791"/>
      <c r="D13" s="791"/>
      <c r="E13" s="791"/>
      <c r="F13" s="791"/>
      <c r="G13" s="791"/>
      <c r="H13" s="791"/>
      <c r="I13" s="791"/>
      <c r="J13" s="791"/>
      <c r="K13" s="791"/>
      <c r="L13" s="791"/>
      <c r="M13" s="792"/>
      <c r="N13" s="62"/>
      <c r="O13" s="26"/>
      <c r="P13" s="26" t="s">
        <v>32</v>
      </c>
      <c r="Q13" s="1015"/>
      <c r="R13" s="8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4" t="s">
        <v>33</v>
      </c>
      <c r="B14" s="791"/>
      <c r="C14" s="791"/>
      <c r="D14" s="791"/>
      <c r="E14" s="791"/>
      <c r="F14" s="791"/>
      <c r="G14" s="791"/>
      <c r="H14" s="791"/>
      <c r="I14" s="791"/>
      <c r="J14" s="791"/>
      <c r="K14" s="791"/>
      <c r="L14" s="791"/>
      <c r="M14" s="7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5" t="s">
        <v>34</v>
      </c>
      <c r="B15" s="791"/>
      <c r="C15" s="791"/>
      <c r="D15" s="791"/>
      <c r="E15" s="791"/>
      <c r="F15" s="791"/>
      <c r="G15" s="791"/>
      <c r="H15" s="791"/>
      <c r="I15" s="791"/>
      <c r="J15" s="791"/>
      <c r="K15" s="791"/>
      <c r="L15" s="791"/>
      <c r="M15" s="792"/>
      <c r="N15" s="63"/>
      <c r="P15" s="893" t="s">
        <v>35</v>
      </c>
      <c r="Q15" s="738"/>
      <c r="R15" s="738"/>
      <c r="S15" s="738"/>
      <c r="T15" s="73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4"/>
      <c r="Q16" s="894"/>
      <c r="R16" s="894"/>
      <c r="S16" s="894"/>
      <c r="T16" s="8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1" t="s">
        <v>36</v>
      </c>
      <c r="B17" s="751" t="s">
        <v>37</v>
      </c>
      <c r="C17" s="875" t="s">
        <v>38</v>
      </c>
      <c r="D17" s="751" t="s">
        <v>39</v>
      </c>
      <c r="E17" s="823"/>
      <c r="F17" s="751" t="s">
        <v>40</v>
      </c>
      <c r="G17" s="751" t="s">
        <v>41</v>
      </c>
      <c r="H17" s="751" t="s">
        <v>42</v>
      </c>
      <c r="I17" s="751" t="s">
        <v>43</v>
      </c>
      <c r="J17" s="751" t="s">
        <v>44</v>
      </c>
      <c r="K17" s="751" t="s">
        <v>45</v>
      </c>
      <c r="L17" s="751" t="s">
        <v>46</v>
      </c>
      <c r="M17" s="751" t="s">
        <v>47</v>
      </c>
      <c r="N17" s="751" t="s">
        <v>48</v>
      </c>
      <c r="O17" s="751" t="s">
        <v>49</v>
      </c>
      <c r="P17" s="751" t="s">
        <v>50</v>
      </c>
      <c r="Q17" s="822"/>
      <c r="R17" s="822"/>
      <c r="S17" s="822"/>
      <c r="T17" s="823"/>
      <c r="U17" s="1095" t="s">
        <v>51</v>
      </c>
      <c r="V17" s="792"/>
      <c r="W17" s="751" t="s">
        <v>52</v>
      </c>
      <c r="X17" s="751" t="s">
        <v>53</v>
      </c>
      <c r="Y17" s="1093" t="s">
        <v>54</v>
      </c>
      <c r="Z17" s="986" t="s">
        <v>55</v>
      </c>
      <c r="AA17" s="964" t="s">
        <v>56</v>
      </c>
      <c r="AB17" s="964" t="s">
        <v>57</v>
      </c>
      <c r="AC17" s="964" t="s">
        <v>58</v>
      </c>
      <c r="AD17" s="964" t="s">
        <v>59</v>
      </c>
      <c r="AE17" s="1047"/>
      <c r="AF17" s="1048"/>
      <c r="AG17" s="66"/>
      <c r="BD17" s="65" t="s">
        <v>60</v>
      </c>
    </row>
    <row r="18" spans="1:68" ht="14.25" customHeight="1" x14ac:dyDescent="0.2">
      <c r="A18" s="752"/>
      <c r="B18" s="752"/>
      <c r="C18" s="752"/>
      <c r="D18" s="824"/>
      <c r="E18" s="826"/>
      <c r="F18" s="752"/>
      <c r="G18" s="752"/>
      <c r="H18" s="752"/>
      <c r="I18" s="752"/>
      <c r="J18" s="752"/>
      <c r="K18" s="752"/>
      <c r="L18" s="752"/>
      <c r="M18" s="752"/>
      <c r="N18" s="752"/>
      <c r="O18" s="752"/>
      <c r="P18" s="824"/>
      <c r="Q18" s="825"/>
      <c r="R18" s="825"/>
      <c r="S18" s="825"/>
      <c r="T18" s="826"/>
      <c r="U18" s="67" t="s">
        <v>61</v>
      </c>
      <c r="V18" s="67" t="s">
        <v>62</v>
      </c>
      <c r="W18" s="752"/>
      <c r="X18" s="752"/>
      <c r="Y18" s="1094"/>
      <c r="Z18" s="987"/>
      <c r="AA18" s="965"/>
      <c r="AB18" s="965"/>
      <c r="AC18" s="965"/>
      <c r="AD18" s="1049"/>
      <c r="AE18" s="1050"/>
      <c r="AF18" s="1051"/>
      <c r="AG18" s="66"/>
      <c r="BD18" s="65"/>
    </row>
    <row r="19" spans="1:68" ht="27.75" customHeight="1" x14ac:dyDescent="0.2">
      <c r="A19" s="765" t="s">
        <v>63</v>
      </c>
      <c r="B19" s="766"/>
      <c r="C19" s="766"/>
      <c r="D19" s="766"/>
      <c r="E19" s="766"/>
      <c r="F19" s="766"/>
      <c r="G19" s="766"/>
      <c r="H19" s="766"/>
      <c r="I19" s="766"/>
      <c r="J19" s="766"/>
      <c r="K19" s="766"/>
      <c r="L19" s="766"/>
      <c r="M19" s="766"/>
      <c r="N19" s="766"/>
      <c r="O19" s="766"/>
      <c r="P19" s="766"/>
      <c r="Q19" s="766"/>
      <c r="R19" s="766"/>
      <c r="S19" s="766"/>
      <c r="T19" s="766"/>
      <c r="U19" s="766"/>
      <c r="V19" s="766"/>
      <c r="W19" s="766"/>
      <c r="X19" s="766"/>
      <c r="Y19" s="766"/>
      <c r="Z19" s="766"/>
      <c r="AA19" s="48"/>
      <c r="AB19" s="48"/>
      <c r="AC19" s="48"/>
    </row>
    <row r="20" spans="1:68" ht="16.5" customHeight="1" x14ac:dyDescent="0.25">
      <c r="A20" s="719" t="s">
        <v>63</v>
      </c>
      <c r="B20" s="714"/>
      <c r="C20" s="714"/>
      <c r="D20" s="714"/>
      <c r="E20" s="714"/>
      <c r="F20" s="714"/>
      <c r="G20" s="714"/>
      <c r="H20" s="714"/>
      <c r="I20" s="714"/>
      <c r="J20" s="714"/>
      <c r="K20" s="714"/>
      <c r="L20" s="714"/>
      <c r="M20" s="714"/>
      <c r="N20" s="714"/>
      <c r="O20" s="714"/>
      <c r="P20" s="714"/>
      <c r="Q20" s="714"/>
      <c r="R20" s="714"/>
      <c r="S20" s="714"/>
      <c r="T20" s="714"/>
      <c r="U20" s="714"/>
      <c r="V20" s="714"/>
      <c r="W20" s="714"/>
      <c r="X20" s="714"/>
      <c r="Y20" s="714"/>
      <c r="Z20" s="714"/>
      <c r="AA20" s="696"/>
      <c r="AB20" s="696"/>
      <c r="AC20" s="696"/>
    </row>
    <row r="21" spans="1:68" ht="14.25" customHeight="1" x14ac:dyDescent="0.25">
      <c r="A21" s="723" t="s">
        <v>64</v>
      </c>
      <c r="B21" s="714"/>
      <c r="C21" s="714"/>
      <c r="D21" s="714"/>
      <c r="E21" s="714"/>
      <c r="F21" s="714"/>
      <c r="G21" s="714"/>
      <c r="H21" s="714"/>
      <c r="I21" s="714"/>
      <c r="J21" s="714"/>
      <c r="K21" s="714"/>
      <c r="L21" s="714"/>
      <c r="M21" s="714"/>
      <c r="N21" s="714"/>
      <c r="O21" s="714"/>
      <c r="P21" s="714"/>
      <c r="Q21" s="714"/>
      <c r="R21" s="714"/>
      <c r="S21" s="714"/>
      <c r="T21" s="714"/>
      <c r="U21" s="714"/>
      <c r="V21" s="714"/>
      <c r="W21" s="714"/>
      <c r="X21" s="714"/>
      <c r="Y21" s="714"/>
      <c r="Z21" s="714"/>
      <c r="AA21" s="697"/>
      <c r="AB21" s="697"/>
      <c r="AC21" s="69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3"/>
      <c r="B23" s="714"/>
      <c r="C23" s="714"/>
      <c r="D23" s="714"/>
      <c r="E23" s="714"/>
      <c r="F23" s="714"/>
      <c r="G23" s="714"/>
      <c r="H23" s="714"/>
      <c r="I23" s="714"/>
      <c r="J23" s="714"/>
      <c r="K23" s="714"/>
      <c r="L23" s="714"/>
      <c r="M23" s="714"/>
      <c r="N23" s="714"/>
      <c r="O23" s="715"/>
      <c r="P23" s="720" t="s">
        <v>71</v>
      </c>
      <c r="Q23" s="721"/>
      <c r="R23" s="721"/>
      <c r="S23" s="721"/>
      <c r="T23" s="721"/>
      <c r="U23" s="721"/>
      <c r="V23" s="722"/>
      <c r="W23" s="37" t="s">
        <v>72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14"/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5"/>
      <c r="P24" s="720" t="s">
        <v>71</v>
      </c>
      <c r="Q24" s="721"/>
      <c r="R24" s="721"/>
      <c r="S24" s="721"/>
      <c r="T24" s="721"/>
      <c r="U24" s="721"/>
      <c r="V24" s="722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23" t="s">
        <v>73</v>
      </c>
      <c r="B25" s="714"/>
      <c r="C25" s="714"/>
      <c r="D25" s="714"/>
      <c r="E25" s="714"/>
      <c r="F25" s="714"/>
      <c r="G25" s="714"/>
      <c r="H25" s="714"/>
      <c r="I25" s="714"/>
      <c r="J25" s="714"/>
      <c r="K25" s="714"/>
      <c r="L25" s="714"/>
      <c r="M25" s="714"/>
      <c r="N25" s="714"/>
      <c r="O25" s="714"/>
      <c r="P25" s="714"/>
      <c r="Q25" s="714"/>
      <c r="R25" s="714"/>
      <c r="S25" s="714"/>
      <c r="T25" s="714"/>
      <c r="U25" s="714"/>
      <c r="V25" s="714"/>
      <c r="W25" s="714"/>
      <c r="X25" s="714"/>
      <c r="Y25" s="714"/>
      <c r="Z25" s="714"/>
      <c r="AA25" s="697"/>
      <c r="AB25" s="697"/>
      <c r="AC25" s="69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31" t="s">
        <v>77</v>
      </c>
      <c r="Q26" s="708"/>
      <c r="R26" s="708"/>
      <c r="S26" s="708"/>
      <c r="T26" s="709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7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4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782" t="s">
        <v>92</v>
      </c>
      <c r="Q31" s="708"/>
      <c r="R31" s="708"/>
      <c r="S31" s="708"/>
      <c r="T31" s="709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11" t="s">
        <v>96</v>
      </c>
      <c r="Q32" s="708"/>
      <c r="R32" s="708"/>
      <c r="S32" s="708"/>
      <c r="T32" s="709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0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3"/>
      <c r="B35" s="714"/>
      <c r="C35" s="714"/>
      <c r="D35" s="714"/>
      <c r="E35" s="714"/>
      <c r="F35" s="714"/>
      <c r="G35" s="714"/>
      <c r="H35" s="714"/>
      <c r="I35" s="714"/>
      <c r="J35" s="714"/>
      <c r="K35" s="714"/>
      <c r="L35" s="714"/>
      <c r="M35" s="714"/>
      <c r="N35" s="714"/>
      <c r="O35" s="715"/>
      <c r="P35" s="720" t="s">
        <v>71</v>
      </c>
      <c r="Q35" s="721"/>
      <c r="R35" s="721"/>
      <c r="S35" s="721"/>
      <c r="T35" s="721"/>
      <c r="U35" s="721"/>
      <c r="V35" s="722"/>
      <c r="W35" s="37" t="s">
        <v>72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14"/>
      <c r="B36" s="714"/>
      <c r="C36" s="714"/>
      <c r="D36" s="714"/>
      <c r="E36" s="714"/>
      <c r="F36" s="714"/>
      <c r="G36" s="714"/>
      <c r="H36" s="714"/>
      <c r="I36" s="714"/>
      <c r="J36" s="714"/>
      <c r="K36" s="714"/>
      <c r="L36" s="714"/>
      <c r="M36" s="714"/>
      <c r="N36" s="714"/>
      <c r="O36" s="715"/>
      <c r="P36" s="720" t="s">
        <v>71</v>
      </c>
      <c r="Q36" s="721"/>
      <c r="R36" s="721"/>
      <c r="S36" s="721"/>
      <c r="T36" s="721"/>
      <c r="U36" s="721"/>
      <c r="V36" s="722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23" t="s">
        <v>103</v>
      </c>
      <c r="B37" s="714"/>
      <c r="C37" s="714"/>
      <c r="D37" s="714"/>
      <c r="E37" s="714"/>
      <c r="F37" s="714"/>
      <c r="G37" s="714"/>
      <c r="H37" s="714"/>
      <c r="I37" s="714"/>
      <c r="J37" s="714"/>
      <c r="K37" s="714"/>
      <c r="L37" s="714"/>
      <c r="M37" s="714"/>
      <c r="N37" s="714"/>
      <c r="O37" s="714"/>
      <c r="P37" s="714"/>
      <c r="Q37" s="714"/>
      <c r="R37" s="714"/>
      <c r="S37" s="714"/>
      <c r="T37" s="714"/>
      <c r="U37" s="714"/>
      <c r="V37" s="714"/>
      <c r="W37" s="714"/>
      <c r="X37" s="714"/>
      <c r="Y37" s="714"/>
      <c r="Z37" s="714"/>
      <c r="AA37" s="697"/>
      <c r="AB37" s="697"/>
      <c r="AC37" s="697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3"/>
      <c r="B39" s="714"/>
      <c r="C39" s="714"/>
      <c r="D39" s="714"/>
      <c r="E39" s="714"/>
      <c r="F39" s="714"/>
      <c r="G39" s="714"/>
      <c r="H39" s="714"/>
      <c r="I39" s="714"/>
      <c r="J39" s="714"/>
      <c r="K39" s="714"/>
      <c r="L39" s="714"/>
      <c r="M39" s="714"/>
      <c r="N39" s="714"/>
      <c r="O39" s="715"/>
      <c r="P39" s="720" t="s">
        <v>71</v>
      </c>
      <c r="Q39" s="721"/>
      <c r="R39" s="721"/>
      <c r="S39" s="721"/>
      <c r="T39" s="721"/>
      <c r="U39" s="721"/>
      <c r="V39" s="722"/>
      <c r="W39" s="37" t="s">
        <v>72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14"/>
      <c r="B40" s="714"/>
      <c r="C40" s="714"/>
      <c r="D40" s="714"/>
      <c r="E40" s="714"/>
      <c r="F40" s="714"/>
      <c r="G40" s="714"/>
      <c r="H40" s="714"/>
      <c r="I40" s="714"/>
      <c r="J40" s="714"/>
      <c r="K40" s="714"/>
      <c r="L40" s="714"/>
      <c r="M40" s="714"/>
      <c r="N40" s="714"/>
      <c r="O40" s="715"/>
      <c r="P40" s="720" t="s">
        <v>71</v>
      </c>
      <c r="Q40" s="721"/>
      <c r="R40" s="721"/>
      <c r="S40" s="721"/>
      <c r="T40" s="721"/>
      <c r="U40" s="721"/>
      <c r="V40" s="722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23" t="s">
        <v>109</v>
      </c>
      <c r="B41" s="714"/>
      <c r="C41" s="714"/>
      <c r="D41" s="714"/>
      <c r="E41" s="714"/>
      <c r="F41" s="714"/>
      <c r="G41" s="714"/>
      <c r="H41" s="714"/>
      <c r="I41" s="714"/>
      <c r="J41" s="714"/>
      <c r="K41" s="714"/>
      <c r="L41" s="714"/>
      <c r="M41" s="714"/>
      <c r="N41" s="714"/>
      <c r="O41" s="714"/>
      <c r="P41" s="714"/>
      <c r="Q41" s="714"/>
      <c r="R41" s="714"/>
      <c r="S41" s="714"/>
      <c r="T41" s="714"/>
      <c r="U41" s="714"/>
      <c r="V41" s="714"/>
      <c r="W41" s="714"/>
      <c r="X41" s="714"/>
      <c r="Y41" s="714"/>
      <c r="Z41" s="714"/>
      <c r="AA41" s="697"/>
      <c r="AB41" s="697"/>
      <c r="AC41" s="697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3"/>
      <c r="B43" s="714"/>
      <c r="C43" s="714"/>
      <c r="D43" s="714"/>
      <c r="E43" s="714"/>
      <c r="F43" s="714"/>
      <c r="G43" s="714"/>
      <c r="H43" s="714"/>
      <c r="I43" s="714"/>
      <c r="J43" s="714"/>
      <c r="K43" s="714"/>
      <c r="L43" s="714"/>
      <c r="M43" s="714"/>
      <c r="N43" s="714"/>
      <c r="O43" s="715"/>
      <c r="P43" s="720" t="s">
        <v>71</v>
      </c>
      <c r="Q43" s="721"/>
      <c r="R43" s="721"/>
      <c r="S43" s="721"/>
      <c r="T43" s="721"/>
      <c r="U43" s="721"/>
      <c r="V43" s="722"/>
      <c r="W43" s="37" t="s">
        <v>72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14"/>
      <c r="B44" s="714"/>
      <c r="C44" s="714"/>
      <c r="D44" s="714"/>
      <c r="E44" s="714"/>
      <c r="F44" s="714"/>
      <c r="G44" s="714"/>
      <c r="H44" s="714"/>
      <c r="I44" s="714"/>
      <c r="J44" s="714"/>
      <c r="K44" s="714"/>
      <c r="L44" s="714"/>
      <c r="M44" s="714"/>
      <c r="N44" s="714"/>
      <c r="O44" s="715"/>
      <c r="P44" s="720" t="s">
        <v>71</v>
      </c>
      <c r="Q44" s="721"/>
      <c r="R44" s="721"/>
      <c r="S44" s="721"/>
      <c r="T44" s="721"/>
      <c r="U44" s="721"/>
      <c r="V44" s="722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65" t="s">
        <v>112</v>
      </c>
      <c r="B45" s="766"/>
      <c r="C45" s="766"/>
      <c r="D45" s="766"/>
      <c r="E45" s="766"/>
      <c r="F45" s="766"/>
      <c r="G45" s="766"/>
      <c r="H45" s="766"/>
      <c r="I45" s="766"/>
      <c r="J45" s="766"/>
      <c r="K45" s="766"/>
      <c r="L45" s="766"/>
      <c r="M45" s="766"/>
      <c r="N45" s="766"/>
      <c r="O45" s="766"/>
      <c r="P45" s="766"/>
      <c r="Q45" s="766"/>
      <c r="R45" s="766"/>
      <c r="S45" s="766"/>
      <c r="T45" s="766"/>
      <c r="U45" s="766"/>
      <c r="V45" s="766"/>
      <c r="W45" s="766"/>
      <c r="X45" s="766"/>
      <c r="Y45" s="766"/>
      <c r="Z45" s="766"/>
      <c r="AA45" s="48"/>
      <c r="AB45" s="48"/>
      <c r="AC45" s="48"/>
    </row>
    <row r="46" spans="1:68" ht="16.5" customHeight="1" x14ac:dyDescent="0.25">
      <c r="A46" s="719" t="s">
        <v>113</v>
      </c>
      <c r="B46" s="714"/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  <c r="R46" s="714"/>
      <c r="S46" s="714"/>
      <c r="T46" s="714"/>
      <c r="U46" s="714"/>
      <c r="V46" s="714"/>
      <c r="W46" s="714"/>
      <c r="X46" s="714"/>
      <c r="Y46" s="714"/>
      <c r="Z46" s="714"/>
      <c r="AA46" s="696"/>
      <c r="AB46" s="696"/>
      <c r="AC46" s="696"/>
    </row>
    <row r="47" spans="1:68" ht="14.25" customHeight="1" x14ac:dyDescent="0.25">
      <c r="A47" s="723" t="s">
        <v>114</v>
      </c>
      <c r="B47" s="714"/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  <c r="R47" s="714"/>
      <c r="S47" s="714"/>
      <c r="T47" s="714"/>
      <c r="U47" s="714"/>
      <c r="V47" s="714"/>
      <c r="W47" s="714"/>
      <c r="X47" s="714"/>
      <c r="Y47" s="714"/>
      <c r="Z47" s="714"/>
      <c r="AA47" s="697"/>
      <c r="AB47" s="697"/>
      <c r="AC47" s="69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05">
        <v>4607091385670</v>
      </c>
      <c r="E48" s="706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8"/>
      <c r="R48" s="708"/>
      <c r="S48" s="708"/>
      <c r="T48" s="709"/>
      <c r="U48" s="34"/>
      <c r="V48" s="34"/>
      <c r="W48" s="35" t="s">
        <v>69</v>
      </c>
      <c r="X48" s="701">
        <v>20</v>
      </c>
      <c r="Y48" s="702">
        <f t="shared" ref="Y48:Y53" si="6">IFERROR(IF(X48="",0,CEILING((X48/$H48),1)*$H48),"")</f>
        <v>21.6</v>
      </c>
      <c r="Z48" s="36">
        <f>IFERROR(IF(Y48=0,"",ROUNDUP(Y48/H48,0)*0.02175),"")</f>
        <v>4.3499999999999997E-2</v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20.888888888888886</v>
      </c>
      <c r="BN48" s="64">
        <f t="shared" ref="BN48:BN53" si="8">IFERROR(Y48*I48/H48,"0")</f>
        <v>22.56</v>
      </c>
      <c r="BO48" s="64">
        <f t="shared" ref="BO48:BO53" si="9">IFERROR(1/J48*(X48/H48),"0")</f>
        <v>3.306878306878306E-2</v>
      </c>
      <c r="BP48" s="64">
        <f t="shared" ref="BP48:BP53" si="10">IFERROR(1/J48*(Y48/H48),"0")</f>
        <v>3.5714285714285712E-2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05">
        <v>4607091385670</v>
      </c>
      <c r="E49" s="706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8"/>
      <c r="R49" s="708"/>
      <c r="S49" s="708"/>
      <c r="T49" s="709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05">
        <v>4607091385687</v>
      </c>
      <c r="E51" s="706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8"/>
      <c r="R51" s="708"/>
      <c r="S51" s="708"/>
      <c r="T51" s="709"/>
      <c r="U51" s="34"/>
      <c r="V51" s="34"/>
      <c r="W51" s="35" t="s">
        <v>69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4301011565</v>
      </c>
      <c r="D52" s="705">
        <v>4680115882539</v>
      </c>
      <c r="E52" s="706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8"/>
      <c r="R52" s="708"/>
      <c r="S52" s="708"/>
      <c r="T52" s="709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76</v>
      </c>
      <c r="L53" s="32"/>
      <c r="M53" s="33" t="s">
        <v>118</v>
      </c>
      <c r="N53" s="33"/>
      <c r="O53" s="32">
        <v>50</v>
      </c>
      <c r="P53" s="8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3"/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s="714"/>
      <c r="M54" s="714"/>
      <c r="N54" s="714"/>
      <c r="O54" s="715"/>
      <c r="P54" s="720" t="s">
        <v>71</v>
      </c>
      <c r="Q54" s="721"/>
      <c r="R54" s="721"/>
      <c r="S54" s="721"/>
      <c r="T54" s="721"/>
      <c r="U54" s="721"/>
      <c r="V54" s="722"/>
      <c r="W54" s="37" t="s">
        <v>72</v>
      </c>
      <c r="X54" s="703">
        <f>IFERROR(X48/H48,"0")+IFERROR(X49/H49,"0")+IFERROR(X50/H50,"0")+IFERROR(X51/H51,"0")+IFERROR(X52/H52,"0")+IFERROR(X53/H53,"0")</f>
        <v>1.8518518518518516</v>
      </c>
      <c r="Y54" s="703">
        <f>IFERROR(Y48/H48,"0")+IFERROR(Y49/H49,"0")+IFERROR(Y50/H50,"0")+IFERROR(Y51/H51,"0")+IFERROR(Y52/H52,"0")+IFERROR(Y53/H53,"0")</f>
        <v>2</v>
      </c>
      <c r="Z54" s="703">
        <f>IFERROR(IF(Z48="",0,Z48),"0")+IFERROR(IF(Z49="",0,Z49),"0")+IFERROR(IF(Z50="",0,Z50),"0")+IFERROR(IF(Z51="",0,Z51),"0")+IFERROR(IF(Z52="",0,Z52),"0")+IFERROR(IF(Z53="",0,Z53),"0")</f>
        <v>4.3499999999999997E-2</v>
      </c>
      <c r="AA54" s="704"/>
      <c r="AB54" s="704"/>
      <c r="AC54" s="704"/>
    </row>
    <row r="55" spans="1:68" x14ac:dyDescent="0.2">
      <c r="A55" s="714"/>
      <c r="B55" s="714"/>
      <c r="C55" s="714"/>
      <c r="D55" s="714"/>
      <c r="E55" s="714"/>
      <c r="F55" s="714"/>
      <c r="G55" s="714"/>
      <c r="H55" s="714"/>
      <c r="I55" s="714"/>
      <c r="J55" s="714"/>
      <c r="K55" s="714"/>
      <c r="L55" s="714"/>
      <c r="M55" s="714"/>
      <c r="N55" s="714"/>
      <c r="O55" s="715"/>
      <c r="P55" s="720" t="s">
        <v>71</v>
      </c>
      <c r="Q55" s="721"/>
      <c r="R55" s="721"/>
      <c r="S55" s="721"/>
      <c r="T55" s="721"/>
      <c r="U55" s="721"/>
      <c r="V55" s="722"/>
      <c r="W55" s="37" t="s">
        <v>69</v>
      </c>
      <c r="X55" s="703">
        <f>IFERROR(SUM(X48:X53),"0")</f>
        <v>20</v>
      </c>
      <c r="Y55" s="703">
        <f>IFERROR(SUM(Y48:Y53),"0")</f>
        <v>21.6</v>
      </c>
      <c r="Z55" s="37"/>
      <c r="AA55" s="704"/>
      <c r="AB55" s="704"/>
      <c r="AC55" s="704"/>
    </row>
    <row r="56" spans="1:68" ht="14.25" customHeight="1" x14ac:dyDescent="0.25">
      <c r="A56" s="723" t="s">
        <v>73</v>
      </c>
      <c r="B56" s="714"/>
      <c r="C56" s="714"/>
      <c r="D56" s="714"/>
      <c r="E56" s="714"/>
      <c r="F56" s="714"/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714"/>
      <c r="T56" s="714"/>
      <c r="U56" s="714"/>
      <c r="V56" s="714"/>
      <c r="W56" s="714"/>
      <c r="X56" s="714"/>
      <c r="Y56" s="714"/>
      <c r="Z56" s="714"/>
      <c r="AA56" s="697"/>
      <c r="AB56" s="697"/>
      <c r="AC56" s="697"/>
    </row>
    <row r="57" spans="1:68" ht="27" customHeight="1" x14ac:dyDescent="0.25">
      <c r="A57" s="54" t="s">
        <v>133</v>
      </c>
      <c r="B57" s="54" t="s">
        <v>134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5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136</v>
      </c>
      <c r="B58" s="54" t="s">
        <v>137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3"/>
      <c r="B59" s="714"/>
      <c r="C59" s="714"/>
      <c r="D59" s="714"/>
      <c r="E59" s="714"/>
      <c r="F59" s="714"/>
      <c r="G59" s="714"/>
      <c r="H59" s="714"/>
      <c r="I59" s="714"/>
      <c r="J59" s="714"/>
      <c r="K59" s="714"/>
      <c r="L59" s="714"/>
      <c r="M59" s="714"/>
      <c r="N59" s="714"/>
      <c r="O59" s="715"/>
      <c r="P59" s="720" t="s">
        <v>71</v>
      </c>
      <c r="Q59" s="721"/>
      <c r="R59" s="721"/>
      <c r="S59" s="721"/>
      <c r="T59" s="721"/>
      <c r="U59" s="721"/>
      <c r="V59" s="722"/>
      <c r="W59" s="37" t="s">
        <v>72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14"/>
      <c r="B60" s="714"/>
      <c r="C60" s="714"/>
      <c r="D60" s="714"/>
      <c r="E60" s="714"/>
      <c r="F60" s="714"/>
      <c r="G60" s="714"/>
      <c r="H60" s="714"/>
      <c r="I60" s="714"/>
      <c r="J60" s="714"/>
      <c r="K60" s="714"/>
      <c r="L60" s="714"/>
      <c r="M60" s="714"/>
      <c r="N60" s="714"/>
      <c r="O60" s="715"/>
      <c r="P60" s="720" t="s">
        <v>71</v>
      </c>
      <c r="Q60" s="721"/>
      <c r="R60" s="721"/>
      <c r="S60" s="721"/>
      <c r="T60" s="721"/>
      <c r="U60" s="721"/>
      <c r="V60" s="722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19" t="s">
        <v>139</v>
      </c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714"/>
      <c r="Q61" s="714"/>
      <c r="R61" s="714"/>
      <c r="S61" s="714"/>
      <c r="T61" s="714"/>
      <c r="U61" s="714"/>
      <c r="V61" s="714"/>
      <c r="W61" s="714"/>
      <c r="X61" s="714"/>
      <c r="Y61" s="714"/>
      <c r="Z61" s="714"/>
      <c r="AA61" s="696"/>
      <c r="AB61" s="696"/>
      <c r="AC61" s="696"/>
    </row>
    <row r="62" spans="1:68" ht="14.25" customHeight="1" x14ac:dyDescent="0.25">
      <c r="A62" s="723" t="s">
        <v>114</v>
      </c>
      <c r="B62" s="714"/>
      <c r="C62" s="714"/>
      <c r="D62" s="714"/>
      <c r="E62" s="714"/>
      <c r="F62" s="714"/>
      <c r="G62" s="714"/>
      <c r="H62" s="714"/>
      <c r="I62" s="714"/>
      <c r="J62" s="714"/>
      <c r="K62" s="714"/>
      <c r="L62" s="714"/>
      <c r="M62" s="714"/>
      <c r="N62" s="714"/>
      <c r="O62" s="714"/>
      <c r="P62" s="714"/>
      <c r="Q62" s="714"/>
      <c r="R62" s="714"/>
      <c r="S62" s="714"/>
      <c r="T62" s="714"/>
      <c r="U62" s="714"/>
      <c r="V62" s="714"/>
      <c r="W62" s="714"/>
      <c r="X62" s="714"/>
      <c r="Y62" s="714"/>
      <c r="Z62" s="714"/>
      <c r="AA62" s="697"/>
      <c r="AB62" s="697"/>
      <c r="AC62" s="697"/>
    </row>
    <row r="63" spans="1:68" ht="37.5" customHeight="1" x14ac:dyDescent="0.25">
      <c r="A63" s="54" t="s">
        <v>140</v>
      </c>
      <c r="B63" s="54" t="s">
        <v>141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8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69</v>
      </c>
      <c r="X63" s="701">
        <v>40</v>
      </c>
      <c r="Y63" s="702">
        <f t="shared" ref="Y63:Y69" si="11">IFERROR(IF(X63="",0,CEILING((X63/$H63),1)*$H63),"")</f>
        <v>43.2</v>
      </c>
      <c r="Z63" s="36">
        <f>IFERROR(IF(Y63=0,"",ROUNDUP(Y63/H63,0)*0.02175),"")</f>
        <v>8.6999999999999994E-2</v>
      </c>
      <c r="AA63" s="56"/>
      <c r="AB63" s="57"/>
      <c r="AC63" s="109" t="s">
        <v>142</v>
      </c>
      <c r="AG63" s="64"/>
      <c r="AJ63" s="68"/>
      <c r="AK63" s="68"/>
      <c r="BB63" s="110" t="s">
        <v>1</v>
      </c>
      <c r="BM63" s="64">
        <f t="shared" ref="BM63:BM69" si="12">IFERROR(X63*I63/H63,"0")</f>
        <v>41.777777777777771</v>
      </c>
      <c r="BN63" s="64">
        <f t="shared" ref="BN63:BN69" si="13">IFERROR(Y63*I63/H63,"0")</f>
        <v>45.12</v>
      </c>
      <c r="BO63" s="64">
        <f t="shared" ref="BO63:BO69" si="14">IFERROR(1/J63*(X63/H63),"0")</f>
        <v>6.613756613756612E-2</v>
      </c>
      <c r="BP63" s="64">
        <f t="shared" ref="BP63:BP69" si="15">IFERROR(1/J63*(Y63/H63),"0")</f>
        <v>7.1428571428571425E-2</v>
      </c>
    </row>
    <row r="64" spans="1:68" ht="27" customHeight="1" x14ac:dyDescent="0.25">
      <c r="A64" s="54" t="s">
        <v>140</v>
      </c>
      <c r="B64" s="54" t="s">
        <v>143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117</v>
      </c>
      <c r="L64" s="32"/>
      <c r="M64" s="33" t="s">
        <v>144</v>
      </c>
      <c r="N64" s="33"/>
      <c r="O64" s="32">
        <v>55</v>
      </c>
      <c r="P64" s="104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76</v>
      </c>
      <c r="L65" s="32"/>
      <c r="M65" s="33" t="s">
        <v>118</v>
      </c>
      <c r="N65" s="33"/>
      <c r="O65" s="32">
        <v>45</v>
      </c>
      <c r="P65" s="10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76</v>
      </c>
      <c r="L66" s="32"/>
      <c r="M66" s="33" t="s">
        <v>118</v>
      </c>
      <c r="N66" s="33"/>
      <c r="O66" s="32">
        <v>90</v>
      </c>
      <c r="P66" s="87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152</v>
      </c>
      <c r="B67" s="54" t="s">
        <v>153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054" t="s">
        <v>155</v>
      </c>
      <c r="Q67" s="708"/>
      <c r="R67" s="708"/>
      <c r="S67" s="708"/>
      <c r="T67" s="709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157</v>
      </c>
      <c r="B68" s="54" t="s">
        <v>158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76</v>
      </c>
      <c r="L68" s="32"/>
      <c r="M68" s="33" t="s">
        <v>154</v>
      </c>
      <c r="N68" s="33"/>
      <c r="O68" s="32">
        <v>50</v>
      </c>
      <c r="P68" s="8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160</v>
      </c>
      <c r="B69" s="54" t="s">
        <v>161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76</v>
      </c>
      <c r="L69" s="32"/>
      <c r="M69" s="33" t="s">
        <v>118</v>
      </c>
      <c r="N69" s="33"/>
      <c r="O69" s="32">
        <v>50</v>
      </c>
      <c r="P69" s="9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69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3"/>
      <c r="B70" s="714"/>
      <c r="C70" s="714"/>
      <c r="D70" s="714"/>
      <c r="E70" s="714"/>
      <c r="F70" s="714"/>
      <c r="G70" s="714"/>
      <c r="H70" s="714"/>
      <c r="I70" s="714"/>
      <c r="J70" s="714"/>
      <c r="K70" s="714"/>
      <c r="L70" s="714"/>
      <c r="M70" s="714"/>
      <c r="N70" s="714"/>
      <c r="O70" s="715"/>
      <c r="P70" s="720" t="s">
        <v>71</v>
      </c>
      <c r="Q70" s="721"/>
      <c r="R70" s="721"/>
      <c r="S70" s="721"/>
      <c r="T70" s="721"/>
      <c r="U70" s="721"/>
      <c r="V70" s="722"/>
      <c r="W70" s="37" t="s">
        <v>72</v>
      </c>
      <c r="X70" s="703">
        <f>IFERROR(X63/H63,"0")+IFERROR(X64/H64,"0")+IFERROR(X65/H65,"0")+IFERROR(X66/H66,"0")+IFERROR(X67/H67,"0")+IFERROR(X68/H68,"0")+IFERROR(X69/H69,"0")</f>
        <v>3.7037037037037033</v>
      </c>
      <c r="Y70" s="703">
        <f>IFERROR(Y63/H63,"0")+IFERROR(Y64/H64,"0")+IFERROR(Y65/H65,"0")+IFERROR(Y66/H66,"0")+IFERROR(Y67/H67,"0")+IFERROR(Y68/H68,"0")+IFERROR(Y69/H69,"0")</f>
        <v>4</v>
      </c>
      <c r="Z70" s="703">
        <f>IFERROR(IF(Z63="",0,Z63),"0")+IFERROR(IF(Z64="",0,Z64),"0")+IFERROR(IF(Z65="",0,Z65),"0")+IFERROR(IF(Z66="",0,Z66),"0")+IFERROR(IF(Z67="",0,Z67),"0")+IFERROR(IF(Z68="",0,Z68),"0")+IFERROR(IF(Z69="",0,Z69),"0")</f>
        <v>8.6999999999999994E-2</v>
      </c>
      <c r="AA70" s="704"/>
      <c r="AB70" s="704"/>
      <c r="AC70" s="704"/>
    </row>
    <row r="71" spans="1:68" x14ac:dyDescent="0.2">
      <c r="A71" s="714"/>
      <c r="B71" s="714"/>
      <c r="C71" s="714"/>
      <c r="D71" s="714"/>
      <c r="E71" s="714"/>
      <c r="F71" s="714"/>
      <c r="G71" s="714"/>
      <c r="H71" s="714"/>
      <c r="I71" s="714"/>
      <c r="J71" s="714"/>
      <c r="K71" s="714"/>
      <c r="L71" s="714"/>
      <c r="M71" s="714"/>
      <c r="N71" s="714"/>
      <c r="O71" s="715"/>
      <c r="P71" s="720" t="s">
        <v>71</v>
      </c>
      <c r="Q71" s="721"/>
      <c r="R71" s="721"/>
      <c r="S71" s="721"/>
      <c r="T71" s="721"/>
      <c r="U71" s="721"/>
      <c r="V71" s="722"/>
      <c r="W71" s="37" t="s">
        <v>69</v>
      </c>
      <c r="X71" s="703">
        <f>IFERROR(SUM(X63:X69),"0")</f>
        <v>40</v>
      </c>
      <c r="Y71" s="703">
        <f>IFERROR(SUM(Y63:Y69),"0")</f>
        <v>43.2</v>
      </c>
      <c r="Z71" s="37"/>
      <c r="AA71" s="704"/>
      <c r="AB71" s="704"/>
      <c r="AC71" s="704"/>
    </row>
    <row r="72" spans="1:68" ht="14.25" customHeight="1" x14ac:dyDescent="0.25">
      <c r="A72" s="723" t="s">
        <v>162</v>
      </c>
      <c r="B72" s="714"/>
      <c r="C72" s="714"/>
      <c r="D72" s="714"/>
      <c r="E72" s="714"/>
      <c r="F72" s="714"/>
      <c r="G72" s="714"/>
      <c r="H72" s="714"/>
      <c r="I72" s="714"/>
      <c r="J72" s="714"/>
      <c r="K72" s="714"/>
      <c r="L72" s="714"/>
      <c r="M72" s="714"/>
      <c r="N72" s="714"/>
      <c r="O72" s="714"/>
      <c r="P72" s="714"/>
      <c r="Q72" s="714"/>
      <c r="R72" s="714"/>
      <c r="S72" s="714"/>
      <c r="T72" s="714"/>
      <c r="U72" s="714"/>
      <c r="V72" s="714"/>
      <c r="W72" s="714"/>
      <c r="X72" s="714"/>
      <c r="Y72" s="714"/>
      <c r="Z72" s="714"/>
      <c r="AA72" s="697"/>
      <c r="AB72" s="697"/>
      <c r="AC72" s="697"/>
    </row>
    <row r="73" spans="1:68" ht="27" customHeight="1" x14ac:dyDescent="0.25">
      <c r="A73" s="54" t="s">
        <v>163</v>
      </c>
      <c r="B73" s="54" t="s">
        <v>164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117</v>
      </c>
      <c r="L73" s="32"/>
      <c r="M73" s="33" t="s">
        <v>118</v>
      </c>
      <c r="N73" s="33"/>
      <c r="O73" s="32">
        <v>50</v>
      </c>
      <c r="P7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69</v>
      </c>
      <c r="X73" s="701">
        <v>118</v>
      </c>
      <c r="Y73" s="702">
        <f>IFERROR(IF(X73="",0,CEILING((X73/$H73),1)*$H73),"")</f>
        <v>118.80000000000001</v>
      </c>
      <c r="Z73" s="36">
        <f>IFERROR(IF(Y73=0,"",ROUNDUP(Y73/H73,0)*0.02175),"")</f>
        <v>0.23924999999999999</v>
      </c>
      <c r="AA73" s="56"/>
      <c r="AB73" s="57"/>
      <c r="AC73" s="123" t="s">
        <v>165</v>
      </c>
      <c r="AG73" s="64"/>
      <c r="AJ73" s="68"/>
      <c r="AK73" s="68"/>
      <c r="BB73" s="124" t="s">
        <v>1</v>
      </c>
      <c r="BM73" s="64">
        <f>IFERROR(X73*I73/H73,"0")</f>
        <v>123.24444444444444</v>
      </c>
      <c r="BN73" s="64">
        <f>IFERROR(Y73*I73/H73,"0")</f>
        <v>124.08</v>
      </c>
      <c r="BO73" s="64">
        <f>IFERROR(1/J73*(X73/H73),"0")</f>
        <v>0.19510582010582009</v>
      </c>
      <c r="BP73" s="64">
        <f>IFERROR(1/J73*(Y73/H73),"0")</f>
        <v>0.19642857142857142</v>
      </c>
    </row>
    <row r="74" spans="1:68" ht="16.5" customHeight="1" x14ac:dyDescent="0.25">
      <c r="A74" s="54" t="s">
        <v>166</v>
      </c>
      <c r="B74" s="54" t="s">
        <v>167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76</v>
      </c>
      <c r="L74" s="32"/>
      <c r="M74" s="33" t="s">
        <v>121</v>
      </c>
      <c r="N74" s="33"/>
      <c r="O74" s="32">
        <v>50</v>
      </c>
      <c r="P74" s="906" t="s">
        <v>168</v>
      </c>
      <c r="Q74" s="708"/>
      <c r="R74" s="708"/>
      <c r="S74" s="708"/>
      <c r="T74" s="709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165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169</v>
      </c>
      <c r="B75" s="54" t="s">
        <v>170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76</v>
      </c>
      <c r="L75" s="32"/>
      <c r="M75" s="33" t="s">
        <v>118</v>
      </c>
      <c r="N75" s="33"/>
      <c r="O75" s="32">
        <v>50</v>
      </c>
      <c r="P75" s="10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165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713"/>
      <c r="B76" s="714"/>
      <c r="C76" s="714"/>
      <c r="D76" s="714"/>
      <c r="E76" s="714"/>
      <c r="F76" s="714"/>
      <c r="G76" s="714"/>
      <c r="H76" s="714"/>
      <c r="I76" s="714"/>
      <c r="J76" s="714"/>
      <c r="K76" s="714"/>
      <c r="L76" s="714"/>
      <c r="M76" s="714"/>
      <c r="N76" s="714"/>
      <c r="O76" s="715"/>
      <c r="P76" s="720" t="s">
        <v>71</v>
      </c>
      <c r="Q76" s="721"/>
      <c r="R76" s="721"/>
      <c r="S76" s="721"/>
      <c r="T76" s="721"/>
      <c r="U76" s="721"/>
      <c r="V76" s="722"/>
      <c r="W76" s="37" t="s">
        <v>72</v>
      </c>
      <c r="X76" s="703">
        <f>IFERROR(X73/H73,"0")+IFERROR(X74/H74,"0")+IFERROR(X75/H75,"0")</f>
        <v>10.925925925925926</v>
      </c>
      <c r="Y76" s="703">
        <f>IFERROR(Y73/H73,"0")+IFERROR(Y74/H74,"0")+IFERROR(Y75/H75,"0")</f>
        <v>11</v>
      </c>
      <c r="Z76" s="703">
        <f>IFERROR(IF(Z73="",0,Z73),"0")+IFERROR(IF(Z74="",0,Z74),"0")+IFERROR(IF(Z75="",0,Z75),"0")</f>
        <v>0.23924999999999999</v>
      </c>
      <c r="AA76" s="704"/>
      <c r="AB76" s="704"/>
      <c r="AC76" s="704"/>
    </row>
    <row r="77" spans="1:68" x14ac:dyDescent="0.2">
      <c r="A77" s="714"/>
      <c r="B77" s="714"/>
      <c r="C77" s="714"/>
      <c r="D77" s="714"/>
      <c r="E77" s="714"/>
      <c r="F77" s="714"/>
      <c r="G77" s="714"/>
      <c r="H77" s="714"/>
      <c r="I77" s="714"/>
      <c r="J77" s="714"/>
      <c r="K77" s="714"/>
      <c r="L77" s="714"/>
      <c r="M77" s="714"/>
      <c r="N77" s="714"/>
      <c r="O77" s="715"/>
      <c r="P77" s="720" t="s">
        <v>71</v>
      </c>
      <c r="Q77" s="721"/>
      <c r="R77" s="721"/>
      <c r="S77" s="721"/>
      <c r="T77" s="721"/>
      <c r="U77" s="721"/>
      <c r="V77" s="722"/>
      <c r="W77" s="37" t="s">
        <v>69</v>
      </c>
      <c r="X77" s="703">
        <f>IFERROR(SUM(X73:X75),"0")</f>
        <v>118</v>
      </c>
      <c r="Y77" s="703">
        <f>IFERROR(SUM(Y73:Y75),"0")</f>
        <v>118.80000000000001</v>
      </c>
      <c r="Z77" s="37"/>
      <c r="AA77" s="704"/>
      <c r="AB77" s="704"/>
      <c r="AC77" s="704"/>
    </row>
    <row r="78" spans="1:68" ht="14.25" customHeight="1" x14ac:dyDescent="0.25">
      <c r="A78" s="723" t="s">
        <v>64</v>
      </c>
      <c r="B78" s="714"/>
      <c r="C78" s="714"/>
      <c r="D78" s="714"/>
      <c r="E78" s="714"/>
      <c r="F78" s="714"/>
      <c r="G78" s="714"/>
      <c r="H78" s="714"/>
      <c r="I78" s="714"/>
      <c r="J78" s="714"/>
      <c r="K78" s="714"/>
      <c r="L78" s="714"/>
      <c r="M78" s="714"/>
      <c r="N78" s="714"/>
      <c r="O78" s="714"/>
      <c r="P78" s="714"/>
      <c r="Q78" s="714"/>
      <c r="R78" s="714"/>
      <c r="S78" s="714"/>
      <c r="T78" s="714"/>
      <c r="U78" s="714"/>
      <c r="V78" s="714"/>
      <c r="W78" s="714"/>
      <c r="X78" s="714"/>
      <c r="Y78" s="714"/>
      <c r="Z78" s="714"/>
      <c r="AA78" s="697"/>
      <c r="AB78" s="697"/>
      <c r="AC78" s="697"/>
    </row>
    <row r="79" spans="1:68" ht="16.5" customHeight="1" x14ac:dyDescent="0.25">
      <c r="A79" s="54" t="s">
        <v>171</v>
      </c>
      <c r="B79" s="54" t="s">
        <v>172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76</v>
      </c>
      <c r="L79" s="32"/>
      <c r="M79" s="33" t="s">
        <v>68</v>
      </c>
      <c r="N79" s="33"/>
      <c r="O79" s="32">
        <v>40</v>
      </c>
      <c r="P79" s="7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69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173</v>
      </c>
      <c r="AG79" s="64"/>
      <c r="AJ79" s="68"/>
      <c r="AK79" s="68"/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customHeight="1" x14ac:dyDescent="0.25">
      <c r="A80" s="54" t="s">
        <v>174</v>
      </c>
      <c r="B80" s="54" t="s">
        <v>175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76</v>
      </c>
      <c r="L80" s="32"/>
      <c r="M80" s="33" t="s">
        <v>68</v>
      </c>
      <c r="N80" s="33"/>
      <c r="O80" s="32">
        <v>40</v>
      </c>
      <c r="P80" s="98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69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176</v>
      </c>
      <c r="AG80" s="64"/>
      <c r="AJ80" s="68"/>
      <c r="AK80" s="68"/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customHeight="1" x14ac:dyDescent="0.25">
      <c r="A81" s="54" t="s">
        <v>177</v>
      </c>
      <c r="B81" s="54" t="s">
        <v>178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76</v>
      </c>
      <c r="L81" s="32"/>
      <c r="M81" s="33" t="s">
        <v>68</v>
      </c>
      <c r="N81" s="33"/>
      <c r="O81" s="32">
        <v>40</v>
      </c>
      <c r="P81" s="7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180</v>
      </c>
      <c r="B82" s="54" t="s">
        <v>181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05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0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x14ac:dyDescent="0.2">
      <c r="A85" s="713"/>
      <c r="B85" s="714"/>
      <c r="C85" s="714"/>
      <c r="D85" s="714"/>
      <c r="E85" s="714"/>
      <c r="F85" s="714"/>
      <c r="G85" s="714"/>
      <c r="H85" s="714"/>
      <c r="I85" s="714"/>
      <c r="J85" s="714"/>
      <c r="K85" s="714"/>
      <c r="L85" s="714"/>
      <c r="M85" s="714"/>
      <c r="N85" s="714"/>
      <c r="O85" s="715"/>
      <c r="P85" s="720" t="s">
        <v>71</v>
      </c>
      <c r="Q85" s="721"/>
      <c r="R85" s="721"/>
      <c r="S85" s="721"/>
      <c r="T85" s="721"/>
      <c r="U85" s="721"/>
      <c r="V85" s="722"/>
      <c r="W85" s="37" t="s">
        <v>72</v>
      </c>
      <c r="X85" s="703">
        <f>IFERROR(X79/H79,"0")+IFERROR(X80/H80,"0")+IFERROR(X81/H81,"0")+IFERROR(X82/H82,"0")+IFERROR(X83/H83,"0")+IFERROR(X84/H84,"0")</f>
        <v>0</v>
      </c>
      <c r="Y85" s="703">
        <f>IFERROR(Y79/H79,"0")+IFERROR(Y80/H80,"0")+IFERROR(Y81/H81,"0")+IFERROR(Y82/H82,"0")+IFERROR(Y83/H83,"0")+IFERROR(Y84/H84,"0")</f>
        <v>0</v>
      </c>
      <c r="Z85" s="703">
        <f>IFERROR(IF(Z79="",0,Z79),"0")+IFERROR(IF(Z80="",0,Z80),"0")+IFERROR(IF(Z81="",0,Z81),"0")+IFERROR(IF(Z82="",0,Z82),"0")+IFERROR(IF(Z83="",0,Z83),"0")+IFERROR(IF(Z84="",0,Z84),"0")</f>
        <v>0</v>
      </c>
      <c r="AA85" s="704"/>
      <c r="AB85" s="704"/>
      <c r="AC85" s="704"/>
    </row>
    <row r="86" spans="1:68" x14ac:dyDescent="0.2">
      <c r="A86" s="714"/>
      <c r="B86" s="714"/>
      <c r="C86" s="714"/>
      <c r="D86" s="714"/>
      <c r="E86" s="714"/>
      <c r="F86" s="714"/>
      <c r="G86" s="714"/>
      <c r="H86" s="714"/>
      <c r="I86" s="714"/>
      <c r="J86" s="714"/>
      <c r="K86" s="714"/>
      <c r="L86" s="714"/>
      <c r="M86" s="714"/>
      <c r="N86" s="714"/>
      <c r="O86" s="715"/>
      <c r="P86" s="720" t="s">
        <v>71</v>
      </c>
      <c r="Q86" s="721"/>
      <c r="R86" s="721"/>
      <c r="S86" s="721"/>
      <c r="T86" s="721"/>
      <c r="U86" s="721"/>
      <c r="V86" s="722"/>
      <c r="W86" s="37" t="s">
        <v>69</v>
      </c>
      <c r="X86" s="703">
        <f>IFERROR(SUM(X79:X84),"0")</f>
        <v>0</v>
      </c>
      <c r="Y86" s="703">
        <f>IFERROR(SUM(Y79:Y84),"0")</f>
        <v>0</v>
      </c>
      <c r="Z86" s="37"/>
      <c r="AA86" s="704"/>
      <c r="AB86" s="704"/>
      <c r="AC86" s="704"/>
    </row>
    <row r="87" spans="1:68" ht="14.25" customHeight="1" x14ac:dyDescent="0.25">
      <c r="A87" s="723" t="s">
        <v>73</v>
      </c>
      <c r="B87" s="714"/>
      <c r="C87" s="714"/>
      <c r="D87" s="714"/>
      <c r="E87" s="714"/>
      <c r="F87" s="714"/>
      <c r="G87" s="714"/>
      <c r="H87" s="714"/>
      <c r="I87" s="714"/>
      <c r="J87" s="714"/>
      <c r="K87" s="714"/>
      <c r="L87" s="714"/>
      <c r="M87" s="714"/>
      <c r="N87" s="714"/>
      <c r="O87" s="714"/>
      <c r="P87" s="714"/>
      <c r="Q87" s="714"/>
      <c r="R87" s="714"/>
      <c r="S87" s="714"/>
      <c r="T87" s="714"/>
      <c r="U87" s="714"/>
      <c r="V87" s="714"/>
      <c r="W87" s="714"/>
      <c r="X87" s="714"/>
      <c r="Y87" s="714"/>
      <c r="Z87" s="714"/>
      <c r="AA87" s="697"/>
      <c r="AB87" s="697"/>
      <c r="AC87" s="697"/>
    </row>
    <row r="88" spans="1:68" ht="27" customHeight="1" x14ac:dyDescent="0.25">
      <c r="A88" s="54" t="s">
        <v>186</v>
      </c>
      <c r="B88" s="54" t="s">
        <v>187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117</v>
      </c>
      <c r="L88" s="32"/>
      <c r="M88" s="33" t="s">
        <v>68</v>
      </c>
      <c r="N88" s="33"/>
      <c r="O88" s="32">
        <v>40</v>
      </c>
      <c r="P88" s="929" t="s">
        <v>188</v>
      </c>
      <c r="Q88" s="708"/>
      <c r="R88" s="708"/>
      <c r="S88" s="708"/>
      <c r="T88" s="709"/>
      <c r="U88" s="34"/>
      <c r="V88" s="34"/>
      <c r="W88" s="35" t="s">
        <v>69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189</v>
      </c>
      <c r="AG88" s="64"/>
      <c r="AJ88" s="68"/>
      <c r="AK88" s="68"/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190</v>
      </c>
      <c r="B89" s="54" t="s">
        <v>191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117</v>
      </c>
      <c r="L89" s="32"/>
      <c r="M89" s="33" t="s">
        <v>121</v>
      </c>
      <c r="N89" s="33"/>
      <c r="O89" s="32">
        <v>45</v>
      </c>
      <c r="P89" s="927" t="s">
        <v>192</v>
      </c>
      <c r="Q89" s="708"/>
      <c r="R89" s="708"/>
      <c r="S89" s="708"/>
      <c r="T89" s="709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194</v>
      </c>
      <c r="B90" s="54" t="s">
        <v>195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117</v>
      </c>
      <c r="L90" s="32"/>
      <c r="M90" s="33" t="s">
        <v>68</v>
      </c>
      <c r="N90" s="33"/>
      <c r="O90" s="32">
        <v>40</v>
      </c>
      <c r="P90" s="952" t="s">
        <v>196</v>
      </c>
      <c r="Q90" s="708"/>
      <c r="R90" s="708"/>
      <c r="S90" s="708"/>
      <c r="T90" s="709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197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198</v>
      </c>
      <c r="B91" s="54" t="s">
        <v>199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76</v>
      </c>
      <c r="L91" s="32"/>
      <c r="M91" s="33" t="s">
        <v>68</v>
      </c>
      <c r="N91" s="33"/>
      <c r="O91" s="32">
        <v>40</v>
      </c>
      <c r="P91" s="9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197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200</v>
      </c>
      <c r="B92" s="54" t="s">
        <v>201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76</v>
      </c>
      <c r="L92" s="32"/>
      <c r="M92" s="33" t="s">
        <v>121</v>
      </c>
      <c r="N92" s="33"/>
      <c r="O92" s="32">
        <v>40</v>
      </c>
      <c r="P92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189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13"/>
      <c r="B93" s="714"/>
      <c r="C93" s="714"/>
      <c r="D93" s="714"/>
      <c r="E93" s="714"/>
      <c r="F93" s="714"/>
      <c r="G93" s="714"/>
      <c r="H93" s="714"/>
      <c r="I93" s="714"/>
      <c r="J93" s="714"/>
      <c r="K93" s="714"/>
      <c r="L93" s="714"/>
      <c r="M93" s="714"/>
      <c r="N93" s="714"/>
      <c r="O93" s="715"/>
      <c r="P93" s="720" t="s">
        <v>71</v>
      </c>
      <c r="Q93" s="721"/>
      <c r="R93" s="721"/>
      <c r="S93" s="721"/>
      <c r="T93" s="721"/>
      <c r="U93" s="721"/>
      <c r="V93" s="722"/>
      <c r="W93" s="37" t="s">
        <v>72</v>
      </c>
      <c r="X93" s="703">
        <f>IFERROR(X88/H88,"0")+IFERROR(X89/H89,"0")+IFERROR(X90/H90,"0")+IFERROR(X91/H91,"0")+IFERROR(X92/H92,"0")</f>
        <v>0</v>
      </c>
      <c r="Y93" s="703">
        <f>IFERROR(Y88/H88,"0")+IFERROR(Y89/H89,"0")+IFERROR(Y90/H90,"0")+IFERROR(Y91/H91,"0")+IFERROR(Y92/H92,"0")</f>
        <v>0</v>
      </c>
      <c r="Z93" s="703">
        <f>IFERROR(IF(Z88="",0,Z88),"0")+IFERROR(IF(Z89="",0,Z89),"0")+IFERROR(IF(Z90="",0,Z90),"0")+IFERROR(IF(Z91="",0,Z91),"0")+IFERROR(IF(Z92="",0,Z92),"0")</f>
        <v>0</v>
      </c>
      <c r="AA93" s="704"/>
      <c r="AB93" s="704"/>
      <c r="AC93" s="704"/>
    </row>
    <row r="94" spans="1:68" x14ac:dyDescent="0.2">
      <c r="A94" s="714"/>
      <c r="B94" s="714"/>
      <c r="C94" s="714"/>
      <c r="D94" s="714"/>
      <c r="E94" s="714"/>
      <c r="F94" s="714"/>
      <c r="G94" s="714"/>
      <c r="H94" s="714"/>
      <c r="I94" s="714"/>
      <c r="J94" s="714"/>
      <c r="K94" s="714"/>
      <c r="L94" s="714"/>
      <c r="M94" s="714"/>
      <c r="N94" s="714"/>
      <c r="O94" s="715"/>
      <c r="P94" s="720" t="s">
        <v>71</v>
      </c>
      <c r="Q94" s="721"/>
      <c r="R94" s="721"/>
      <c r="S94" s="721"/>
      <c r="T94" s="721"/>
      <c r="U94" s="721"/>
      <c r="V94" s="722"/>
      <c r="W94" s="37" t="s">
        <v>69</v>
      </c>
      <c r="X94" s="703">
        <f>IFERROR(SUM(X88:X92),"0")</f>
        <v>0</v>
      </c>
      <c r="Y94" s="703">
        <f>IFERROR(SUM(Y88:Y92),"0")</f>
        <v>0</v>
      </c>
      <c r="Z94" s="37"/>
      <c r="AA94" s="704"/>
      <c r="AB94" s="704"/>
      <c r="AC94" s="704"/>
    </row>
    <row r="95" spans="1:68" ht="14.25" customHeight="1" x14ac:dyDescent="0.25">
      <c r="A95" s="723" t="s">
        <v>202</v>
      </c>
      <c r="B95" s="714"/>
      <c r="C95" s="714"/>
      <c r="D95" s="714"/>
      <c r="E95" s="714"/>
      <c r="F95" s="714"/>
      <c r="G95" s="714"/>
      <c r="H95" s="714"/>
      <c r="I95" s="714"/>
      <c r="J95" s="714"/>
      <c r="K95" s="714"/>
      <c r="L95" s="714"/>
      <c r="M95" s="714"/>
      <c r="N95" s="714"/>
      <c r="O95" s="714"/>
      <c r="P95" s="714"/>
      <c r="Q95" s="714"/>
      <c r="R95" s="714"/>
      <c r="S95" s="714"/>
      <c r="T95" s="714"/>
      <c r="U95" s="714"/>
      <c r="V95" s="714"/>
      <c r="W95" s="714"/>
      <c r="X95" s="714"/>
      <c r="Y95" s="714"/>
      <c r="Z95" s="714"/>
      <c r="AA95" s="697"/>
      <c r="AB95" s="697"/>
      <c r="AC95" s="697"/>
    </row>
    <row r="96" spans="1:68" ht="27" customHeight="1" x14ac:dyDescent="0.25">
      <c r="A96" s="54" t="s">
        <v>203</v>
      </c>
      <c r="B96" s="54" t="s">
        <v>204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117</v>
      </c>
      <c r="L96" s="32"/>
      <c r="M96" s="33" t="s">
        <v>68</v>
      </c>
      <c r="N96" s="33"/>
      <c r="O96" s="32">
        <v>30</v>
      </c>
      <c r="P96" s="9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69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205</v>
      </c>
      <c r="AG96" s="64"/>
      <c r="AJ96" s="68"/>
      <c r="AK96" s="68"/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203</v>
      </c>
      <c r="B97" s="54" t="s">
        <v>206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117</v>
      </c>
      <c r="L97" s="32"/>
      <c r="M97" s="33" t="s">
        <v>68</v>
      </c>
      <c r="N97" s="33"/>
      <c r="O97" s="32">
        <v>30</v>
      </c>
      <c r="P97" s="8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205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207</v>
      </c>
      <c r="B98" s="54" t="s">
        <v>208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76</v>
      </c>
      <c r="L98" s="32"/>
      <c r="M98" s="33" t="s">
        <v>121</v>
      </c>
      <c r="N98" s="33"/>
      <c r="O98" s="32">
        <v>30</v>
      </c>
      <c r="P98" s="9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205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713"/>
      <c r="B99" s="714"/>
      <c r="C99" s="714"/>
      <c r="D99" s="714"/>
      <c r="E99" s="714"/>
      <c r="F99" s="714"/>
      <c r="G99" s="714"/>
      <c r="H99" s="714"/>
      <c r="I99" s="714"/>
      <c r="J99" s="714"/>
      <c r="K99" s="714"/>
      <c r="L99" s="714"/>
      <c r="M99" s="714"/>
      <c r="N99" s="714"/>
      <c r="O99" s="715"/>
      <c r="P99" s="720" t="s">
        <v>71</v>
      </c>
      <c r="Q99" s="721"/>
      <c r="R99" s="721"/>
      <c r="S99" s="721"/>
      <c r="T99" s="721"/>
      <c r="U99" s="721"/>
      <c r="V99" s="722"/>
      <c r="W99" s="37" t="s">
        <v>72</v>
      </c>
      <c r="X99" s="703">
        <f>IFERROR(X96/H96,"0")+IFERROR(X97/H97,"0")+IFERROR(X98/H98,"0")</f>
        <v>0</v>
      </c>
      <c r="Y99" s="703">
        <f>IFERROR(Y96/H96,"0")+IFERROR(Y97/H97,"0")+IFERROR(Y98/H98,"0")</f>
        <v>0</v>
      </c>
      <c r="Z99" s="703">
        <f>IFERROR(IF(Z96="",0,Z96),"0")+IFERROR(IF(Z97="",0,Z97),"0")+IFERROR(IF(Z98="",0,Z98),"0")</f>
        <v>0</v>
      </c>
      <c r="AA99" s="704"/>
      <c r="AB99" s="704"/>
      <c r="AC99" s="704"/>
    </row>
    <row r="100" spans="1:68" x14ac:dyDescent="0.2">
      <c r="A100" s="714"/>
      <c r="B100" s="714"/>
      <c r="C100" s="714"/>
      <c r="D100" s="714"/>
      <c r="E100" s="714"/>
      <c r="F100" s="714"/>
      <c r="G100" s="714"/>
      <c r="H100" s="714"/>
      <c r="I100" s="714"/>
      <c r="J100" s="714"/>
      <c r="K100" s="714"/>
      <c r="L100" s="714"/>
      <c r="M100" s="714"/>
      <c r="N100" s="714"/>
      <c r="O100" s="715"/>
      <c r="P100" s="720" t="s">
        <v>71</v>
      </c>
      <c r="Q100" s="721"/>
      <c r="R100" s="721"/>
      <c r="S100" s="721"/>
      <c r="T100" s="721"/>
      <c r="U100" s="721"/>
      <c r="V100" s="722"/>
      <c r="W100" s="37" t="s">
        <v>69</v>
      </c>
      <c r="X100" s="703">
        <f>IFERROR(SUM(X96:X98),"0")</f>
        <v>0</v>
      </c>
      <c r="Y100" s="703">
        <f>IFERROR(SUM(Y96:Y98),"0")</f>
        <v>0</v>
      </c>
      <c r="Z100" s="37"/>
      <c r="AA100" s="704"/>
      <c r="AB100" s="704"/>
      <c r="AC100" s="704"/>
    </row>
    <row r="101" spans="1:68" ht="16.5" customHeight="1" x14ac:dyDescent="0.25">
      <c r="A101" s="719" t="s">
        <v>209</v>
      </c>
      <c r="B101" s="714"/>
      <c r="C101" s="714"/>
      <c r="D101" s="714"/>
      <c r="E101" s="714"/>
      <c r="F101" s="714"/>
      <c r="G101" s="714"/>
      <c r="H101" s="714"/>
      <c r="I101" s="714"/>
      <c r="J101" s="714"/>
      <c r="K101" s="714"/>
      <c r="L101" s="714"/>
      <c r="M101" s="714"/>
      <c r="N101" s="714"/>
      <c r="O101" s="714"/>
      <c r="P101" s="714"/>
      <c r="Q101" s="714"/>
      <c r="R101" s="714"/>
      <c r="S101" s="714"/>
      <c r="T101" s="714"/>
      <c r="U101" s="714"/>
      <c r="V101" s="714"/>
      <c r="W101" s="714"/>
      <c r="X101" s="714"/>
      <c r="Y101" s="714"/>
      <c r="Z101" s="714"/>
      <c r="AA101" s="696"/>
      <c r="AB101" s="696"/>
      <c r="AC101" s="696"/>
    </row>
    <row r="102" spans="1:68" ht="14.25" customHeight="1" x14ac:dyDescent="0.25">
      <c r="A102" s="723" t="s">
        <v>114</v>
      </c>
      <c r="B102" s="714"/>
      <c r="C102" s="714"/>
      <c r="D102" s="714"/>
      <c r="E102" s="714"/>
      <c r="F102" s="714"/>
      <c r="G102" s="714"/>
      <c r="H102" s="714"/>
      <c r="I102" s="714"/>
      <c r="J102" s="714"/>
      <c r="K102" s="714"/>
      <c r="L102" s="714"/>
      <c r="M102" s="714"/>
      <c r="N102" s="714"/>
      <c r="O102" s="714"/>
      <c r="P102" s="714"/>
      <c r="Q102" s="714"/>
      <c r="R102" s="714"/>
      <c r="S102" s="714"/>
      <c r="T102" s="714"/>
      <c r="U102" s="714"/>
      <c r="V102" s="714"/>
      <c r="W102" s="714"/>
      <c r="X102" s="714"/>
      <c r="Y102" s="714"/>
      <c r="Z102" s="714"/>
      <c r="AA102" s="697"/>
      <c r="AB102" s="697"/>
      <c r="AC102" s="697"/>
    </row>
    <row r="103" spans="1:68" ht="27" customHeight="1" x14ac:dyDescent="0.25">
      <c r="A103" s="54" t="s">
        <v>210</v>
      </c>
      <c r="B103" s="54" t="s">
        <v>211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117</v>
      </c>
      <c r="L103" s="32"/>
      <c r="M103" s="33" t="s">
        <v>154</v>
      </c>
      <c r="N103" s="33"/>
      <c r="O103" s="32">
        <v>50</v>
      </c>
      <c r="P103" s="8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69</v>
      </c>
      <c r="X103" s="701">
        <v>0</v>
      </c>
      <c r="Y103" s="70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57" t="s">
        <v>212</v>
      </c>
      <c r="AG103" s="64"/>
      <c r="AJ103" s="68"/>
      <c r="AK103" s="68"/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213</v>
      </c>
      <c r="B104" s="54" t="s">
        <v>214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76</v>
      </c>
      <c r="L104" s="32"/>
      <c r="M104" s="33" t="s">
        <v>121</v>
      </c>
      <c r="N104" s="33"/>
      <c r="O104" s="32">
        <v>50</v>
      </c>
      <c r="P104" s="7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215</v>
      </c>
      <c r="B105" s="54" t="s">
        <v>216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76</v>
      </c>
      <c r="L105" s="32"/>
      <c r="M105" s="33" t="s">
        <v>154</v>
      </c>
      <c r="N105" s="33"/>
      <c r="O105" s="32">
        <v>50</v>
      </c>
      <c r="P105" s="102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161" t="s">
        <v>217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13"/>
      <c r="B106" s="714"/>
      <c r="C106" s="714"/>
      <c r="D106" s="714"/>
      <c r="E106" s="714"/>
      <c r="F106" s="714"/>
      <c r="G106" s="714"/>
      <c r="H106" s="714"/>
      <c r="I106" s="714"/>
      <c r="J106" s="714"/>
      <c r="K106" s="714"/>
      <c r="L106" s="714"/>
      <c r="M106" s="714"/>
      <c r="N106" s="714"/>
      <c r="O106" s="715"/>
      <c r="P106" s="720" t="s">
        <v>71</v>
      </c>
      <c r="Q106" s="721"/>
      <c r="R106" s="721"/>
      <c r="S106" s="721"/>
      <c r="T106" s="721"/>
      <c r="U106" s="721"/>
      <c r="V106" s="722"/>
      <c r="W106" s="37" t="s">
        <v>72</v>
      </c>
      <c r="X106" s="703">
        <f>IFERROR(X103/H103,"0")+IFERROR(X104/H104,"0")+IFERROR(X105/H105,"0")</f>
        <v>0</v>
      </c>
      <c r="Y106" s="703">
        <f>IFERROR(Y103/H103,"0")+IFERROR(Y104/H104,"0")+IFERROR(Y105/H105,"0")</f>
        <v>0</v>
      </c>
      <c r="Z106" s="703">
        <f>IFERROR(IF(Z103="",0,Z103),"0")+IFERROR(IF(Z104="",0,Z104),"0")+IFERROR(IF(Z105="",0,Z105),"0")</f>
        <v>0</v>
      </c>
      <c r="AA106" s="704"/>
      <c r="AB106" s="704"/>
      <c r="AC106" s="704"/>
    </row>
    <row r="107" spans="1:68" x14ac:dyDescent="0.2">
      <c r="A107" s="714"/>
      <c r="B107" s="714"/>
      <c r="C107" s="714"/>
      <c r="D107" s="714"/>
      <c r="E107" s="714"/>
      <c r="F107" s="714"/>
      <c r="G107" s="714"/>
      <c r="H107" s="714"/>
      <c r="I107" s="714"/>
      <c r="J107" s="714"/>
      <c r="K107" s="714"/>
      <c r="L107" s="714"/>
      <c r="M107" s="714"/>
      <c r="N107" s="714"/>
      <c r="O107" s="715"/>
      <c r="P107" s="720" t="s">
        <v>71</v>
      </c>
      <c r="Q107" s="721"/>
      <c r="R107" s="721"/>
      <c r="S107" s="721"/>
      <c r="T107" s="721"/>
      <c r="U107" s="721"/>
      <c r="V107" s="722"/>
      <c r="W107" s="37" t="s">
        <v>69</v>
      </c>
      <c r="X107" s="703">
        <f>IFERROR(SUM(X103:X105),"0")</f>
        <v>0</v>
      </c>
      <c r="Y107" s="703">
        <f>IFERROR(SUM(Y103:Y105),"0")</f>
        <v>0</v>
      </c>
      <c r="Z107" s="37"/>
      <c r="AA107" s="704"/>
      <c r="AB107" s="704"/>
      <c r="AC107" s="704"/>
    </row>
    <row r="108" spans="1:68" ht="14.25" customHeight="1" x14ac:dyDescent="0.25">
      <c r="A108" s="723" t="s">
        <v>73</v>
      </c>
      <c r="B108" s="714"/>
      <c r="C108" s="714"/>
      <c r="D108" s="714"/>
      <c r="E108" s="714"/>
      <c r="F108" s="714"/>
      <c r="G108" s="714"/>
      <c r="H108" s="714"/>
      <c r="I108" s="714"/>
      <c r="J108" s="714"/>
      <c r="K108" s="714"/>
      <c r="L108" s="714"/>
      <c r="M108" s="714"/>
      <c r="N108" s="714"/>
      <c r="O108" s="714"/>
      <c r="P108" s="714"/>
      <c r="Q108" s="714"/>
      <c r="R108" s="714"/>
      <c r="S108" s="714"/>
      <c r="T108" s="714"/>
      <c r="U108" s="714"/>
      <c r="V108" s="714"/>
      <c r="W108" s="714"/>
      <c r="X108" s="714"/>
      <c r="Y108" s="714"/>
      <c r="Z108" s="714"/>
      <c r="AA108" s="697"/>
      <c r="AB108" s="697"/>
      <c r="AC108" s="697"/>
    </row>
    <row r="109" spans="1:68" ht="27" customHeight="1" x14ac:dyDescent="0.25">
      <c r="A109" s="54" t="s">
        <v>218</v>
      </c>
      <c r="B109" s="54" t="s">
        <v>219</v>
      </c>
      <c r="C109" s="31">
        <v>4301051543</v>
      </c>
      <c r="D109" s="705">
        <v>4607091386967</v>
      </c>
      <c r="E109" s="706"/>
      <c r="F109" s="700">
        <v>1.4</v>
      </c>
      <c r="G109" s="32">
        <v>6</v>
      </c>
      <c r="H109" s="700">
        <v>8.4</v>
      </c>
      <c r="I109" s="700">
        <v>8.9640000000000004</v>
      </c>
      <c r="J109" s="32">
        <v>56</v>
      </c>
      <c r="K109" s="32" t="s">
        <v>117</v>
      </c>
      <c r="L109" s="32"/>
      <c r="M109" s="33" t="s">
        <v>68</v>
      </c>
      <c r="N109" s="33"/>
      <c r="O109" s="32">
        <v>45</v>
      </c>
      <c r="P109" s="9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9" s="708"/>
      <c r="R109" s="708"/>
      <c r="S109" s="708"/>
      <c r="T109" s="709"/>
      <c r="U109" s="34"/>
      <c r="V109" s="34"/>
      <c r="W109" s="35" t="s">
        <v>69</v>
      </c>
      <c r="X109" s="701">
        <v>8</v>
      </c>
      <c r="Y109" s="702">
        <f>IFERROR(IF(X109="",0,CEILING((X109/$H109),1)*$H109),"")</f>
        <v>8.4</v>
      </c>
      <c r="Z109" s="36">
        <f>IFERROR(IF(Y109=0,"",ROUNDUP(Y109/H109,0)*0.02175),"")</f>
        <v>2.1749999999999999E-2</v>
      </c>
      <c r="AA109" s="56"/>
      <c r="AB109" s="57"/>
      <c r="AC109" s="163" t="s">
        <v>220</v>
      </c>
      <c r="AG109" s="64"/>
      <c r="AJ109" s="68"/>
      <c r="AK109" s="68"/>
      <c r="BB109" s="164" t="s">
        <v>1</v>
      </c>
      <c r="BM109" s="64">
        <f>IFERROR(X109*I109/H109,"0")</f>
        <v>8.5371428571428574</v>
      </c>
      <c r="BN109" s="64">
        <f>IFERROR(Y109*I109/H109,"0")</f>
        <v>8.9640000000000004</v>
      </c>
      <c r="BO109" s="64">
        <f>IFERROR(1/J109*(X109/H109),"0")</f>
        <v>1.7006802721088433E-2</v>
      </c>
      <c r="BP109" s="64">
        <f>IFERROR(1/J109*(Y109/H109),"0")</f>
        <v>1.7857142857142856E-2</v>
      </c>
    </row>
    <row r="110" spans="1:68" ht="27" customHeight="1" x14ac:dyDescent="0.25">
      <c r="A110" s="54" t="s">
        <v>218</v>
      </c>
      <c r="B110" s="54" t="s">
        <v>221</v>
      </c>
      <c r="C110" s="31">
        <v>4301051437</v>
      </c>
      <c r="D110" s="705">
        <v>4607091386967</v>
      </c>
      <c r="E110" s="706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117</v>
      </c>
      <c r="L110" s="32"/>
      <c r="M110" s="33" t="s">
        <v>121</v>
      </c>
      <c r="N110" s="33"/>
      <c r="O110" s="32">
        <v>45</v>
      </c>
      <c r="P110" s="106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8"/>
      <c r="R110" s="708"/>
      <c r="S110" s="708"/>
      <c r="T110" s="709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220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222</v>
      </c>
      <c r="B111" s="54" t="s">
        <v>223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76</v>
      </c>
      <c r="L111" s="32"/>
      <c r="M111" s="33" t="s">
        <v>121</v>
      </c>
      <c r="N111" s="33"/>
      <c r="O111" s="32">
        <v>45</v>
      </c>
      <c r="P111" s="10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69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167" t="s">
        <v>220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224</v>
      </c>
      <c r="B112" s="54" t="s">
        <v>225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76</v>
      </c>
      <c r="L112" s="32"/>
      <c r="M112" s="33" t="s">
        <v>121</v>
      </c>
      <c r="N112" s="33"/>
      <c r="O112" s="32">
        <v>45</v>
      </c>
      <c r="P112" s="101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226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227</v>
      </c>
      <c r="B113" s="54" t="s">
        <v>228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76</v>
      </c>
      <c r="L113" s="32"/>
      <c r="M113" s="33" t="s">
        <v>121</v>
      </c>
      <c r="N113" s="33"/>
      <c r="O113" s="32">
        <v>45</v>
      </c>
      <c r="P113" s="82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229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13"/>
      <c r="B114" s="714"/>
      <c r="C114" s="714"/>
      <c r="D114" s="714"/>
      <c r="E114" s="714"/>
      <c r="F114" s="714"/>
      <c r="G114" s="714"/>
      <c r="H114" s="714"/>
      <c r="I114" s="714"/>
      <c r="J114" s="714"/>
      <c r="K114" s="714"/>
      <c r="L114" s="714"/>
      <c r="M114" s="714"/>
      <c r="N114" s="714"/>
      <c r="O114" s="715"/>
      <c r="P114" s="720" t="s">
        <v>71</v>
      </c>
      <c r="Q114" s="721"/>
      <c r="R114" s="721"/>
      <c r="S114" s="721"/>
      <c r="T114" s="721"/>
      <c r="U114" s="721"/>
      <c r="V114" s="722"/>
      <c r="W114" s="37" t="s">
        <v>72</v>
      </c>
      <c r="X114" s="703">
        <f>IFERROR(X109/H109,"0")+IFERROR(X110/H110,"0")+IFERROR(X111/H111,"0")+IFERROR(X112/H112,"0")+IFERROR(X113/H113,"0")</f>
        <v>0.95238095238095233</v>
      </c>
      <c r="Y114" s="703">
        <f>IFERROR(Y109/H109,"0")+IFERROR(Y110/H110,"0")+IFERROR(Y111/H111,"0")+IFERROR(Y112/H112,"0")+IFERROR(Y113/H113,"0")</f>
        <v>1</v>
      </c>
      <c r="Z114" s="703">
        <f>IFERROR(IF(Z109="",0,Z109),"0")+IFERROR(IF(Z110="",0,Z110),"0")+IFERROR(IF(Z111="",0,Z111),"0")+IFERROR(IF(Z112="",0,Z112),"0")+IFERROR(IF(Z113="",0,Z113),"0")</f>
        <v>2.1749999999999999E-2</v>
      </c>
      <c r="AA114" s="704"/>
      <c r="AB114" s="704"/>
      <c r="AC114" s="704"/>
    </row>
    <row r="115" spans="1:68" x14ac:dyDescent="0.2">
      <c r="A115" s="714"/>
      <c r="B115" s="714"/>
      <c r="C115" s="714"/>
      <c r="D115" s="714"/>
      <c r="E115" s="714"/>
      <c r="F115" s="714"/>
      <c r="G115" s="714"/>
      <c r="H115" s="714"/>
      <c r="I115" s="714"/>
      <c r="J115" s="714"/>
      <c r="K115" s="714"/>
      <c r="L115" s="714"/>
      <c r="M115" s="714"/>
      <c r="N115" s="714"/>
      <c r="O115" s="715"/>
      <c r="P115" s="720" t="s">
        <v>71</v>
      </c>
      <c r="Q115" s="721"/>
      <c r="R115" s="721"/>
      <c r="S115" s="721"/>
      <c r="T115" s="721"/>
      <c r="U115" s="721"/>
      <c r="V115" s="722"/>
      <c r="W115" s="37" t="s">
        <v>69</v>
      </c>
      <c r="X115" s="703">
        <f>IFERROR(SUM(X109:X113),"0")</f>
        <v>8</v>
      </c>
      <c r="Y115" s="703">
        <f>IFERROR(SUM(Y109:Y113),"0")</f>
        <v>8.4</v>
      </c>
      <c r="Z115" s="37"/>
      <c r="AA115" s="704"/>
      <c r="AB115" s="704"/>
      <c r="AC115" s="704"/>
    </row>
    <row r="116" spans="1:68" ht="16.5" customHeight="1" x14ac:dyDescent="0.25">
      <c r="A116" s="719" t="s">
        <v>230</v>
      </c>
      <c r="B116" s="714"/>
      <c r="C116" s="714"/>
      <c r="D116" s="714"/>
      <c r="E116" s="714"/>
      <c r="F116" s="714"/>
      <c r="G116" s="714"/>
      <c r="H116" s="714"/>
      <c r="I116" s="714"/>
      <c r="J116" s="714"/>
      <c r="K116" s="714"/>
      <c r="L116" s="714"/>
      <c r="M116" s="714"/>
      <c r="N116" s="714"/>
      <c r="O116" s="714"/>
      <c r="P116" s="714"/>
      <c r="Q116" s="714"/>
      <c r="R116" s="714"/>
      <c r="S116" s="714"/>
      <c r="T116" s="714"/>
      <c r="U116" s="714"/>
      <c r="V116" s="714"/>
      <c r="W116" s="714"/>
      <c r="X116" s="714"/>
      <c r="Y116" s="714"/>
      <c r="Z116" s="714"/>
      <c r="AA116" s="696"/>
      <c r="AB116" s="696"/>
      <c r="AC116" s="696"/>
    </row>
    <row r="117" spans="1:68" ht="14.25" customHeight="1" x14ac:dyDescent="0.25">
      <c r="A117" s="723" t="s">
        <v>114</v>
      </c>
      <c r="B117" s="714"/>
      <c r="C117" s="714"/>
      <c r="D117" s="714"/>
      <c r="E117" s="714"/>
      <c r="F117" s="714"/>
      <c r="G117" s="714"/>
      <c r="H117" s="714"/>
      <c r="I117" s="714"/>
      <c r="J117" s="714"/>
      <c r="K117" s="714"/>
      <c r="L117" s="714"/>
      <c r="M117" s="714"/>
      <c r="N117" s="714"/>
      <c r="O117" s="714"/>
      <c r="P117" s="714"/>
      <c r="Q117" s="714"/>
      <c r="R117" s="714"/>
      <c r="S117" s="714"/>
      <c r="T117" s="714"/>
      <c r="U117" s="714"/>
      <c r="V117" s="714"/>
      <c r="W117" s="714"/>
      <c r="X117" s="714"/>
      <c r="Y117" s="714"/>
      <c r="Z117" s="714"/>
      <c r="AA117" s="697"/>
      <c r="AB117" s="697"/>
      <c r="AC117" s="697"/>
    </row>
    <row r="118" spans="1:68" ht="16.5" customHeight="1" x14ac:dyDescent="0.25">
      <c r="A118" s="54" t="s">
        <v>231</v>
      </c>
      <c r="B118" s="54" t="s">
        <v>232</v>
      </c>
      <c r="C118" s="31">
        <v>4301011703</v>
      </c>
      <c r="D118" s="705">
        <v>4680115882133</v>
      </c>
      <c r="E118" s="706"/>
      <c r="F118" s="700">
        <v>1.4</v>
      </c>
      <c r="G118" s="32">
        <v>8</v>
      </c>
      <c r="H118" s="700">
        <v>11.2</v>
      </c>
      <c r="I118" s="700">
        <v>11.68</v>
      </c>
      <c r="J118" s="32">
        <v>56</v>
      </c>
      <c r="K118" s="32" t="s">
        <v>117</v>
      </c>
      <c r="L118" s="32"/>
      <c r="M118" s="33" t="s">
        <v>118</v>
      </c>
      <c r="N118" s="33"/>
      <c r="O118" s="32">
        <v>50</v>
      </c>
      <c r="P118" s="85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69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233</v>
      </c>
      <c r="AG118" s="64"/>
      <c r="AJ118" s="68"/>
      <c r="AK118" s="68"/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231</v>
      </c>
      <c r="B119" s="54" t="s">
        <v>234</v>
      </c>
      <c r="C119" s="31">
        <v>4301011514</v>
      </c>
      <c r="D119" s="705">
        <v>4680115882133</v>
      </c>
      <c r="E119" s="706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117</v>
      </c>
      <c r="L119" s="32"/>
      <c r="M119" s="33" t="s">
        <v>118</v>
      </c>
      <c r="N119" s="33"/>
      <c r="O119" s="32">
        <v>50</v>
      </c>
      <c r="P119" s="8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236</v>
      </c>
      <c r="B120" s="54" t="s">
        <v>237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76</v>
      </c>
      <c r="L120" s="32"/>
      <c r="M120" s="33" t="s">
        <v>121</v>
      </c>
      <c r="N120" s="33"/>
      <c r="O120" s="32">
        <v>50</v>
      </c>
      <c r="P120" s="78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235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238</v>
      </c>
      <c r="B121" s="54" t="s">
        <v>239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76</v>
      </c>
      <c r="L121" s="32"/>
      <c r="M121" s="33" t="s">
        <v>121</v>
      </c>
      <c r="N121" s="33"/>
      <c r="O121" s="32">
        <v>50</v>
      </c>
      <c r="P121" s="10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76</v>
      </c>
      <c r="L122" s="32"/>
      <c r="M122" s="33" t="s">
        <v>121</v>
      </c>
      <c r="N122" s="33"/>
      <c r="O122" s="32">
        <v>50</v>
      </c>
      <c r="P122" s="9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713"/>
      <c r="B123" s="714"/>
      <c r="C123" s="714"/>
      <c r="D123" s="714"/>
      <c r="E123" s="714"/>
      <c r="F123" s="714"/>
      <c r="G123" s="714"/>
      <c r="H123" s="714"/>
      <c r="I123" s="714"/>
      <c r="J123" s="714"/>
      <c r="K123" s="714"/>
      <c r="L123" s="714"/>
      <c r="M123" s="714"/>
      <c r="N123" s="714"/>
      <c r="O123" s="715"/>
      <c r="P123" s="720" t="s">
        <v>71</v>
      </c>
      <c r="Q123" s="721"/>
      <c r="R123" s="721"/>
      <c r="S123" s="721"/>
      <c r="T123" s="721"/>
      <c r="U123" s="721"/>
      <c r="V123" s="722"/>
      <c r="W123" s="37" t="s">
        <v>72</v>
      </c>
      <c r="X123" s="703">
        <f>IFERROR(X118/H118,"0")+IFERROR(X119/H119,"0")+IFERROR(X120/H120,"0")+IFERROR(X121/H121,"0")+IFERROR(X122/H122,"0")</f>
        <v>0</v>
      </c>
      <c r="Y123" s="703">
        <f>IFERROR(Y118/H118,"0")+IFERROR(Y119/H119,"0")+IFERROR(Y120/H120,"0")+IFERROR(Y121/H121,"0")+IFERROR(Y122/H122,"0")</f>
        <v>0</v>
      </c>
      <c r="Z123" s="703">
        <f>IFERROR(IF(Z118="",0,Z118),"0")+IFERROR(IF(Z119="",0,Z119),"0")+IFERROR(IF(Z120="",0,Z120),"0")+IFERROR(IF(Z121="",0,Z121),"0")+IFERROR(IF(Z122="",0,Z122),"0")</f>
        <v>0</v>
      </c>
      <c r="AA123" s="704"/>
      <c r="AB123" s="704"/>
      <c r="AC123" s="704"/>
    </row>
    <row r="124" spans="1:68" x14ac:dyDescent="0.2">
      <c r="A124" s="714"/>
      <c r="B124" s="714"/>
      <c r="C124" s="714"/>
      <c r="D124" s="714"/>
      <c r="E124" s="714"/>
      <c r="F124" s="714"/>
      <c r="G124" s="714"/>
      <c r="H124" s="714"/>
      <c r="I124" s="714"/>
      <c r="J124" s="714"/>
      <c r="K124" s="714"/>
      <c r="L124" s="714"/>
      <c r="M124" s="714"/>
      <c r="N124" s="714"/>
      <c r="O124" s="715"/>
      <c r="P124" s="720" t="s">
        <v>71</v>
      </c>
      <c r="Q124" s="721"/>
      <c r="R124" s="721"/>
      <c r="S124" s="721"/>
      <c r="T124" s="721"/>
      <c r="U124" s="721"/>
      <c r="V124" s="722"/>
      <c r="W124" s="37" t="s">
        <v>69</v>
      </c>
      <c r="X124" s="703">
        <f>IFERROR(SUM(X118:X122),"0")</f>
        <v>0</v>
      </c>
      <c r="Y124" s="703">
        <f>IFERROR(SUM(Y118:Y122),"0")</f>
        <v>0</v>
      </c>
      <c r="Z124" s="37"/>
      <c r="AA124" s="704"/>
      <c r="AB124" s="704"/>
      <c r="AC124" s="704"/>
    </row>
    <row r="125" spans="1:68" ht="14.25" customHeight="1" x14ac:dyDescent="0.25">
      <c r="A125" s="723" t="s">
        <v>162</v>
      </c>
      <c r="B125" s="714"/>
      <c r="C125" s="714"/>
      <c r="D125" s="714"/>
      <c r="E125" s="714"/>
      <c r="F125" s="714"/>
      <c r="G125" s="714"/>
      <c r="H125" s="714"/>
      <c r="I125" s="714"/>
      <c r="J125" s="714"/>
      <c r="K125" s="714"/>
      <c r="L125" s="714"/>
      <c r="M125" s="714"/>
      <c r="N125" s="714"/>
      <c r="O125" s="714"/>
      <c r="P125" s="714"/>
      <c r="Q125" s="714"/>
      <c r="R125" s="714"/>
      <c r="S125" s="714"/>
      <c r="T125" s="714"/>
      <c r="U125" s="714"/>
      <c r="V125" s="714"/>
      <c r="W125" s="714"/>
      <c r="X125" s="714"/>
      <c r="Y125" s="714"/>
      <c r="Z125" s="714"/>
      <c r="AA125" s="697"/>
      <c r="AB125" s="697"/>
      <c r="AC125" s="697"/>
    </row>
    <row r="126" spans="1:68" ht="16.5" customHeight="1" x14ac:dyDescent="0.25">
      <c r="A126" s="54" t="s">
        <v>242</v>
      </c>
      <c r="B126" s="54" t="s">
        <v>243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117</v>
      </c>
      <c r="L126" s="32"/>
      <c r="M126" s="33" t="s">
        <v>118</v>
      </c>
      <c r="N126" s="33"/>
      <c r="O126" s="32">
        <v>50</v>
      </c>
      <c r="P126" s="11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69</v>
      </c>
      <c r="X126" s="701">
        <v>0</v>
      </c>
      <c r="Y126" s="70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3" t="s">
        <v>244</v>
      </c>
      <c r="AG126" s="64"/>
      <c r="AJ126" s="68"/>
      <c r="AK126" s="68"/>
      <c r="BB126" s="18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242</v>
      </c>
      <c r="B127" s="54" t="s">
        <v>245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117</v>
      </c>
      <c r="L127" s="32"/>
      <c r="M127" s="33" t="s">
        <v>118</v>
      </c>
      <c r="N127" s="33"/>
      <c r="O127" s="32">
        <v>55</v>
      </c>
      <c r="P127" s="1037" t="s">
        <v>246</v>
      </c>
      <c r="Q127" s="708"/>
      <c r="R127" s="708"/>
      <c r="S127" s="708"/>
      <c r="T127" s="709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248</v>
      </c>
      <c r="B128" s="54" t="s">
        <v>249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67</v>
      </c>
      <c r="L128" s="32"/>
      <c r="M128" s="33" t="s">
        <v>121</v>
      </c>
      <c r="N128" s="33"/>
      <c r="O128" s="32">
        <v>50</v>
      </c>
      <c r="P128" s="104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248</v>
      </c>
      <c r="B129" s="54" t="s">
        <v>250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67</v>
      </c>
      <c r="L129" s="32"/>
      <c r="M129" s="33" t="s">
        <v>118</v>
      </c>
      <c r="N129" s="33"/>
      <c r="O129" s="32">
        <v>55</v>
      </c>
      <c r="P129" s="828" t="s">
        <v>251</v>
      </c>
      <c r="Q129" s="708"/>
      <c r="R129" s="708"/>
      <c r="S129" s="708"/>
      <c r="T129" s="709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76</v>
      </c>
      <c r="L130" s="32"/>
      <c r="M130" s="33" t="s">
        <v>118</v>
      </c>
      <c r="N130" s="33"/>
      <c r="O130" s="32">
        <v>50</v>
      </c>
      <c r="P130" s="1003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191" t="s">
        <v>244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3"/>
      <c r="B131" s="714"/>
      <c r="C131" s="714"/>
      <c r="D131" s="714"/>
      <c r="E131" s="714"/>
      <c r="F131" s="714"/>
      <c r="G131" s="714"/>
      <c r="H131" s="714"/>
      <c r="I131" s="714"/>
      <c r="J131" s="714"/>
      <c r="K131" s="714"/>
      <c r="L131" s="714"/>
      <c r="M131" s="714"/>
      <c r="N131" s="714"/>
      <c r="O131" s="715"/>
      <c r="P131" s="720" t="s">
        <v>71</v>
      </c>
      <c r="Q131" s="721"/>
      <c r="R131" s="721"/>
      <c r="S131" s="721"/>
      <c r="T131" s="721"/>
      <c r="U131" s="721"/>
      <c r="V131" s="722"/>
      <c r="W131" s="37" t="s">
        <v>72</v>
      </c>
      <c r="X131" s="703">
        <f>IFERROR(X126/H126,"0")+IFERROR(X127/H127,"0")+IFERROR(X128/H128,"0")+IFERROR(X129/H129,"0")+IFERROR(X130/H130,"0")</f>
        <v>0</v>
      </c>
      <c r="Y131" s="703">
        <f>IFERROR(Y126/H126,"0")+IFERROR(Y127/H127,"0")+IFERROR(Y128/H128,"0")+IFERROR(Y129/H129,"0")+IFERROR(Y130/H130,"0")</f>
        <v>0</v>
      </c>
      <c r="Z131" s="703">
        <f>IFERROR(IF(Z126="",0,Z126),"0")+IFERROR(IF(Z127="",0,Z127),"0")+IFERROR(IF(Z128="",0,Z128),"0")+IFERROR(IF(Z129="",0,Z129),"0")+IFERROR(IF(Z130="",0,Z130),"0")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14"/>
      <c r="B132" s="714"/>
      <c r="C132" s="714"/>
      <c r="D132" s="714"/>
      <c r="E132" s="714"/>
      <c r="F132" s="714"/>
      <c r="G132" s="714"/>
      <c r="H132" s="714"/>
      <c r="I132" s="714"/>
      <c r="J132" s="714"/>
      <c r="K132" s="714"/>
      <c r="L132" s="714"/>
      <c r="M132" s="714"/>
      <c r="N132" s="714"/>
      <c r="O132" s="715"/>
      <c r="P132" s="720" t="s">
        <v>71</v>
      </c>
      <c r="Q132" s="721"/>
      <c r="R132" s="721"/>
      <c r="S132" s="721"/>
      <c r="T132" s="721"/>
      <c r="U132" s="721"/>
      <c r="V132" s="722"/>
      <c r="W132" s="37" t="s">
        <v>69</v>
      </c>
      <c r="X132" s="703">
        <f>IFERROR(SUM(X126:X130),"0")</f>
        <v>0</v>
      </c>
      <c r="Y132" s="703">
        <f>IFERROR(SUM(Y126:Y130),"0")</f>
        <v>0</v>
      </c>
      <c r="Z132" s="37"/>
      <c r="AA132" s="704"/>
      <c r="AB132" s="704"/>
      <c r="AC132" s="704"/>
    </row>
    <row r="133" spans="1:68" ht="14.25" customHeight="1" x14ac:dyDescent="0.25">
      <c r="A133" s="723" t="s">
        <v>73</v>
      </c>
      <c r="B133" s="714"/>
      <c r="C133" s="714"/>
      <c r="D133" s="714"/>
      <c r="E133" s="714"/>
      <c r="F133" s="714"/>
      <c r="G133" s="714"/>
      <c r="H133" s="714"/>
      <c r="I133" s="714"/>
      <c r="J133" s="714"/>
      <c r="K133" s="714"/>
      <c r="L133" s="714"/>
      <c r="M133" s="714"/>
      <c r="N133" s="714"/>
      <c r="O133" s="714"/>
      <c r="P133" s="714"/>
      <c r="Q133" s="714"/>
      <c r="R133" s="714"/>
      <c r="S133" s="714"/>
      <c r="T133" s="714"/>
      <c r="U133" s="714"/>
      <c r="V133" s="714"/>
      <c r="W133" s="714"/>
      <c r="X133" s="714"/>
      <c r="Y133" s="714"/>
      <c r="Z133" s="714"/>
      <c r="AA133" s="697"/>
      <c r="AB133" s="697"/>
      <c r="AC133" s="697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05">
        <v>4607091385168</v>
      </c>
      <c r="E134" s="706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117</v>
      </c>
      <c r="L134" s="32"/>
      <c r="M134" s="33" t="s">
        <v>121</v>
      </c>
      <c r="N134" s="33"/>
      <c r="O134" s="32">
        <v>45</v>
      </c>
      <c r="P134" s="10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8"/>
      <c r="R134" s="708"/>
      <c r="S134" s="708"/>
      <c r="T134" s="709"/>
      <c r="U134" s="34"/>
      <c r="V134" s="34"/>
      <c r="W134" s="35" t="s">
        <v>69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05">
        <v>4607091385168</v>
      </c>
      <c r="E135" s="706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117</v>
      </c>
      <c r="L135" s="32"/>
      <c r="M135" s="33" t="s">
        <v>68</v>
      </c>
      <c r="N135" s="33"/>
      <c r="O135" s="32">
        <v>45</v>
      </c>
      <c r="P135" s="104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8"/>
      <c r="R135" s="708"/>
      <c r="S135" s="708"/>
      <c r="T135" s="709"/>
      <c r="U135" s="34"/>
      <c r="V135" s="34"/>
      <c r="W135" s="35" t="s">
        <v>69</v>
      </c>
      <c r="X135" s="701">
        <v>100</v>
      </c>
      <c r="Y135" s="702">
        <f t="shared" si="21"/>
        <v>100.80000000000001</v>
      </c>
      <c r="Z135" s="36">
        <f>IFERROR(IF(Y135=0,"",ROUNDUP(Y135/H135,0)*0.02175),"")</f>
        <v>0.26100000000000001</v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106.64285714285715</v>
      </c>
      <c r="BN135" s="64">
        <f t="shared" si="23"/>
        <v>107.49600000000001</v>
      </c>
      <c r="BO135" s="64">
        <f t="shared" si="24"/>
        <v>0.21258503401360543</v>
      </c>
      <c r="BP135" s="64">
        <f t="shared" si="25"/>
        <v>0.21428571428571427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117</v>
      </c>
      <c r="L136" s="32"/>
      <c r="M136" s="33" t="s">
        <v>121</v>
      </c>
      <c r="N136" s="33"/>
      <c r="O136" s="32">
        <v>45</v>
      </c>
      <c r="P136" s="1077" t="s">
        <v>261</v>
      </c>
      <c r="Q136" s="708"/>
      <c r="R136" s="708"/>
      <c r="S136" s="708"/>
      <c r="T136" s="709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263</v>
      </c>
      <c r="B137" s="54" t="s">
        <v>264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76</v>
      </c>
      <c r="L137" s="32"/>
      <c r="M137" s="33" t="s">
        <v>121</v>
      </c>
      <c r="N137" s="33"/>
      <c r="O137" s="32">
        <v>45</v>
      </c>
      <c r="P137" s="8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76</v>
      </c>
      <c r="L138" s="32"/>
      <c r="M138" s="33" t="s">
        <v>121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69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customHeight="1" x14ac:dyDescent="0.25">
      <c r="A139" s="54" t="s">
        <v>267</v>
      </c>
      <c r="B139" s="54" t="s">
        <v>268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76</v>
      </c>
      <c r="L139" s="32"/>
      <c r="M139" s="33" t="s">
        <v>68</v>
      </c>
      <c r="N139" s="33"/>
      <c r="O139" s="32">
        <v>45</v>
      </c>
      <c r="P139" s="10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269</v>
      </c>
      <c r="B140" s="54" t="s">
        <v>270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76</v>
      </c>
      <c r="L140" s="32"/>
      <c r="M140" s="33" t="s">
        <v>68</v>
      </c>
      <c r="N140" s="33"/>
      <c r="O140" s="32">
        <v>40</v>
      </c>
      <c r="P140" s="9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3"/>
      <c r="B141" s="714"/>
      <c r="C141" s="714"/>
      <c r="D141" s="714"/>
      <c r="E141" s="714"/>
      <c r="F141" s="714"/>
      <c r="G141" s="714"/>
      <c r="H141" s="714"/>
      <c r="I141" s="714"/>
      <c r="J141" s="714"/>
      <c r="K141" s="714"/>
      <c r="L141" s="714"/>
      <c r="M141" s="714"/>
      <c r="N141" s="714"/>
      <c r="O141" s="715"/>
      <c r="P141" s="720" t="s">
        <v>71</v>
      </c>
      <c r="Q141" s="721"/>
      <c r="R141" s="721"/>
      <c r="S141" s="721"/>
      <c r="T141" s="721"/>
      <c r="U141" s="721"/>
      <c r="V141" s="722"/>
      <c r="W141" s="37" t="s">
        <v>72</v>
      </c>
      <c r="X141" s="703">
        <f>IFERROR(X134/H134,"0")+IFERROR(X135/H135,"0")+IFERROR(X136/H136,"0")+IFERROR(X137/H137,"0")+IFERROR(X138/H138,"0")+IFERROR(X139/H139,"0")+IFERROR(X140/H140,"0")</f>
        <v>11.904761904761905</v>
      </c>
      <c r="Y141" s="703">
        <f>IFERROR(Y134/H134,"0")+IFERROR(Y135/H135,"0")+IFERROR(Y136/H136,"0")+IFERROR(Y137/H137,"0")+IFERROR(Y138/H138,"0")+IFERROR(Y139/H139,"0")+IFERROR(Y140/H140,"0")</f>
        <v>12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0.26100000000000001</v>
      </c>
      <c r="AA141" s="704"/>
      <c r="AB141" s="704"/>
      <c r="AC141" s="704"/>
    </row>
    <row r="142" spans="1:68" x14ac:dyDescent="0.2">
      <c r="A142" s="714"/>
      <c r="B142" s="714"/>
      <c r="C142" s="714"/>
      <c r="D142" s="714"/>
      <c r="E142" s="714"/>
      <c r="F142" s="714"/>
      <c r="G142" s="714"/>
      <c r="H142" s="714"/>
      <c r="I142" s="714"/>
      <c r="J142" s="714"/>
      <c r="K142" s="714"/>
      <c r="L142" s="714"/>
      <c r="M142" s="714"/>
      <c r="N142" s="714"/>
      <c r="O142" s="715"/>
      <c r="P142" s="720" t="s">
        <v>71</v>
      </c>
      <c r="Q142" s="721"/>
      <c r="R142" s="721"/>
      <c r="S142" s="721"/>
      <c r="T142" s="721"/>
      <c r="U142" s="721"/>
      <c r="V142" s="722"/>
      <c r="W142" s="37" t="s">
        <v>69</v>
      </c>
      <c r="X142" s="703">
        <f>IFERROR(SUM(X134:X140),"0")</f>
        <v>100</v>
      </c>
      <c r="Y142" s="703">
        <f>IFERROR(SUM(Y134:Y140),"0")</f>
        <v>100.80000000000001</v>
      </c>
      <c r="Z142" s="37"/>
      <c r="AA142" s="704"/>
      <c r="AB142" s="704"/>
      <c r="AC142" s="704"/>
    </row>
    <row r="143" spans="1:68" ht="14.25" customHeight="1" x14ac:dyDescent="0.25">
      <c r="A143" s="723" t="s">
        <v>202</v>
      </c>
      <c r="B143" s="714"/>
      <c r="C143" s="714"/>
      <c r="D143" s="714"/>
      <c r="E143" s="714"/>
      <c r="F143" s="714"/>
      <c r="G143" s="714"/>
      <c r="H143" s="714"/>
      <c r="I143" s="714"/>
      <c r="J143" s="714"/>
      <c r="K143" s="714"/>
      <c r="L143" s="714"/>
      <c r="M143" s="714"/>
      <c r="N143" s="714"/>
      <c r="O143" s="714"/>
      <c r="P143" s="714"/>
      <c r="Q143" s="714"/>
      <c r="R143" s="714"/>
      <c r="S143" s="714"/>
      <c r="T143" s="714"/>
      <c r="U143" s="714"/>
      <c r="V143" s="714"/>
      <c r="W143" s="714"/>
      <c r="X143" s="714"/>
      <c r="Y143" s="714"/>
      <c r="Z143" s="714"/>
      <c r="AA143" s="697"/>
      <c r="AB143" s="697"/>
      <c r="AC143" s="697"/>
    </row>
    <row r="144" spans="1:68" ht="27" customHeight="1" x14ac:dyDescent="0.25">
      <c r="A144" s="54" t="s">
        <v>272</v>
      </c>
      <c r="B144" s="54" t="s">
        <v>273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275</v>
      </c>
      <c r="B145" s="54" t="s">
        <v>276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7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3"/>
      <c r="B146" s="714"/>
      <c r="C146" s="714"/>
      <c r="D146" s="714"/>
      <c r="E146" s="714"/>
      <c r="F146" s="714"/>
      <c r="G146" s="714"/>
      <c r="H146" s="714"/>
      <c r="I146" s="714"/>
      <c r="J146" s="714"/>
      <c r="K146" s="714"/>
      <c r="L146" s="714"/>
      <c r="M146" s="714"/>
      <c r="N146" s="714"/>
      <c r="O146" s="715"/>
      <c r="P146" s="720" t="s">
        <v>71</v>
      </c>
      <c r="Q146" s="721"/>
      <c r="R146" s="721"/>
      <c r="S146" s="721"/>
      <c r="T146" s="721"/>
      <c r="U146" s="721"/>
      <c r="V146" s="722"/>
      <c r="W146" s="37" t="s">
        <v>72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14"/>
      <c r="B147" s="714"/>
      <c r="C147" s="714"/>
      <c r="D147" s="714"/>
      <c r="E147" s="714"/>
      <c r="F147" s="714"/>
      <c r="G147" s="714"/>
      <c r="H147" s="714"/>
      <c r="I147" s="714"/>
      <c r="J147" s="714"/>
      <c r="K147" s="714"/>
      <c r="L147" s="714"/>
      <c r="M147" s="714"/>
      <c r="N147" s="714"/>
      <c r="O147" s="715"/>
      <c r="P147" s="720" t="s">
        <v>71</v>
      </c>
      <c r="Q147" s="721"/>
      <c r="R147" s="721"/>
      <c r="S147" s="721"/>
      <c r="T147" s="721"/>
      <c r="U147" s="721"/>
      <c r="V147" s="722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19" t="s">
        <v>278</v>
      </c>
      <c r="B148" s="714"/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696"/>
      <c r="AB148" s="696"/>
      <c r="AC148" s="696"/>
    </row>
    <row r="149" spans="1:68" ht="14.25" customHeight="1" x14ac:dyDescent="0.25">
      <c r="A149" s="723" t="s">
        <v>114</v>
      </c>
      <c r="B149" s="714"/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76</v>
      </c>
      <c r="L150" s="32"/>
      <c r="M150" s="33" t="s">
        <v>106</v>
      </c>
      <c r="N150" s="33"/>
      <c r="O150" s="32">
        <v>90</v>
      </c>
      <c r="P15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279</v>
      </c>
      <c r="B151" s="54" t="s">
        <v>282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76</v>
      </c>
      <c r="L151" s="32"/>
      <c r="M151" s="33" t="s">
        <v>106</v>
      </c>
      <c r="N151" s="33"/>
      <c r="O151" s="32">
        <v>90</v>
      </c>
      <c r="P151" s="10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3"/>
      <c r="B152" s="714"/>
      <c r="C152" s="714"/>
      <c r="D152" s="714"/>
      <c r="E152" s="714"/>
      <c r="F152" s="714"/>
      <c r="G152" s="714"/>
      <c r="H152" s="714"/>
      <c r="I152" s="714"/>
      <c r="J152" s="714"/>
      <c r="K152" s="714"/>
      <c r="L152" s="714"/>
      <c r="M152" s="714"/>
      <c r="N152" s="714"/>
      <c r="O152" s="715"/>
      <c r="P152" s="720" t="s">
        <v>71</v>
      </c>
      <c r="Q152" s="721"/>
      <c r="R152" s="721"/>
      <c r="S152" s="721"/>
      <c r="T152" s="721"/>
      <c r="U152" s="721"/>
      <c r="V152" s="722"/>
      <c r="W152" s="37" t="s">
        <v>72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14"/>
      <c r="B153" s="714"/>
      <c r="C153" s="714"/>
      <c r="D153" s="714"/>
      <c r="E153" s="714"/>
      <c r="F153" s="714"/>
      <c r="G153" s="714"/>
      <c r="H153" s="714"/>
      <c r="I153" s="714"/>
      <c r="J153" s="714"/>
      <c r="K153" s="714"/>
      <c r="L153" s="714"/>
      <c r="M153" s="714"/>
      <c r="N153" s="714"/>
      <c r="O153" s="715"/>
      <c r="P153" s="720" t="s">
        <v>71</v>
      </c>
      <c r="Q153" s="721"/>
      <c r="R153" s="721"/>
      <c r="S153" s="721"/>
      <c r="T153" s="721"/>
      <c r="U153" s="721"/>
      <c r="V153" s="722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23" t="s">
        <v>64</v>
      </c>
      <c r="B154" s="714"/>
      <c r="C154" s="714"/>
      <c r="D154" s="714"/>
      <c r="E154" s="714"/>
      <c r="F154" s="714"/>
      <c r="G154" s="714"/>
      <c r="H154" s="714"/>
      <c r="I154" s="714"/>
      <c r="J154" s="714"/>
      <c r="K154" s="714"/>
      <c r="L154" s="714"/>
      <c r="M154" s="714"/>
      <c r="N154" s="714"/>
      <c r="O154" s="714"/>
      <c r="P154" s="714"/>
      <c r="Q154" s="714"/>
      <c r="R154" s="714"/>
      <c r="S154" s="714"/>
      <c r="T154" s="714"/>
      <c r="U154" s="714"/>
      <c r="V154" s="714"/>
      <c r="W154" s="714"/>
      <c r="X154" s="714"/>
      <c r="Y154" s="714"/>
      <c r="Z154" s="714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4301031235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283</v>
      </c>
      <c r="B156" s="54" t="s">
        <v>286</v>
      </c>
      <c r="C156" s="31">
        <v>4301031234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96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3"/>
      <c r="B157" s="714"/>
      <c r="C157" s="714"/>
      <c r="D157" s="714"/>
      <c r="E157" s="714"/>
      <c r="F157" s="714"/>
      <c r="G157" s="714"/>
      <c r="H157" s="714"/>
      <c r="I157" s="714"/>
      <c r="J157" s="714"/>
      <c r="K157" s="714"/>
      <c r="L157" s="714"/>
      <c r="M157" s="714"/>
      <c r="N157" s="714"/>
      <c r="O157" s="715"/>
      <c r="P157" s="720" t="s">
        <v>71</v>
      </c>
      <c r="Q157" s="721"/>
      <c r="R157" s="721"/>
      <c r="S157" s="721"/>
      <c r="T157" s="721"/>
      <c r="U157" s="721"/>
      <c r="V157" s="722"/>
      <c r="W157" s="37" t="s">
        <v>72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14"/>
      <c r="B158" s="714"/>
      <c r="C158" s="714"/>
      <c r="D158" s="714"/>
      <c r="E158" s="714"/>
      <c r="F158" s="714"/>
      <c r="G158" s="714"/>
      <c r="H158" s="714"/>
      <c r="I158" s="714"/>
      <c r="J158" s="714"/>
      <c r="K158" s="714"/>
      <c r="L158" s="714"/>
      <c r="M158" s="714"/>
      <c r="N158" s="714"/>
      <c r="O158" s="715"/>
      <c r="P158" s="720" t="s">
        <v>71</v>
      </c>
      <c r="Q158" s="721"/>
      <c r="R158" s="721"/>
      <c r="S158" s="721"/>
      <c r="T158" s="721"/>
      <c r="U158" s="721"/>
      <c r="V158" s="722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23" t="s">
        <v>73</v>
      </c>
      <c r="B159" s="714"/>
      <c r="C159" s="714"/>
      <c r="D159" s="714"/>
      <c r="E159" s="714"/>
      <c r="F159" s="714"/>
      <c r="G159" s="714"/>
      <c r="H159" s="714"/>
      <c r="I159" s="714"/>
      <c r="J159" s="714"/>
      <c r="K159" s="714"/>
      <c r="L159" s="714"/>
      <c r="M159" s="714"/>
      <c r="N159" s="714"/>
      <c r="O159" s="714"/>
      <c r="P159" s="714"/>
      <c r="Q159" s="714"/>
      <c r="R159" s="714"/>
      <c r="S159" s="714"/>
      <c r="T159" s="714"/>
      <c r="U159" s="714"/>
      <c r="V159" s="714"/>
      <c r="W159" s="714"/>
      <c r="X159" s="714"/>
      <c r="Y159" s="714"/>
      <c r="Z159" s="714"/>
      <c r="AA159" s="697"/>
      <c r="AB159" s="697"/>
      <c r="AC159" s="697"/>
    </row>
    <row r="160" spans="1:68" ht="16.5" customHeight="1" x14ac:dyDescent="0.25">
      <c r="A160" s="54" t="s">
        <v>287</v>
      </c>
      <c r="B160" s="54" t="s">
        <v>288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60</v>
      </c>
      <c r="P160" s="76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60</v>
      </c>
      <c r="P161" s="9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3"/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5"/>
      <c r="P162" s="720" t="s">
        <v>71</v>
      </c>
      <c r="Q162" s="721"/>
      <c r="R162" s="721"/>
      <c r="S162" s="721"/>
      <c r="T162" s="721"/>
      <c r="U162" s="721"/>
      <c r="V162" s="722"/>
      <c r="W162" s="37" t="s">
        <v>72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14"/>
      <c r="B163" s="714"/>
      <c r="C163" s="714"/>
      <c r="D163" s="714"/>
      <c r="E163" s="714"/>
      <c r="F163" s="714"/>
      <c r="G163" s="714"/>
      <c r="H163" s="714"/>
      <c r="I163" s="714"/>
      <c r="J163" s="714"/>
      <c r="K163" s="714"/>
      <c r="L163" s="714"/>
      <c r="M163" s="714"/>
      <c r="N163" s="714"/>
      <c r="O163" s="715"/>
      <c r="P163" s="720" t="s">
        <v>71</v>
      </c>
      <c r="Q163" s="721"/>
      <c r="R163" s="721"/>
      <c r="S163" s="721"/>
      <c r="T163" s="721"/>
      <c r="U163" s="721"/>
      <c r="V163" s="722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19" t="s">
        <v>112</v>
      </c>
      <c r="B164" s="714"/>
      <c r="C164" s="714"/>
      <c r="D164" s="714"/>
      <c r="E164" s="714"/>
      <c r="F164" s="714"/>
      <c r="G164" s="714"/>
      <c r="H164" s="714"/>
      <c r="I164" s="714"/>
      <c r="J164" s="714"/>
      <c r="K164" s="714"/>
      <c r="L164" s="714"/>
      <c r="M164" s="714"/>
      <c r="N164" s="714"/>
      <c r="O164" s="714"/>
      <c r="P164" s="714"/>
      <c r="Q164" s="714"/>
      <c r="R164" s="714"/>
      <c r="S164" s="714"/>
      <c r="T164" s="714"/>
      <c r="U164" s="714"/>
      <c r="V164" s="714"/>
      <c r="W164" s="714"/>
      <c r="X164" s="714"/>
      <c r="Y164" s="714"/>
      <c r="Z164" s="714"/>
      <c r="AA164" s="696"/>
      <c r="AB164" s="696"/>
      <c r="AC164" s="696"/>
    </row>
    <row r="165" spans="1:68" ht="14.25" customHeight="1" x14ac:dyDescent="0.25">
      <c r="A165" s="723" t="s">
        <v>114</v>
      </c>
      <c r="B165" s="714"/>
      <c r="C165" s="714"/>
      <c r="D165" s="714"/>
      <c r="E165" s="714"/>
      <c r="F165" s="714"/>
      <c r="G165" s="714"/>
      <c r="H165" s="714"/>
      <c r="I165" s="714"/>
      <c r="J165" s="714"/>
      <c r="K165" s="714"/>
      <c r="L165" s="714"/>
      <c r="M165" s="714"/>
      <c r="N165" s="714"/>
      <c r="O165" s="714"/>
      <c r="P165" s="714"/>
      <c r="Q165" s="714"/>
      <c r="R165" s="714"/>
      <c r="S165" s="714"/>
      <c r="T165" s="714"/>
      <c r="U165" s="714"/>
      <c r="V165" s="714"/>
      <c r="W165" s="714"/>
      <c r="X165" s="714"/>
      <c r="Y165" s="714"/>
      <c r="Z165" s="714"/>
      <c r="AA165" s="697"/>
      <c r="AB165" s="697"/>
      <c r="AC165" s="697"/>
    </row>
    <row r="166" spans="1:68" ht="27" customHeight="1" x14ac:dyDescent="0.25">
      <c r="A166" s="54" t="s">
        <v>290</v>
      </c>
      <c r="B166" s="54" t="s">
        <v>291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117</v>
      </c>
      <c r="L166" s="32"/>
      <c r="M166" s="33" t="s">
        <v>118</v>
      </c>
      <c r="N166" s="33"/>
      <c r="O166" s="32">
        <v>50</v>
      </c>
      <c r="P166" s="8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293</v>
      </c>
      <c r="B167" s="54" t="s">
        <v>294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76</v>
      </c>
      <c r="L167" s="32"/>
      <c r="M167" s="33" t="s">
        <v>118</v>
      </c>
      <c r="N167" s="33"/>
      <c r="O167" s="32">
        <v>50</v>
      </c>
      <c r="P167" s="8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76</v>
      </c>
      <c r="L168" s="32"/>
      <c r="M168" s="33" t="s">
        <v>118</v>
      </c>
      <c r="N168" s="33"/>
      <c r="O168" s="32">
        <v>50</v>
      </c>
      <c r="P168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3"/>
      <c r="B169" s="714"/>
      <c r="C169" s="714"/>
      <c r="D169" s="714"/>
      <c r="E169" s="714"/>
      <c r="F169" s="714"/>
      <c r="G169" s="714"/>
      <c r="H169" s="714"/>
      <c r="I169" s="714"/>
      <c r="J169" s="714"/>
      <c r="K169" s="714"/>
      <c r="L169" s="714"/>
      <c r="M169" s="714"/>
      <c r="N169" s="714"/>
      <c r="O169" s="715"/>
      <c r="P169" s="720" t="s">
        <v>71</v>
      </c>
      <c r="Q169" s="721"/>
      <c r="R169" s="721"/>
      <c r="S169" s="721"/>
      <c r="T169" s="721"/>
      <c r="U169" s="721"/>
      <c r="V169" s="722"/>
      <c r="W169" s="37" t="s">
        <v>72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14"/>
      <c r="B170" s="714"/>
      <c r="C170" s="714"/>
      <c r="D170" s="714"/>
      <c r="E170" s="714"/>
      <c r="F170" s="714"/>
      <c r="G170" s="714"/>
      <c r="H170" s="714"/>
      <c r="I170" s="714"/>
      <c r="J170" s="714"/>
      <c r="K170" s="714"/>
      <c r="L170" s="714"/>
      <c r="M170" s="714"/>
      <c r="N170" s="714"/>
      <c r="O170" s="715"/>
      <c r="P170" s="720" t="s">
        <v>71</v>
      </c>
      <c r="Q170" s="721"/>
      <c r="R170" s="721"/>
      <c r="S170" s="721"/>
      <c r="T170" s="721"/>
      <c r="U170" s="721"/>
      <c r="V170" s="722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23" t="s">
        <v>64</v>
      </c>
      <c r="B171" s="714"/>
      <c r="C171" s="714"/>
      <c r="D171" s="714"/>
      <c r="E171" s="714"/>
      <c r="F171" s="714"/>
      <c r="G171" s="714"/>
      <c r="H171" s="714"/>
      <c r="I171" s="714"/>
      <c r="J171" s="714"/>
      <c r="K171" s="714"/>
      <c r="L171" s="714"/>
      <c r="M171" s="714"/>
      <c r="N171" s="714"/>
      <c r="O171" s="714"/>
      <c r="P171" s="714"/>
      <c r="Q171" s="714"/>
      <c r="R171" s="714"/>
      <c r="S171" s="714"/>
      <c r="T171" s="714"/>
      <c r="U171" s="714"/>
      <c r="V171" s="714"/>
      <c r="W171" s="714"/>
      <c r="X171" s="714"/>
      <c r="Y171" s="714"/>
      <c r="Z171" s="714"/>
      <c r="AA171" s="697"/>
      <c r="AB171" s="697"/>
      <c r="AC171" s="697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117</v>
      </c>
      <c r="L172" s="32"/>
      <c r="M172" s="33" t="s">
        <v>118</v>
      </c>
      <c r="N172" s="33"/>
      <c r="O172" s="32">
        <v>40</v>
      </c>
      <c r="P172" s="7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76</v>
      </c>
      <c r="L173" s="32"/>
      <c r="M173" s="33" t="s">
        <v>68</v>
      </c>
      <c r="N173" s="33"/>
      <c r="O173" s="32">
        <v>40</v>
      </c>
      <c r="P173" s="7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117</v>
      </c>
      <c r="L174" s="32"/>
      <c r="M174" s="33" t="s">
        <v>68</v>
      </c>
      <c r="N174" s="33"/>
      <c r="O174" s="32">
        <v>40</v>
      </c>
      <c r="P174" s="10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9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0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3"/>
      <c r="B177" s="714"/>
      <c r="C177" s="714"/>
      <c r="D177" s="714"/>
      <c r="E177" s="714"/>
      <c r="F177" s="714"/>
      <c r="G177" s="714"/>
      <c r="H177" s="714"/>
      <c r="I177" s="714"/>
      <c r="J177" s="714"/>
      <c r="K177" s="714"/>
      <c r="L177" s="714"/>
      <c r="M177" s="714"/>
      <c r="N177" s="714"/>
      <c r="O177" s="715"/>
      <c r="P177" s="720" t="s">
        <v>71</v>
      </c>
      <c r="Q177" s="721"/>
      <c r="R177" s="721"/>
      <c r="S177" s="721"/>
      <c r="T177" s="721"/>
      <c r="U177" s="721"/>
      <c r="V177" s="722"/>
      <c r="W177" s="37" t="s">
        <v>72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14"/>
      <c r="B178" s="714"/>
      <c r="C178" s="714"/>
      <c r="D178" s="714"/>
      <c r="E178" s="714"/>
      <c r="F178" s="714"/>
      <c r="G178" s="714"/>
      <c r="H178" s="714"/>
      <c r="I178" s="714"/>
      <c r="J178" s="714"/>
      <c r="K178" s="714"/>
      <c r="L178" s="714"/>
      <c r="M178" s="714"/>
      <c r="N178" s="714"/>
      <c r="O178" s="715"/>
      <c r="P178" s="720" t="s">
        <v>71</v>
      </c>
      <c r="Q178" s="721"/>
      <c r="R178" s="721"/>
      <c r="S178" s="721"/>
      <c r="T178" s="721"/>
      <c r="U178" s="721"/>
      <c r="V178" s="722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23" t="s">
        <v>73</v>
      </c>
      <c r="B179" s="714"/>
      <c r="C179" s="714"/>
      <c r="D179" s="714"/>
      <c r="E179" s="714"/>
      <c r="F179" s="714"/>
      <c r="G179" s="714"/>
      <c r="H179" s="714"/>
      <c r="I179" s="714"/>
      <c r="J179" s="714"/>
      <c r="K179" s="714"/>
      <c r="L179" s="714"/>
      <c r="M179" s="714"/>
      <c r="N179" s="714"/>
      <c r="O179" s="714"/>
      <c r="P179" s="714"/>
      <c r="Q179" s="714"/>
      <c r="R179" s="714"/>
      <c r="S179" s="714"/>
      <c r="T179" s="714"/>
      <c r="U179" s="714"/>
      <c r="V179" s="714"/>
      <c r="W179" s="714"/>
      <c r="X179" s="714"/>
      <c r="Y179" s="714"/>
      <c r="Z179" s="714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117</v>
      </c>
      <c r="L180" s="32"/>
      <c r="M180" s="33" t="s">
        <v>68</v>
      </c>
      <c r="N180" s="33"/>
      <c r="O180" s="32">
        <v>40</v>
      </c>
      <c r="P180" s="8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315</v>
      </c>
      <c r="B181" s="54" t="s">
        <v>316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76</v>
      </c>
      <c r="L181" s="32"/>
      <c r="M181" s="33" t="s">
        <v>68</v>
      </c>
      <c r="N181" s="33"/>
      <c r="O181" s="32">
        <v>31</v>
      </c>
      <c r="P181" s="10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318</v>
      </c>
      <c r="B182" s="54" t="s">
        <v>319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76</v>
      </c>
      <c r="L182" s="32"/>
      <c r="M182" s="33" t="s">
        <v>68</v>
      </c>
      <c r="N182" s="33"/>
      <c r="O182" s="32">
        <v>40</v>
      </c>
      <c r="P182" s="8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3"/>
      <c r="B183" s="714"/>
      <c r="C183" s="714"/>
      <c r="D183" s="714"/>
      <c r="E183" s="714"/>
      <c r="F183" s="714"/>
      <c r="G183" s="714"/>
      <c r="H183" s="714"/>
      <c r="I183" s="714"/>
      <c r="J183" s="714"/>
      <c r="K183" s="714"/>
      <c r="L183" s="714"/>
      <c r="M183" s="714"/>
      <c r="N183" s="714"/>
      <c r="O183" s="715"/>
      <c r="P183" s="720" t="s">
        <v>71</v>
      </c>
      <c r="Q183" s="721"/>
      <c r="R183" s="721"/>
      <c r="S183" s="721"/>
      <c r="T183" s="721"/>
      <c r="U183" s="721"/>
      <c r="V183" s="722"/>
      <c r="W183" s="37" t="s">
        <v>72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14"/>
      <c r="B184" s="714"/>
      <c r="C184" s="714"/>
      <c r="D184" s="714"/>
      <c r="E184" s="714"/>
      <c r="F184" s="714"/>
      <c r="G184" s="714"/>
      <c r="H184" s="714"/>
      <c r="I184" s="714"/>
      <c r="J184" s="714"/>
      <c r="K184" s="714"/>
      <c r="L184" s="714"/>
      <c r="M184" s="714"/>
      <c r="N184" s="714"/>
      <c r="O184" s="715"/>
      <c r="P184" s="720" t="s">
        <v>71</v>
      </c>
      <c r="Q184" s="721"/>
      <c r="R184" s="721"/>
      <c r="S184" s="721"/>
      <c r="T184" s="721"/>
      <c r="U184" s="721"/>
      <c r="V184" s="722"/>
      <c r="W184" s="37" t="s">
        <v>69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65" t="s">
        <v>320</v>
      </c>
      <c r="B185" s="766"/>
      <c r="C185" s="766"/>
      <c r="D185" s="766"/>
      <c r="E185" s="766"/>
      <c r="F185" s="766"/>
      <c r="G185" s="766"/>
      <c r="H185" s="766"/>
      <c r="I185" s="766"/>
      <c r="J185" s="766"/>
      <c r="K185" s="766"/>
      <c r="L185" s="766"/>
      <c r="M185" s="766"/>
      <c r="N185" s="766"/>
      <c r="O185" s="766"/>
      <c r="P185" s="766"/>
      <c r="Q185" s="766"/>
      <c r="R185" s="766"/>
      <c r="S185" s="766"/>
      <c r="T185" s="766"/>
      <c r="U185" s="766"/>
      <c r="V185" s="766"/>
      <c r="W185" s="766"/>
      <c r="X185" s="766"/>
      <c r="Y185" s="766"/>
      <c r="Z185" s="766"/>
      <c r="AA185" s="48"/>
      <c r="AB185" s="48"/>
      <c r="AC185" s="48"/>
    </row>
    <row r="186" spans="1:68" ht="16.5" customHeight="1" x14ac:dyDescent="0.25">
      <c r="A186" s="719" t="s">
        <v>321</v>
      </c>
      <c r="B186" s="714"/>
      <c r="C186" s="714"/>
      <c r="D186" s="714"/>
      <c r="E186" s="714"/>
      <c r="F186" s="714"/>
      <c r="G186" s="714"/>
      <c r="H186" s="714"/>
      <c r="I186" s="714"/>
      <c r="J186" s="714"/>
      <c r="K186" s="714"/>
      <c r="L186" s="714"/>
      <c r="M186" s="714"/>
      <c r="N186" s="714"/>
      <c r="O186" s="714"/>
      <c r="P186" s="714"/>
      <c r="Q186" s="714"/>
      <c r="R186" s="714"/>
      <c r="S186" s="714"/>
      <c r="T186" s="714"/>
      <c r="U186" s="714"/>
      <c r="V186" s="714"/>
      <c r="W186" s="714"/>
      <c r="X186" s="714"/>
      <c r="Y186" s="714"/>
      <c r="Z186" s="714"/>
      <c r="AA186" s="696"/>
      <c r="AB186" s="696"/>
      <c r="AC186" s="696"/>
    </row>
    <row r="187" spans="1:68" ht="14.25" customHeight="1" x14ac:dyDescent="0.25">
      <c r="A187" s="723" t="s">
        <v>162</v>
      </c>
      <c r="B187" s="714"/>
      <c r="C187" s="714"/>
      <c r="D187" s="714"/>
      <c r="E187" s="714"/>
      <c r="F187" s="714"/>
      <c r="G187" s="714"/>
      <c r="H187" s="714"/>
      <c r="I187" s="714"/>
      <c r="J187" s="714"/>
      <c r="K187" s="714"/>
      <c r="L187" s="714"/>
      <c r="M187" s="714"/>
      <c r="N187" s="714"/>
      <c r="O187" s="714"/>
      <c r="P187" s="714"/>
      <c r="Q187" s="714"/>
      <c r="R187" s="714"/>
      <c r="S187" s="714"/>
      <c r="T187" s="714"/>
      <c r="U187" s="714"/>
      <c r="V187" s="714"/>
      <c r="W187" s="714"/>
      <c r="X187" s="714"/>
      <c r="Y187" s="714"/>
      <c r="Z187" s="714"/>
      <c r="AA187" s="697"/>
      <c r="AB187" s="697"/>
      <c r="AC187" s="697"/>
    </row>
    <row r="188" spans="1:68" ht="27" customHeight="1" x14ac:dyDescent="0.25">
      <c r="A188" s="54" t="s">
        <v>322</v>
      </c>
      <c r="B188" s="54" t="s">
        <v>323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1002" t="s">
        <v>324</v>
      </c>
      <c r="Q188" s="708"/>
      <c r="R188" s="708"/>
      <c r="S188" s="708"/>
      <c r="T188" s="709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3"/>
      <c r="B189" s="714"/>
      <c r="C189" s="714"/>
      <c r="D189" s="714"/>
      <c r="E189" s="714"/>
      <c r="F189" s="714"/>
      <c r="G189" s="714"/>
      <c r="H189" s="714"/>
      <c r="I189" s="714"/>
      <c r="J189" s="714"/>
      <c r="K189" s="714"/>
      <c r="L189" s="714"/>
      <c r="M189" s="714"/>
      <c r="N189" s="714"/>
      <c r="O189" s="715"/>
      <c r="P189" s="720" t="s">
        <v>71</v>
      </c>
      <c r="Q189" s="721"/>
      <c r="R189" s="721"/>
      <c r="S189" s="721"/>
      <c r="T189" s="721"/>
      <c r="U189" s="721"/>
      <c r="V189" s="722"/>
      <c r="W189" s="37" t="s">
        <v>72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14"/>
      <c r="B190" s="714"/>
      <c r="C190" s="714"/>
      <c r="D190" s="714"/>
      <c r="E190" s="714"/>
      <c r="F190" s="714"/>
      <c r="G190" s="714"/>
      <c r="H190" s="714"/>
      <c r="I190" s="714"/>
      <c r="J190" s="714"/>
      <c r="K190" s="714"/>
      <c r="L190" s="714"/>
      <c r="M190" s="714"/>
      <c r="N190" s="714"/>
      <c r="O190" s="715"/>
      <c r="P190" s="720" t="s">
        <v>71</v>
      </c>
      <c r="Q190" s="721"/>
      <c r="R190" s="721"/>
      <c r="S190" s="721"/>
      <c r="T190" s="721"/>
      <c r="U190" s="721"/>
      <c r="V190" s="722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23" t="s">
        <v>64</v>
      </c>
      <c r="B191" s="714"/>
      <c r="C191" s="714"/>
      <c r="D191" s="714"/>
      <c r="E191" s="714"/>
      <c r="F191" s="714"/>
      <c r="G191" s="714"/>
      <c r="H191" s="714"/>
      <c r="I191" s="714"/>
      <c r="J191" s="714"/>
      <c r="K191" s="714"/>
      <c r="L191" s="714"/>
      <c r="M191" s="714"/>
      <c r="N191" s="714"/>
      <c r="O191" s="714"/>
      <c r="P191" s="714"/>
      <c r="Q191" s="714"/>
      <c r="R191" s="714"/>
      <c r="S191" s="714"/>
      <c r="T191" s="714"/>
      <c r="U191" s="714"/>
      <c r="V191" s="714"/>
      <c r="W191" s="714"/>
      <c r="X191" s="714"/>
      <c r="Y191" s="714"/>
      <c r="Z191" s="714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76</v>
      </c>
      <c r="L192" s="32"/>
      <c r="M192" s="33" t="s">
        <v>68</v>
      </c>
      <c r="N192" s="33"/>
      <c r="O192" s="32">
        <v>40</v>
      </c>
      <c r="P192" s="8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69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329</v>
      </c>
      <c r="B193" s="54" t="s">
        <v>330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76</v>
      </c>
      <c r="L193" s="32"/>
      <c r="M193" s="33" t="s">
        <v>68</v>
      </c>
      <c r="N193" s="33"/>
      <c r="O193" s="32">
        <v>40</v>
      </c>
      <c r="P193" s="9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69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8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69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0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69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03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0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3"/>
      <c r="B200" s="714"/>
      <c r="C200" s="714"/>
      <c r="D200" s="714"/>
      <c r="E200" s="714"/>
      <c r="F200" s="714"/>
      <c r="G200" s="714"/>
      <c r="H200" s="714"/>
      <c r="I200" s="714"/>
      <c r="J200" s="714"/>
      <c r="K200" s="714"/>
      <c r="L200" s="714"/>
      <c r="M200" s="714"/>
      <c r="N200" s="714"/>
      <c r="O200" s="715"/>
      <c r="P200" s="720" t="s">
        <v>71</v>
      </c>
      <c r="Q200" s="721"/>
      <c r="R200" s="721"/>
      <c r="S200" s="721"/>
      <c r="T200" s="721"/>
      <c r="U200" s="721"/>
      <c r="V200" s="722"/>
      <c r="W200" s="37" t="s">
        <v>72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x14ac:dyDescent="0.2">
      <c r="A201" s="714"/>
      <c r="B201" s="714"/>
      <c r="C201" s="714"/>
      <c r="D201" s="714"/>
      <c r="E201" s="714"/>
      <c r="F201" s="714"/>
      <c r="G201" s="714"/>
      <c r="H201" s="714"/>
      <c r="I201" s="714"/>
      <c r="J201" s="714"/>
      <c r="K201" s="714"/>
      <c r="L201" s="714"/>
      <c r="M201" s="714"/>
      <c r="N201" s="714"/>
      <c r="O201" s="715"/>
      <c r="P201" s="720" t="s">
        <v>71</v>
      </c>
      <c r="Q201" s="721"/>
      <c r="R201" s="721"/>
      <c r="S201" s="721"/>
      <c r="T201" s="721"/>
      <c r="U201" s="721"/>
      <c r="V201" s="722"/>
      <c r="W201" s="37" t="s">
        <v>69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customHeight="1" x14ac:dyDescent="0.25">
      <c r="A202" s="719" t="s">
        <v>346</v>
      </c>
      <c r="B202" s="714"/>
      <c r="C202" s="714"/>
      <c r="D202" s="714"/>
      <c r="E202" s="714"/>
      <c r="F202" s="714"/>
      <c r="G202" s="714"/>
      <c r="H202" s="714"/>
      <c r="I202" s="714"/>
      <c r="J202" s="714"/>
      <c r="K202" s="714"/>
      <c r="L202" s="714"/>
      <c r="M202" s="714"/>
      <c r="N202" s="714"/>
      <c r="O202" s="714"/>
      <c r="P202" s="714"/>
      <c r="Q202" s="714"/>
      <c r="R202" s="714"/>
      <c r="S202" s="714"/>
      <c r="T202" s="714"/>
      <c r="U202" s="714"/>
      <c r="V202" s="714"/>
      <c r="W202" s="714"/>
      <c r="X202" s="714"/>
      <c r="Y202" s="714"/>
      <c r="Z202" s="714"/>
      <c r="AA202" s="696"/>
      <c r="AB202" s="696"/>
      <c r="AC202" s="696"/>
    </row>
    <row r="203" spans="1:68" ht="14.25" customHeight="1" x14ac:dyDescent="0.25">
      <c r="A203" s="723" t="s">
        <v>114</v>
      </c>
      <c r="B203" s="714"/>
      <c r="C203" s="714"/>
      <c r="D203" s="714"/>
      <c r="E203" s="714"/>
      <c r="F203" s="714"/>
      <c r="G203" s="714"/>
      <c r="H203" s="714"/>
      <c r="I203" s="714"/>
      <c r="J203" s="714"/>
      <c r="K203" s="714"/>
      <c r="L203" s="714"/>
      <c r="M203" s="714"/>
      <c r="N203" s="714"/>
      <c r="O203" s="714"/>
      <c r="P203" s="714"/>
      <c r="Q203" s="714"/>
      <c r="R203" s="714"/>
      <c r="S203" s="714"/>
      <c r="T203" s="714"/>
      <c r="U203" s="714"/>
      <c r="V203" s="714"/>
      <c r="W203" s="714"/>
      <c r="X203" s="714"/>
      <c r="Y203" s="714"/>
      <c r="Z203" s="714"/>
      <c r="AA203" s="697"/>
      <c r="AB203" s="697"/>
      <c r="AC203" s="697"/>
    </row>
    <row r="204" spans="1:68" ht="27" customHeight="1" x14ac:dyDescent="0.25">
      <c r="A204" s="54" t="s">
        <v>347</v>
      </c>
      <c r="B204" s="54" t="s">
        <v>348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117</v>
      </c>
      <c r="L204" s="32"/>
      <c r="M204" s="33" t="s">
        <v>118</v>
      </c>
      <c r="N204" s="33"/>
      <c r="O204" s="32">
        <v>55</v>
      </c>
      <c r="P204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350</v>
      </c>
      <c r="B205" s="54" t="s">
        <v>351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76</v>
      </c>
      <c r="L205" s="32"/>
      <c r="M205" s="33" t="s">
        <v>68</v>
      </c>
      <c r="N205" s="33"/>
      <c r="O205" s="32">
        <v>55</v>
      </c>
      <c r="P205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3"/>
      <c r="B206" s="714"/>
      <c r="C206" s="714"/>
      <c r="D206" s="714"/>
      <c r="E206" s="714"/>
      <c r="F206" s="714"/>
      <c r="G206" s="714"/>
      <c r="H206" s="714"/>
      <c r="I206" s="714"/>
      <c r="J206" s="714"/>
      <c r="K206" s="714"/>
      <c r="L206" s="714"/>
      <c r="M206" s="714"/>
      <c r="N206" s="714"/>
      <c r="O206" s="715"/>
      <c r="P206" s="720" t="s">
        <v>71</v>
      </c>
      <c r="Q206" s="721"/>
      <c r="R206" s="721"/>
      <c r="S206" s="721"/>
      <c r="T206" s="721"/>
      <c r="U206" s="721"/>
      <c r="V206" s="722"/>
      <c r="W206" s="37" t="s">
        <v>72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14"/>
      <c r="B207" s="714"/>
      <c r="C207" s="714"/>
      <c r="D207" s="714"/>
      <c r="E207" s="714"/>
      <c r="F207" s="714"/>
      <c r="G207" s="714"/>
      <c r="H207" s="714"/>
      <c r="I207" s="714"/>
      <c r="J207" s="714"/>
      <c r="K207" s="714"/>
      <c r="L207" s="714"/>
      <c r="M207" s="714"/>
      <c r="N207" s="714"/>
      <c r="O207" s="715"/>
      <c r="P207" s="720" t="s">
        <v>71</v>
      </c>
      <c r="Q207" s="721"/>
      <c r="R207" s="721"/>
      <c r="S207" s="721"/>
      <c r="T207" s="721"/>
      <c r="U207" s="721"/>
      <c r="V207" s="722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23" t="s">
        <v>162</v>
      </c>
      <c r="B208" s="714"/>
      <c r="C208" s="714"/>
      <c r="D208" s="714"/>
      <c r="E208" s="714"/>
      <c r="F208" s="714"/>
      <c r="G208" s="714"/>
      <c r="H208" s="714"/>
      <c r="I208" s="714"/>
      <c r="J208" s="714"/>
      <c r="K208" s="714"/>
      <c r="L208" s="714"/>
      <c r="M208" s="714"/>
      <c r="N208" s="714"/>
      <c r="O208" s="714"/>
      <c r="P208" s="714"/>
      <c r="Q208" s="714"/>
      <c r="R208" s="714"/>
      <c r="S208" s="714"/>
      <c r="T208" s="714"/>
      <c r="U208" s="714"/>
      <c r="V208" s="714"/>
      <c r="W208" s="714"/>
      <c r="X208" s="714"/>
      <c r="Y208" s="714"/>
      <c r="Z208" s="714"/>
      <c r="AA208" s="697"/>
      <c r="AB208" s="697"/>
      <c r="AC208" s="697"/>
    </row>
    <row r="209" spans="1:68" ht="16.5" customHeight="1" x14ac:dyDescent="0.25">
      <c r="A209" s="54" t="s">
        <v>352</v>
      </c>
      <c r="B209" s="54" t="s">
        <v>353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117</v>
      </c>
      <c r="L209" s="32"/>
      <c r="M209" s="33" t="s">
        <v>121</v>
      </c>
      <c r="N209" s="33"/>
      <c r="O209" s="32">
        <v>50</v>
      </c>
      <c r="P209" s="7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355</v>
      </c>
      <c r="B210" s="54" t="s">
        <v>356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76</v>
      </c>
      <c r="L210" s="32"/>
      <c r="M210" s="33" t="s">
        <v>118</v>
      </c>
      <c r="N210" s="33"/>
      <c r="O210" s="32">
        <v>50</v>
      </c>
      <c r="P210" s="8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3"/>
      <c r="B211" s="714"/>
      <c r="C211" s="714"/>
      <c r="D211" s="714"/>
      <c r="E211" s="714"/>
      <c r="F211" s="714"/>
      <c r="G211" s="714"/>
      <c r="H211" s="714"/>
      <c r="I211" s="714"/>
      <c r="J211" s="714"/>
      <c r="K211" s="714"/>
      <c r="L211" s="714"/>
      <c r="M211" s="714"/>
      <c r="N211" s="714"/>
      <c r="O211" s="715"/>
      <c r="P211" s="720" t="s">
        <v>71</v>
      </c>
      <c r="Q211" s="721"/>
      <c r="R211" s="721"/>
      <c r="S211" s="721"/>
      <c r="T211" s="721"/>
      <c r="U211" s="721"/>
      <c r="V211" s="722"/>
      <c r="W211" s="37" t="s">
        <v>72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14"/>
      <c r="B212" s="714"/>
      <c r="C212" s="714"/>
      <c r="D212" s="714"/>
      <c r="E212" s="714"/>
      <c r="F212" s="714"/>
      <c r="G212" s="714"/>
      <c r="H212" s="714"/>
      <c r="I212" s="714"/>
      <c r="J212" s="714"/>
      <c r="K212" s="714"/>
      <c r="L212" s="714"/>
      <c r="M212" s="714"/>
      <c r="N212" s="714"/>
      <c r="O212" s="715"/>
      <c r="P212" s="720" t="s">
        <v>71</v>
      </c>
      <c r="Q212" s="721"/>
      <c r="R212" s="721"/>
      <c r="S212" s="721"/>
      <c r="T212" s="721"/>
      <c r="U212" s="721"/>
      <c r="V212" s="722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23" t="s">
        <v>64</v>
      </c>
      <c r="B213" s="714"/>
      <c r="C213" s="714"/>
      <c r="D213" s="714"/>
      <c r="E213" s="714"/>
      <c r="F213" s="714"/>
      <c r="G213" s="714"/>
      <c r="H213" s="714"/>
      <c r="I213" s="714"/>
      <c r="J213" s="714"/>
      <c r="K213" s="714"/>
      <c r="L213" s="714"/>
      <c r="M213" s="714"/>
      <c r="N213" s="714"/>
      <c r="O213" s="714"/>
      <c r="P213" s="714"/>
      <c r="Q213" s="714"/>
      <c r="R213" s="714"/>
      <c r="S213" s="714"/>
      <c r="T213" s="714"/>
      <c r="U213" s="714"/>
      <c r="V213" s="714"/>
      <c r="W213" s="714"/>
      <c r="X213" s="714"/>
      <c r="Y213" s="714"/>
      <c r="Z213" s="714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76</v>
      </c>
      <c r="L214" s="32"/>
      <c r="M214" s="33" t="s">
        <v>68</v>
      </c>
      <c r="N214" s="33"/>
      <c r="O214" s="32">
        <v>40</v>
      </c>
      <c r="P214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69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IFERROR(IF(Y214=0,"",ROUNDUP(Y214/H214,0)*0.00937),"")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76</v>
      </c>
      <c r="L215" s="32"/>
      <c r="M215" s="33" t="s">
        <v>68</v>
      </c>
      <c r="N215" s="33"/>
      <c r="O215" s="32">
        <v>40</v>
      </c>
      <c r="P215" s="7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69</v>
      </c>
      <c r="X215" s="701">
        <v>0</v>
      </c>
      <c r="Y215" s="702">
        <f t="shared" si="31"/>
        <v>0</v>
      </c>
      <c r="Z215" s="36" t="str">
        <f>IFERROR(IF(Y215=0,"",ROUNDUP(Y215/H215,0)*0.00937),"")</f>
        <v/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76</v>
      </c>
      <c r="L216" s="32"/>
      <c r="M216" s="33" t="s">
        <v>68</v>
      </c>
      <c r="N216" s="33"/>
      <c r="O216" s="32">
        <v>40</v>
      </c>
      <c r="P216" s="9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69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76</v>
      </c>
      <c r="L217" s="32"/>
      <c r="M217" s="33" t="s">
        <v>68</v>
      </c>
      <c r="N217" s="33"/>
      <c r="O217" s="32">
        <v>40</v>
      </c>
      <c r="P217" s="9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69</v>
      </c>
      <c r="X217" s="701">
        <v>0</v>
      </c>
      <c r="Y217" s="702">
        <f t="shared" si="31"/>
        <v>0</v>
      </c>
      <c r="Z217" s="36" t="str">
        <f>IFERROR(IF(Y217=0,"",ROUNDUP(Y217/H217,0)*0.00937),"")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8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3"/>
      <c r="B222" s="714"/>
      <c r="C222" s="714"/>
      <c r="D222" s="714"/>
      <c r="E222" s="714"/>
      <c r="F222" s="714"/>
      <c r="G222" s="714"/>
      <c r="H222" s="714"/>
      <c r="I222" s="714"/>
      <c r="J222" s="714"/>
      <c r="K222" s="714"/>
      <c r="L222" s="714"/>
      <c r="M222" s="714"/>
      <c r="N222" s="714"/>
      <c r="O222" s="715"/>
      <c r="P222" s="720" t="s">
        <v>71</v>
      </c>
      <c r="Q222" s="721"/>
      <c r="R222" s="721"/>
      <c r="S222" s="721"/>
      <c r="T222" s="721"/>
      <c r="U222" s="721"/>
      <c r="V222" s="722"/>
      <c r="W222" s="37" t="s">
        <v>72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x14ac:dyDescent="0.2">
      <c r="A223" s="714"/>
      <c r="B223" s="714"/>
      <c r="C223" s="714"/>
      <c r="D223" s="714"/>
      <c r="E223" s="714"/>
      <c r="F223" s="714"/>
      <c r="G223" s="714"/>
      <c r="H223" s="714"/>
      <c r="I223" s="714"/>
      <c r="J223" s="714"/>
      <c r="K223" s="714"/>
      <c r="L223" s="714"/>
      <c r="M223" s="714"/>
      <c r="N223" s="714"/>
      <c r="O223" s="715"/>
      <c r="P223" s="720" t="s">
        <v>71</v>
      </c>
      <c r="Q223" s="721"/>
      <c r="R223" s="721"/>
      <c r="S223" s="721"/>
      <c r="T223" s="721"/>
      <c r="U223" s="721"/>
      <c r="V223" s="722"/>
      <c r="W223" s="37" t="s">
        <v>69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customHeight="1" x14ac:dyDescent="0.25">
      <c r="A224" s="723" t="s">
        <v>73</v>
      </c>
      <c r="B224" s="714"/>
      <c r="C224" s="714"/>
      <c r="D224" s="714"/>
      <c r="E224" s="714"/>
      <c r="F224" s="714"/>
      <c r="G224" s="714"/>
      <c r="H224" s="714"/>
      <c r="I224" s="714"/>
      <c r="J224" s="714"/>
      <c r="K224" s="714"/>
      <c r="L224" s="714"/>
      <c r="M224" s="714"/>
      <c r="N224" s="714"/>
      <c r="O224" s="714"/>
      <c r="P224" s="714"/>
      <c r="Q224" s="714"/>
      <c r="R224" s="714"/>
      <c r="S224" s="714"/>
      <c r="T224" s="714"/>
      <c r="U224" s="714"/>
      <c r="V224" s="714"/>
      <c r="W224" s="714"/>
      <c r="X224" s="714"/>
      <c r="Y224" s="714"/>
      <c r="Z224" s="714"/>
      <c r="AA224" s="697"/>
      <c r="AB224" s="697"/>
      <c r="AC224" s="697"/>
    </row>
    <row r="225" spans="1:68" ht="27" customHeight="1" x14ac:dyDescent="0.25">
      <c r="A225" s="54" t="s">
        <v>377</v>
      </c>
      <c r="B225" s="54" t="s">
        <v>378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117</v>
      </c>
      <c r="L225" s="32"/>
      <c r="M225" s="33" t="s">
        <v>121</v>
      </c>
      <c r="N225" s="33"/>
      <c r="O225" s="32">
        <v>40</v>
      </c>
      <c r="P225" s="99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117</v>
      </c>
      <c r="L226" s="32"/>
      <c r="M226" s="33" t="s">
        <v>68</v>
      </c>
      <c r="N226" s="33"/>
      <c r="O226" s="32">
        <v>40</v>
      </c>
      <c r="P226" s="10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69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45</v>
      </c>
      <c r="P228" s="107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69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76</v>
      </c>
      <c r="L229" s="32"/>
      <c r="M229" s="33" t="s">
        <v>121</v>
      </c>
      <c r="N229" s="33"/>
      <c r="O229" s="32">
        <v>40</v>
      </c>
      <c r="P229" s="9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69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76</v>
      </c>
      <c r="L230" s="32"/>
      <c r="M230" s="33" t="s">
        <v>154</v>
      </c>
      <c r="N230" s="33"/>
      <c r="O230" s="32">
        <v>45</v>
      </c>
      <c r="P230" s="8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76</v>
      </c>
      <c r="L231" s="32"/>
      <c r="M231" s="33" t="s">
        <v>68</v>
      </c>
      <c r="N231" s="33"/>
      <c r="O231" s="32">
        <v>45</v>
      </c>
      <c r="P231" s="7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69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76</v>
      </c>
      <c r="L232" s="32"/>
      <c r="M232" s="33" t="s">
        <v>68</v>
      </c>
      <c r="N232" s="33"/>
      <c r="O232" s="32">
        <v>45</v>
      </c>
      <c r="P232" s="9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69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399</v>
      </c>
      <c r="B233" s="54" t="s">
        <v>400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40</v>
      </c>
      <c r="P233" s="9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69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76</v>
      </c>
      <c r="L235" s="32"/>
      <c r="M235" s="33" t="s">
        <v>121</v>
      </c>
      <c r="N235" s="33"/>
      <c r="O235" s="32">
        <v>40</v>
      </c>
      <c r="P235" s="9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69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713"/>
      <c r="B236" s="714"/>
      <c r="C236" s="714"/>
      <c r="D236" s="714"/>
      <c r="E236" s="714"/>
      <c r="F236" s="714"/>
      <c r="G236" s="714"/>
      <c r="H236" s="714"/>
      <c r="I236" s="714"/>
      <c r="J236" s="714"/>
      <c r="K236" s="714"/>
      <c r="L236" s="714"/>
      <c r="M236" s="714"/>
      <c r="N236" s="714"/>
      <c r="O236" s="715"/>
      <c r="P236" s="720" t="s">
        <v>71</v>
      </c>
      <c r="Q236" s="721"/>
      <c r="R236" s="721"/>
      <c r="S236" s="721"/>
      <c r="T236" s="721"/>
      <c r="U236" s="721"/>
      <c r="V236" s="722"/>
      <c r="W236" s="37" t="s">
        <v>72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704"/>
      <c r="AB236" s="704"/>
      <c r="AC236" s="704"/>
    </row>
    <row r="237" spans="1:68" x14ac:dyDescent="0.2">
      <c r="A237" s="714"/>
      <c r="B237" s="714"/>
      <c r="C237" s="714"/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5"/>
      <c r="P237" s="720" t="s">
        <v>71</v>
      </c>
      <c r="Q237" s="721"/>
      <c r="R237" s="721"/>
      <c r="S237" s="721"/>
      <c r="T237" s="721"/>
      <c r="U237" s="721"/>
      <c r="V237" s="722"/>
      <c r="W237" s="37" t="s">
        <v>69</v>
      </c>
      <c r="X237" s="703">
        <f>IFERROR(SUM(X225:X235),"0")</f>
        <v>0</v>
      </c>
      <c r="Y237" s="703">
        <f>IFERROR(SUM(Y225:Y235),"0")</f>
        <v>0</v>
      </c>
      <c r="Z237" s="37"/>
      <c r="AA237" s="704"/>
      <c r="AB237" s="704"/>
      <c r="AC237" s="704"/>
    </row>
    <row r="238" spans="1:68" ht="14.25" customHeight="1" x14ac:dyDescent="0.25">
      <c r="A238" s="723" t="s">
        <v>202</v>
      </c>
      <c r="B238" s="714"/>
      <c r="C238" s="714"/>
      <c r="D238" s="714"/>
      <c r="E238" s="714"/>
      <c r="F238" s="714"/>
      <c r="G238" s="714"/>
      <c r="H238" s="714"/>
      <c r="I238" s="714"/>
      <c r="J238" s="714"/>
      <c r="K238" s="714"/>
      <c r="L238" s="714"/>
      <c r="M238" s="714"/>
      <c r="N238" s="714"/>
      <c r="O238" s="714"/>
      <c r="P238" s="714"/>
      <c r="Q238" s="714"/>
      <c r="R238" s="714"/>
      <c r="S238" s="714"/>
      <c r="T238" s="714"/>
      <c r="U238" s="714"/>
      <c r="V238" s="714"/>
      <c r="W238" s="714"/>
      <c r="X238" s="714"/>
      <c r="Y238" s="714"/>
      <c r="Z238" s="714"/>
      <c r="AA238" s="697"/>
      <c r="AB238" s="697"/>
      <c r="AC238" s="697"/>
    </row>
    <row r="239" spans="1:68" ht="16.5" customHeight="1" x14ac:dyDescent="0.25">
      <c r="A239" s="54" t="s">
        <v>405</v>
      </c>
      <c r="B239" s="54" t="s">
        <v>406</v>
      </c>
      <c r="C239" s="31">
        <v>4301060404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76</v>
      </c>
      <c r="L239" s="32"/>
      <c r="M239" s="33" t="s">
        <v>68</v>
      </c>
      <c r="N239" s="33"/>
      <c r="O239" s="32">
        <v>40</v>
      </c>
      <c r="P239" s="8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customHeight="1" x14ac:dyDescent="0.25">
      <c r="A240" s="54" t="s">
        <v>405</v>
      </c>
      <c r="B240" s="54" t="s">
        <v>408</v>
      </c>
      <c r="C240" s="31">
        <v>4301060360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76</v>
      </c>
      <c r="L240" s="32"/>
      <c r="M240" s="33" t="s">
        <v>68</v>
      </c>
      <c r="N240" s="33"/>
      <c r="O240" s="32">
        <v>30</v>
      </c>
      <c r="P240" s="80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409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410</v>
      </c>
      <c r="B241" s="54" t="s">
        <v>411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76</v>
      </c>
      <c r="L241" s="32"/>
      <c r="M241" s="33" t="s">
        <v>68</v>
      </c>
      <c r="N241" s="33"/>
      <c r="O241" s="32">
        <v>30</v>
      </c>
      <c r="P241" s="10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413</v>
      </c>
      <c r="B242" s="54" t="s">
        <v>414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76</v>
      </c>
      <c r="L242" s="32"/>
      <c r="M242" s="33" t="s">
        <v>68</v>
      </c>
      <c r="N242" s="33"/>
      <c r="O242" s="32">
        <v>40</v>
      </c>
      <c r="P242" s="7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69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415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76</v>
      </c>
      <c r="L243" s="32"/>
      <c r="M243" s="33" t="s">
        <v>121</v>
      </c>
      <c r="N243" s="33"/>
      <c r="O243" s="32">
        <v>40</v>
      </c>
      <c r="P243" s="108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69</v>
      </c>
      <c r="X243" s="701">
        <v>0</v>
      </c>
      <c r="Y243" s="702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418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713"/>
      <c r="B244" s="714"/>
      <c r="C244" s="714"/>
      <c r="D244" s="714"/>
      <c r="E244" s="714"/>
      <c r="F244" s="714"/>
      <c r="G244" s="714"/>
      <c r="H244" s="714"/>
      <c r="I244" s="714"/>
      <c r="J244" s="714"/>
      <c r="K244" s="714"/>
      <c r="L244" s="714"/>
      <c r="M244" s="714"/>
      <c r="N244" s="714"/>
      <c r="O244" s="715"/>
      <c r="P244" s="720" t="s">
        <v>71</v>
      </c>
      <c r="Q244" s="721"/>
      <c r="R244" s="721"/>
      <c r="S244" s="721"/>
      <c r="T244" s="721"/>
      <c r="U244" s="721"/>
      <c r="V244" s="722"/>
      <c r="W244" s="37" t="s">
        <v>72</v>
      </c>
      <c r="X244" s="703">
        <f>IFERROR(X239/H239,"0")+IFERROR(X240/H240,"0")+IFERROR(X241/H241,"0")+IFERROR(X242/H242,"0")+IFERROR(X243/H243,"0")</f>
        <v>0</v>
      </c>
      <c r="Y244" s="703">
        <f>IFERROR(Y239/H239,"0")+IFERROR(Y240/H240,"0")+IFERROR(Y241/H241,"0")+IFERROR(Y242/H242,"0")+IFERROR(Y243/H243,"0")</f>
        <v>0</v>
      </c>
      <c r="Z244" s="703">
        <f>IFERROR(IF(Z239="",0,Z239),"0")+IFERROR(IF(Z240="",0,Z240),"0")+IFERROR(IF(Z241="",0,Z241),"0")+IFERROR(IF(Z242="",0,Z242),"0")+IFERROR(IF(Z243="",0,Z243),"0")</f>
        <v>0</v>
      </c>
      <c r="AA244" s="704"/>
      <c r="AB244" s="704"/>
      <c r="AC244" s="704"/>
    </row>
    <row r="245" spans="1:68" x14ac:dyDescent="0.2">
      <c r="A245" s="714"/>
      <c r="B245" s="714"/>
      <c r="C245" s="714"/>
      <c r="D245" s="714"/>
      <c r="E245" s="714"/>
      <c r="F245" s="714"/>
      <c r="G245" s="714"/>
      <c r="H245" s="714"/>
      <c r="I245" s="714"/>
      <c r="J245" s="714"/>
      <c r="K245" s="714"/>
      <c r="L245" s="714"/>
      <c r="M245" s="714"/>
      <c r="N245" s="714"/>
      <c r="O245" s="715"/>
      <c r="P245" s="720" t="s">
        <v>71</v>
      </c>
      <c r="Q245" s="721"/>
      <c r="R245" s="721"/>
      <c r="S245" s="721"/>
      <c r="T245" s="721"/>
      <c r="U245" s="721"/>
      <c r="V245" s="722"/>
      <c r="W245" s="37" t="s">
        <v>69</v>
      </c>
      <c r="X245" s="703">
        <f>IFERROR(SUM(X239:X243),"0")</f>
        <v>0</v>
      </c>
      <c r="Y245" s="703">
        <f>IFERROR(SUM(Y239:Y243),"0")</f>
        <v>0</v>
      </c>
      <c r="Z245" s="37"/>
      <c r="AA245" s="704"/>
      <c r="AB245" s="704"/>
      <c r="AC245" s="704"/>
    </row>
    <row r="246" spans="1:68" ht="16.5" customHeight="1" x14ac:dyDescent="0.25">
      <c r="A246" s="719" t="s">
        <v>419</v>
      </c>
      <c r="B246" s="714"/>
      <c r="C246" s="714"/>
      <c r="D246" s="714"/>
      <c r="E246" s="714"/>
      <c r="F246" s="714"/>
      <c r="G246" s="714"/>
      <c r="H246" s="714"/>
      <c r="I246" s="714"/>
      <c r="J246" s="714"/>
      <c r="K246" s="714"/>
      <c r="L246" s="714"/>
      <c r="M246" s="714"/>
      <c r="N246" s="714"/>
      <c r="O246" s="714"/>
      <c r="P246" s="714"/>
      <c r="Q246" s="714"/>
      <c r="R246" s="714"/>
      <c r="S246" s="714"/>
      <c r="T246" s="714"/>
      <c r="U246" s="714"/>
      <c r="V246" s="714"/>
      <c r="W246" s="714"/>
      <c r="X246" s="714"/>
      <c r="Y246" s="714"/>
      <c r="Z246" s="714"/>
      <c r="AA246" s="696"/>
      <c r="AB246" s="696"/>
      <c r="AC246" s="696"/>
    </row>
    <row r="247" spans="1:68" ht="14.25" customHeight="1" x14ac:dyDescent="0.25">
      <c r="A247" s="723" t="s">
        <v>114</v>
      </c>
      <c r="B247" s="714"/>
      <c r="C247" s="714"/>
      <c r="D247" s="714"/>
      <c r="E247" s="714"/>
      <c r="F247" s="714"/>
      <c r="G247" s="714"/>
      <c r="H247" s="714"/>
      <c r="I247" s="714"/>
      <c r="J247" s="714"/>
      <c r="K247" s="714"/>
      <c r="L247" s="714"/>
      <c r="M247" s="714"/>
      <c r="N247" s="714"/>
      <c r="O247" s="714"/>
      <c r="P247" s="714"/>
      <c r="Q247" s="714"/>
      <c r="R247" s="714"/>
      <c r="S247" s="714"/>
      <c r="T247" s="714"/>
      <c r="U247" s="714"/>
      <c r="V247" s="714"/>
      <c r="W247" s="714"/>
      <c r="X247" s="714"/>
      <c r="Y247" s="714"/>
      <c r="Z247" s="714"/>
      <c r="AA247" s="697"/>
      <c r="AB247" s="697"/>
      <c r="AC247" s="697"/>
    </row>
    <row r="248" spans="1:68" ht="27" customHeight="1" x14ac:dyDescent="0.25">
      <c r="A248" s="54" t="s">
        <v>420</v>
      </c>
      <c r="B248" s="54" t="s">
        <v>421</v>
      </c>
      <c r="C248" s="31">
        <v>4301011945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117</v>
      </c>
      <c r="L248" s="32"/>
      <c r="M248" s="33" t="s">
        <v>144</v>
      </c>
      <c r="N248" s="33"/>
      <c r="O248" s="32">
        <v>55</v>
      </c>
      <c r="P248" s="9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69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customHeight="1" x14ac:dyDescent="0.25">
      <c r="A249" s="54" t="s">
        <v>420</v>
      </c>
      <c r="B249" s="54" t="s">
        <v>423</v>
      </c>
      <c r="C249" s="31">
        <v>4301011717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117</v>
      </c>
      <c r="L249" s="32"/>
      <c r="M249" s="33" t="s">
        <v>118</v>
      </c>
      <c r="N249" s="33"/>
      <c r="O249" s="32">
        <v>55</v>
      </c>
      <c r="P249" s="7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424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8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427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428</v>
      </c>
      <c r="B251" s="54" t="s">
        <v>429</v>
      </c>
      <c r="C251" s="31">
        <v>4301011944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117</v>
      </c>
      <c r="L251" s="32"/>
      <c r="M251" s="33" t="s">
        <v>144</v>
      </c>
      <c r="N251" s="33"/>
      <c r="O251" s="32">
        <v>55</v>
      </c>
      <c r="P251" s="96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422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428</v>
      </c>
      <c r="B252" s="54" t="s">
        <v>430</v>
      </c>
      <c r="C252" s="31">
        <v>4301011733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7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IFERROR(IF(Y252=0,"",ROUNDUP(Y252/H252,0)*0.02175),"")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76</v>
      </c>
      <c r="L253" s="32"/>
      <c r="M253" s="33" t="s">
        <v>118</v>
      </c>
      <c r="N253" s="33"/>
      <c r="O253" s="32">
        <v>55</v>
      </c>
      <c r="P253" s="10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424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76</v>
      </c>
      <c r="L254" s="32"/>
      <c r="M254" s="33" t="s">
        <v>118</v>
      </c>
      <c r="N254" s="33"/>
      <c r="O254" s="32">
        <v>55</v>
      </c>
      <c r="P254" s="9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427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436</v>
      </c>
      <c r="B255" s="54" t="s">
        <v>437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76</v>
      </c>
      <c r="L255" s="32"/>
      <c r="M255" s="33" t="s">
        <v>118</v>
      </c>
      <c r="N255" s="33"/>
      <c r="O255" s="32">
        <v>55</v>
      </c>
      <c r="P255" s="8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69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438</v>
      </c>
      <c r="AG255" s="64"/>
      <c r="AJ255" s="68"/>
      <c r="AK255" s="68"/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x14ac:dyDescent="0.2">
      <c r="A256" s="713"/>
      <c r="B256" s="714"/>
      <c r="C256" s="714"/>
      <c r="D256" s="714"/>
      <c r="E256" s="714"/>
      <c r="F256" s="714"/>
      <c r="G256" s="714"/>
      <c r="H256" s="714"/>
      <c r="I256" s="714"/>
      <c r="J256" s="714"/>
      <c r="K256" s="714"/>
      <c r="L256" s="714"/>
      <c r="M256" s="714"/>
      <c r="N256" s="714"/>
      <c r="O256" s="715"/>
      <c r="P256" s="720" t="s">
        <v>71</v>
      </c>
      <c r="Q256" s="721"/>
      <c r="R256" s="721"/>
      <c r="S256" s="721"/>
      <c r="T256" s="721"/>
      <c r="U256" s="721"/>
      <c r="V256" s="722"/>
      <c r="W256" s="37" t="s">
        <v>72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x14ac:dyDescent="0.2">
      <c r="A257" s="714"/>
      <c r="B257" s="714"/>
      <c r="C257" s="714"/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5"/>
      <c r="P257" s="720" t="s">
        <v>71</v>
      </c>
      <c r="Q257" s="721"/>
      <c r="R257" s="721"/>
      <c r="S257" s="721"/>
      <c r="T257" s="721"/>
      <c r="U257" s="721"/>
      <c r="V257" s="722"/>
      <c r="W257" s="37" t="s">
        <v>69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customHeight="1" x14ac:dyDescent="0.25">
      <c r="A258" s="719" t="s">
        <v>439</v>
      </c>
      <c r="B258" s="714"/>
      <c r="C258" s="714"/>
      <c r="D258" s="714"/>
      <c r="E258" s="714"/>
      <c r="F258" s="714"/>
      <c r="G258" s="714"/>
      <c r="H258" s="714"/>
      <c r="I258" s="714"/>
      <c r="J258" s="714"/>
      <c r="K258" s="714"/>
      <c r="L258" s="714"/>
      <c r="M258" s="714"/>
      <c r="N258" s="714"/>
      <c r="O258" s="714"/>
      <c r="P258" s="714"/>
      <c r="Q258" s="714"/>
      <c r="R258" s="714"/>
      <c r="S258" s="714"/>
      <c r="T258" s="714"/>
      <c r="U258" s="714"/>
      <c r="V258" s="714"/>
      <c r="W258" s="714"/>
      <c r="X258" s="714"/>
      <c r="Y258" s="714"/>
      <c r="Z258" s="714"/>
      <c r="AA258" s="696"/>
      <c r="AB258" s="696"/>
      <c r="AC258" s="696"/>
    </row>
    <row r="259" spans="1:68" ht="14.25" customHeight="1" x14ac:dyDescent="0.25">
      <c r="A259" s="723" t="s">
        <v>114</v>
      </c>
      <c r="B259" s="714"/>
      <c r="C259" s="714"/>
      <c r="D259" s="714"/>
      <c r="E259" s="714"/>
      <c r="F259" s="714"/>
      <c r="G259" s="714"/>
      <c r="H259" s="714"/>
      <c r="I259" s="714"/>
      <c r="J259" s="714"/>
      <c r="K259" s="714"/>
      <c r="L259" s="714"/>
      <c r="M259" s="714"/>
      <c r="N259" s="714"/>
      <c r="O259" s="714"/>
      <c r="P259" s="714"/>
      <c r="Q259" s="714"/>
      <c r="R259" s="714"/>
      <c r="S259" s="714"/>
      <c r="T259" s="714"/>
      <c r="U259" s="714"/>
      <c r="V259" s="714"/>
      <c r="W259" s="714"/>
      <c r="X259" s="714"/>
      <c r="Y259" s="714"/>
      <c r="Z259" s="714"/>
      <c r="AA259" s="697"/>
      <c r="AB259" s="697"/>
      <c r="AC259" s="697"/>
    </row>
    <row r="260" spans="1:68" ht="27" customHeight="1" x14ac:dyDescent="0.25">
      <c r="A260" s="54" t="s">
        <v>440</v>
      </c>
      <c r="B260" s="54" t="s">
        <v>441</v>
      </c>
      <c r="C260" s="31">
        <v>4301011942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117</v>
      </c>
      <c r="L260" s="32"/>
      <c r="M260" s="33" t="s">
        <v>144</v>
      </c>
      <c r="N260" s="33"/>
      <c r="O260" s="32">
        <v>55</v>
      </c>
      <c r="P260" s="92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69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customHeight="1" x14ac:dyDescent="0.25">
      <c r="A261" s="54" t="s">
        <v>440</v>
      </c>
      <c r="B261" s="54" t="s">
        <v>443</v>
      </c>
      <c r="C261" s="31">
        <v>4301011826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117</v>
      </c>
      <c r="L261" s="32"/>
      <c r="M261" s="33" t="s">
        <v>118</v>
      </c>
      <c r="N261" s="33"/>
      <c r="O261" s="32">
        <v>55</v>
      </c>
      <c r="P261" s="9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444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447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448</v>
      </c>
      <c r="B263" s="54" t="s">
        <v>449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0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76</v>
      </c>
      <c r="L264" s="32"/>
      <c r="M264" s="33" t="s">
        <v>118</v>
      </c>
      <c r="N264" s="33"/>
      <c r="O264" s="32">
        <v>55</v>
      </c>
      <c r="P264" s="8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444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76</v>
      </c>
      <c r="L265" s="32"/>
      <c r="M265" s="33" t="s">
        <v>118</v>
      </c>
      <c r="N265" s="33"/>
      <c r="O265" s="32">
        <v>55</v>
      </c>
      <c r="P265" s="7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456</v>
      </c>
      <c r="B266" s="54" t="s">
        <v>457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76</v>
      </c>
      <c r="L266" s="32"/>
      <c r="M266" s="33" t="s">
        <v>118</v>
      </c>
      <c r="N266" s="33"/>
      <c r="O266" s="32">
        <v>55</v>
      </c>
      <c r="P266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447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76</v>
      </c>
      <c r="L267" s="32"/>
      <c r="M267" s="33" t="s">
        <v>118</v>
      </c>
      <c r="N267" s="33"/>
      <c r="O267" s="32">
        <v>55</v>
      </c>
      <c r="P267" s="9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69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450</v>
      </c>
      <c r="AG267" s="64"/>
      <c r="AJ267" s="68"/>
      <c r="AK267" s="68"/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x14ac:dyDescent="0.2">
      <c r="A268" s="713"/>
      <c r="B268" s="714"/>
      <c r="C268" s="714"/>
      <c r="D268" s="714"/>
      <c r="E268" s="714"/>
      <c r="F268" s="714"/>
      <c r="G268" s="714"/>
      <c r="H268" s="714"/>
      <c r="I268" s="714"/>
      <c r="J268" s="714"/>
      <c r="K268" s="714"/>
      <c r="L268" s="714"/>
      <c r="M268" s="714"/>
      <c r="N268" s="714"/>
      <c r="O268" s="715"/>
      <c r="P268" s="720" t="s">
        <v>71</v>
      </c>
      <c r="Q268" s="721"/>
      <c r="R268" s="721"/>
      <c r="S268" s="721"/>
      <c r="T268" s="721"/>
      <c r="U268" s="721"/>
      <c r="V268" s="722"/>
      <c r="W268" s="37" t="s">
        <v>72</v>
      </c>
      <c r="X268" s="703">
        <f>IFERROR(X260/H260,"0")+IFERROR(X261/H261,"0")+IFERROR(X262/H262,"0")+IFERROR(X263/H263,"0")+IFERROR(X264/H264,"0")+IFERROR(X265/H265,"0")+IFERROR(X266/H266,"0")+IFERROR(X267/H267,"0")</f>
        <v>0</v>
      </c>
      <c r="Y268" s="703">
        <f>IFERROR(Y260/H260,"0")+IFERROR(Y261/H261,"0")+IFERROR(Y262/H262,"0")+IFERROR(Y263/H263,"0")+IFERROR(Y264/H264,"0")+IFERROR(Y265/H265,"0")+IFERROR(Y266/H266,"0")+IFERROR(Y267/H267,"0")</f>
        <v>0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04"/>
      <c r="AB268" s="704"/>
      <c r="AC268" s="704"/>
    </row>
    <row r="269" spans="1:68" x14ac:dyDescent="0.2">
      <c r="A269" s="714"/>
      <c r="B269" s="714"/>
      <c r="C269" s="714"/>
      <c r="D269" s="714"/>
      <c r="E269" s="714"/>
      <c r="F269" s="714"/>
      <c r="G269" s="714"/>
      <c r="H269" s="714"/>
      <c r="I269" s="714"/>
      <c r="J269" s="714"/>
      <c r="K269" s="714"/>
      <c r="L269" s="714"/>
      <c r="M269" s="714"/>
      <c r="N269" s="714"/>
      <c r="O269" s="715"/>
      <c r="P269" s="720" t="s">
        <v>71</v>
      </c>
      <c r="Q269" s="721"/>
      <c r="R269" s="721"/>
      <c r="S269" s="721"/>
      <c r="T269" s="721"/>
      <c r="U269" s="721"/>
      <c r="V269" s="722"/>
      <c r="W269" s="37" t="s">
        <v>69</v>
      </c>
      <c r="X269" s="703">
        <f>IFERROR(SUM(X260:X267),"0")</f>
        <v>0</v>
      </c>
      <c r="Y269" s="703">
        <f>IFERROR(SUM(Y260:Y267),"0")</f>
        <v>0</v>
      </c>
      <c r="Z269" s="37"/>
      <c r="AA269" s="704"/>
      <c r="AB269" s="704"/>
      <c r="AC269" s="704"/>
    </row>
    <row r="270" spans="1:68" ht="16.5" customHeight="1" x14ac:dyDescent="0.25">
      <c r="A270" s="719" t="s">
        <v>460</v>
      </c>
      <c r="B270" s="714"/>
      <c r="C270" s="714"/>
      <c r="D270" s="714"/>
      <c r="E270" s="714"/>
      <c r="F270" s="714"/>
      <c r="G270" s="714"/>
      <c r="H270" s="714"/>
      <c r="I270" s="714"/>
      <c r="J270" s="714"/>
      <c r="K270" s="714"/>
      <c r="L270" s="714"/>
      <c r="M270" s="714"/>
      <c r="N270" s="714"/>
      <c r="O270" s="714"/>
      <c r="P270" s="714"/>
      <c r="Q270" s="714"/>
      <c r="R270" s="714"/>
      <c r="S270" s="714"/>
      <c r="T270" s="714"/>
      <c r="U270" s="714"/>
      <c r="V270" s="714"/>
      <c r="W270" s="714"/>
      <c r="X270" s="714"/>
      <c r="Y270" s="714"/>
      <c r="Z270" s="714"/>
      <c r="AA270" s="696"/>
      <c r="AB270" s="696"/>
      <c r="AC270" s="696"/>
    </row>
    <row r="271" spans="1:68" ht="14.25" customHeight="1" x14ac:dyDescent="0.25">
      <c r="A271" s="723" t="s">
        <v>114</v>
      </c>
      <c r="B271" s="714"/>
      <c r="C271" s="714"/>
      <c r="D271" s="714"/>
      <c r="E271" s="714"/>
      <c r="F271" s="714"/>
      <c r="G271" s="714"/>
      <c r="H271" s="714"/>
      <c r="I271" s="714"/>
      <c r="J271" s="714"/>
      <c r="K271" s="714"/>
      <c r="L271" s="714"/>
      <c r="M271" s="714"/>
      <c r="N271" s="714"/>
      <c r="O271" s="714"/>
      <c r="P271" s="714"/>
      <c r="Q271" s="714"/>
      <c r="R271" s="714"/>
      <c r="S271" s="714"/>
      <c r="T271" s="714"/>
      <c r="U271" s="714"/>
      <c r="V271" s="714"/>
      <c r="W271" s="714"/>
      <c r="X271" s="714"/>
      <c r="Y271" s="714"/>
      <c r="Z271" s="714"/>
      <c r="AA271" s="697"/>
      <c r="AB271" s="697"/>
      <c r="AC271" s="697"/>
    </row>
    <row r="272" spans="1:68" ht="27" customHeight="1" x14ac:dyDescent="0.25">
      <c r="A272" s="54" t="s">
        <v>461</v>
      </c>
      <c r="B272" s="54" t="s">
        <v>462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117</v>
      </c>
      <c r="L272" s="32"/>
      <c r="M272" s="33" t="s">
        <v>118</v>
      </c>
      <c r="N272" s="33"/>
      <c r="O272" s="32">
        <v>55</v>
      </c>
      <c r="P272" s="8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69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463</v>
      </c>
      <c r="AG272" s="64"/>
      <c r="AJ272" s="68"/>
      <c r="AK272" s="68"/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customHeight="1" x14ac:dyDescent="0.25">
      <c r="A273" s="54" t="s">
        <v>464</v>
      </c>
      <c r="B273" s="54" t="s">
        <v>465</v>
      </c>
      <c r="C273" s="31">
        <v>4301011910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48</v>
      </c>
      <c r="K273" s="32" t="s">
        <v>117</v>
      </c>
      <c r="L273" s="32"/>
      <c r="M273" s="33" t="s">
        <v>144</v>
      </c>
      <c r="N273" s="33"/>
      <c r="O273" s="32">
        <v>55</v>
      </c>
      <c r="P273" s="804" t="s">
        <v>466</v>
      </c>
      <c r="Q273" s="708"/>
      <c r="R273" s="708"/>
      <c r="S273" s="708"/>
      <c r="T273" s="709"/>
      <c r="U273" s="34"/>
      <c r="V273" s="34"/>
      <c r="W273" s="35" t="s">
        <v>69</v>
      </c>
      <c r="X273" s="701">
        <v>0</v>
      </c>
      <c r="Y273" s="702">
        <f t="shared" si="52"/>
        <v>0</v>
      </c>
      <c r="Z273" s="36" t="str">
        <f>IFERROR(IF(Y273=0,"",ROUNDUP(Y273/H273,0)*0.02039),"")</f>
        <v/>
      </c>
      <c r="AA273" s="56"/>
      <c r="AB273" s="57"/>
      <c r="AC273" s="353" t="s">
        <v>467</v>
      </c>
      <c r="AG273" s="64"/>
      <c r="AJ273" s="68"/>
      <c r="AK273" s="68"/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customHeight="1" x14ac:dyDescent="0.25">
      <c r="A274" s="54" t="s">
        <v>464</v>
      </c>
      <c r="B274" s="54" t="s">
        <v>468</v>
      </c>
      <c r="C274" s="31">
        <v>4301011850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56</v>
      </c>
      <c r="K274" s="32" t="s">
        <v>117</v>
      </c>
      <c r="L274" s="32"/>
      <c r="M274" s="33" t="s">
        <v>118</v>
      </c>
      <c r="N274" s="33"/>
      <c r="O274" s="32">
        <v>55</v>
      </c>
      <c r="P274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08"/>
      <c r="R274" s="708"/>
      <c r="S274" s="708"/>
      <c r="T274" s="709"/>
      <c r="U274" s="34"/>
      <c r="V274" s="34"/>
      <c r="W274" s="35" t="s">
        <v>69</v>
      </c>
      <c r="X274" s="701">
        <v>0</v>
      </c>
      <c r="Y274" s="702">
        <f t="shared" si="52"/>
        <v>0</v>
      </c>
      <c r="Z274" s="36" t="str">
        <f>IFERROR(IF(Y274=0,"",ROUNDUP(Y274/H274,0)*0.02175),"")</f>
        <v/>
      </c>
      <c r="AA274" s="56"/>
      <c r="AB274" s="57"/>
      <c r="AC274" s="355" t="s">
        <v>469</v>
      </c>
      <c r="AG274" s="64"/>
      <c r="AJ274" s="68"/>
      <c r="AK274" s="68"/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customHeight="1" x14ac:dyDescent="0.25">
      <c r="A275" s="54" t="s">
        <v>470</v>
      </c>
      <c r="B275" s="54" t="s">
        <v>471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117</v>
      </c>
      <c r="L275" s="32"/>
      <c r="M275" s="33" t="s">
        <v>118</v>
      </c>
      <c r="N275" s="33"/>
      <c r="O275" s="32">
        <v>55</v>
      </c>
      <c r="P275" s="7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69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472</v>
      </c>
      <c r="AG275" s="64"/>
      <c r="AJ275" s="68"/>
      <c r="AK275" s="68"/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473</v>
      </c>
      <c r="B276" s="54" t="s">
        <v>474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76</v>
      </c>
      <c r="L276" s="32"/>
      <c r="M276" s="33" t="s">
        <v>118</v>
      </c>
      <c r="N276" s="33"/>
      <c r="O276" s="32">
        <v>55</v>
      </c>
      <c r="P276" s="10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463</v>
      </c>
      <c r="AG276" s="64"/>
      <c r="AJ276" s="68"/>
      <c r="AK276" s="68"/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475</v>
      </c>
      <c r="B277" s="54" t="s">
        <v>476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76</v>
      </c>
      <c r="L277" s="32"/>
      <c r="M277" s="33" t="s">
        <v>118</v>
      </c>
      <c r="N277" s="33"/>
      <c r="O277" s="32">
        <v>55</v>
      </c>
      <c r="P277" s="9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469</v>
      </c>
      <c r="AG277" s="64"/>
      <c r="AJ277" s="68"/>
      <c r="AK277" s="68"/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x14ac:dyDescent="0.2">
      <c r="A278" s="713"/>
      <c r="B278" s="714"/>
      <c r="C278" s="714"/>
      <c r="D278" s="714"/>
      <c r="E278" s="714"/>
      <c r="F278" s="714"/>
      <c r="G278" s="714"/>
      <c r="H278" s="714"/>
      <c r="I278" s="714"/>
      <c r="J278" s="714"/>
      <c r="K278" s="714"/>
      <c r="L278" s="714"/>
      <c r="M278" s="714"/>
      <c r="N278" s="714"/>
      <c r="O278" s="715"/>
      <c r="P278" s="720" t="s">
        <v>71</v>
      </c>
      <c r="Q278" s="721"/>
      <c r="R278" s="721"/>
      <c r="S278" s="721"/>
      <c r="T278" s="721"/>
      <c r="U278" s="721"/>
      <c r="V278" s="722"/>
      <c r="W278" s="37" t="s">
        <v>72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x14ac:dyDescent="0.2">
      <c r="A279" s="714"/>
      <c r="B279" s="714"/>
      <c r="C279" s="714"/>
      <c r="D279" s="714"/>
      <c r="E279" s="714"/>
      <c r="F279" s="714"/>
      <c r="G279" s="714"/>
      <c r="H279" s="714"/>
      <c r="I279" s="714"/>
      <c r="J279" s="714"/>
      <c r="K279" s="714"/>
      <c r="L279" s="714"/>
      <c r="M279" s="714"/>
      <c r="N279" s="714"/>
      <c r="O279" s="715"/>
      <c r="P279" s="720" t="s">
        <v>71</v>
      </c>
      <c r="Q279" s="721"/>
      <c r="R279" s="721"/>
      <c r="S279" s="721"/>
      <c r="T279" s="721"/>
      <c r="U279" s="721"/>
      <c r="V279" s="722"/>
      <c r="W279" s="37" t="s">
        <v>69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customHeight="1" x14ac:dyDescent="0.25">
      <c r="A280" s="719" t="s">
        <v>477</v>
      </c>
      <c r="B280" s="714"/>
      <c r="C280" s="714"/>
      <c r="D280" s="714"/>
      <c r="E280" s="714"/>
      <c r="F280" s="714"/>
      <c r="G280" s="714"/>
      <c r="H280" s="714"/>
      <c r="I280" s="714"/>
      <c r="J280" s="714"/>
      <c r="K280" s="714"/>
      <c r="L280" s="714"/>
      <c r="M280" s="714"/>
      <c r="N280" s="714"/>
      <c r="O280" s="714"/>
      <c r="P280" s="714"/>
      <c r="Q280" s="714"/>
      <c r="R280" s="714"/>
      <c r="S280" s="714"/>
      <c r="T280" s="714"/>
      <c r="U280" s="714"/>
      <c r="V280" s="714"/>
      <c r="W280" s="714"/>
      <c r="X280" s="714"/>
      <c r="Y280" s="714"/>
      <c r="Z280" s="714"/>
      <c r="AA280" s="696"/>
      <c r="AB280" s="696"/>
      <c r="AC280" s="696"/>
    </row>
    <row r="281" spans="1:68" ht="14.25" customHeight="1" x14ac:dyDescent="0.25">
      <c r="A281" s="723" t="s">
        <v>114</v>
      </c>
      <c r="B281" s="714"/>
      <c r="C281" s="714"/>
      <c r="D281" s="714"/>
      <c r="E281" s="714"/>
      <c r="F281" s="714"/>
      <c r="G281" s="714"/>
      <c r="H281" s="714"/>
      <c r="I281" s="714"/>
      <c r="J281" s="714"/>
      <c r="K281" s="714"/>
      <c r="L281" s="714"/>
      <c r="M281" s="714"/>
      <c r="N281" s="714"/>
      <c r="O281" s="714"/>
      <c r="P281" s="714"/>
      <c r="Q281" s="714"/>
      <c r="R281" s="714"/>
      <c r="S281" s="714"/>
      <c r="T281" s="714"/>
      <c r="U281" s="714"/>
      <c r="V281" s="714"/>
      <c r="W281" s="714"/>
      <c r="X281" s="714"/>
      <c r="Y281" s="714"/>
      <c r="Z281" s="714"/>
      <c r="AA281" s="697"/>
      <c r="AB281" s="697"/>
      <c r="AC281" s="697"/>
    </row>
    <row r="282" spans="1:68" ht="27" customHeight="1" x14ac:dyDescent="0.25">
      <c r="A282" s="54" t="s">
        <v>478</v>
      </c>
      <c r="B282" s="54" t="s">
        <v>479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31</v>
      </c>
      <c r="P282" s="10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69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431</v>
      </c>
      <c r="AG282" s="64"/>
      <c r="AJ282" s="68"/>
      <c r="AK282" s="68"/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3"/>
      <c r="B283" s="714"/>
      <c r="C283" s="714"/>
      <c r="D283" s="714"/>
      <c r="E283" s="714"/>
      <c r="F283" s="714"/>
      <c r="G283" s="714"/>
      <c r="H283" s="714"/>
      <c r="I283" s="714"/>
      <c r="J283" s="714"/>
      <c r="K283" s="714"/>
      <c r="L283" s="714"/>
      <c r="M283" s="714"/>
      <c r="N283" s="714"/>
      <c r="O283" s="715"/>
      <c r="P283" s="720" t="s">
        <v>71</v>
      </c>
      <c r="Q283" s="721"/>
      <c r="R283" s="721"/>
      <c r="S283" s="721"/>
      <c r="T283" s="721"/>
      <c r="U283" s="721"/>
      <c r="V283" s="722"/>
      <c r="W283" s="37" t="s">
        <v>72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x14ac:dyDescent="0.2">
      <c r="A284" s="714"/>
      <c r="B284" s="714"/>
      <c r="C284" s="714"/>
      <c r="D284" s="714"/>
      <c r="E284" s="714"/>
      <c r="F284" s="714"/>
      <c r="G284" s="714"/>
      <c r="H284" s="714"/>
      <c r="I284" s="714"/>
      <c r="J284" s="714"/>
      <c r="K284" s="714"/>
      <c r="L284" s="714"/>
      <c r="M284" s="714"/>
      <c r="N284" s="714"/>
      <c r="O284" s="715"/>
      <c r="P284" s="720" t="s">
        <v>71</v>
      </c>
      <c r="Q284" s="721"/>
      <c r="R284" s="721"/>
      <c r="S284" s="721"/>
      <c r="T284" s="721"/>
      <c r="U284" s="721"/>
      <c r="V284" s="722"/>
      <c r="W284" s="37" t="s">
        <v>69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customHeight="1" x14ac:dyDescent="0.25">
      <c r="A285" s="719" t="s">
        <v>480</v>
      </c>
      <c r="B285" s="714"/>
      <c r="C285" s="714"/>
      <c r="D285" s="714"/>
      <c r="E285" s="714"/>
      <c r="F285" s="714"/>
      <c r="G285" s="714"/>
      <c r="H285" s="714"/>
      <c r="I285" s="714"/>
      <c r="J285" s="714"/>
      <c r="K285" s="714"/>
      <c r="L285" s="714"/>
      <c r="M285" s="714"/>
      <c r="N285" s="714"/>
      <c r="O285" s="714"/>
      <c r="P285" s="714"/>
      <c r="Q285" s="714"/>
      <c r="R285" s="714"/>
      <c r="S285" s="714"/>
      <c r="T285" s="714"/>
      <c r="U285" s="714"/>
      <c r="V285" s="714"/>
      <c r="W285" s="714"/>
      <c r="X285" s="714"/>
      <c r="Y285" s="714"/>
      <c r="Z285" s="714"/>
      <c r="AA285" s="696"/>
      <c r="AB285" s="696"/>
      <c r="AC285" s="696"/>
    </row>
    <row r="286" spans="1:68" ht="14.25" customHeight="1" x14ac:dyDescent="0.25">
      <c r="A286" s="723" t="s">
        <v>114</v>
      </c>
      <c r="B286" s="714"/>
      <c r="C286" s="714"/>
      <c r="D286" s="714"/>
      <c r="E286" s="714"/>
      <c r="F286" s="714"/>
      <c r="G286" s="714"/>
      <c r="H286" s="714"/>
      <c r="I286" s="714"/>
      <c r="J286" s="714"/>
      <c r="K286" s="714"/>
      <c r="L286" s="714"/>
      <c r="M286" s="714"/>
      <c r="N286" s="714"/>
      <c r="O286" s="714"/>
      <c r="P286" s="714"/>
      <c r="Q286" s="714"/>
      <c r="R286" s="714"/>
      <c r="S286" s="714"/>
      <c r="T286" s="714"/>
      <c r="U286" s="714"/>
      <c r="V286" s="714"/>
      <c r="W286" s="714"/>
      <c r="X286" s="714"/>
      <c r="Y286" s="714"/>
      <c r="Z286" s="714"/>
      <c r="AA286" s="697"/>
      <c r="AB286" s="697"/>
      <c r="AC286" s="697"/>
    </row>
    <row r="287" spans="1:68" ht="27" customHeight="1" x14ac:dyDescent="0.25">
      <c r="A287" s="54" t="s">
        <v>481</v>
      </c>
      <c r="B287" s="54" t="s">
        <v>482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117</v>
      </c>
      <c r="L287" s="32"/>
      <c r="M287" s="33" t="s">
        <v>121</v>
      </c>
      <c r="N287" s="33"/>
      <c r="O287" s="32">
        <v>35</v>
      </c>
      <c r="P287" s="8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69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119</v>
      </c>
      <c r="AG287" s="64"/>
      <c r="AJ287" s="68"/>
      <c r="AK287" s="68"/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483</v>
      </c>
      <c r="B288" s="54" t="s">
        <v>484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117</v>
      </c>
      <c r="L288" s="32"/>
      <c r="M288" s="33" t="s">
        <v>68</v>
      </c>
      <c r="N288" s="33"/>
      <c r="O288" s="32">
        <v>30</v>
      </c>
      <c r="P288" s="10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69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485</v>
      </c>
      <c r="AG288" s="64"/>
      <c r="AJ288" s="68"/>
      <c r="AK288" s="68"/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486</v>
      </c>
      <c r="B289" s="54" t="s">
        <v>487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117</v>
      </c>
      <c r="L289" s="32"/>
      <c r="M289" s="33" t="s">
        <v>68</v>
      </c>
      <c r="N289" s="33"/>
      <c r="O289" s="32">
        <v>35</v>
      </c>
      <c r="P289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69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488</v>
      </c>
      <c r="AG289" s="64"/>
      <c r="AJ289" s="68"/>
      <c r="AK289" s="68"/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713"/>
      <c r="B290" s="714"/>
      <c r="C290" s="714"/>
      <c r="D290" s="714"/>
      <c r="E290" s="714"/>
      <c r="F290" s="714"/>
      <c r="G290" s="714"/>
      <c r="H290" s="714"/>
      <c r="I290" s="714"/>
      <c r="J290" s="714"/>
      <c r="K290" s="714"/>
      <c r="L290" s="714"/>
      <c r="M290" s="714"/>
      <c r="N290" s="714"/>
      <c r="O290" s="715"/>
      <c r="P290" s="720" t="s">
        <v>71</v>
      </c>
      <c r="Q290" s="721"/>
      <c r="R290" s="721"/>
      <c r="S290" s="721"/>
      <c r="T290" s="721"/>
      <c r="U290" s="721"/>
      <c r="V290" s="722"/>
      <c r="W290" s="37" t="s">
        <v>72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x14ac:dyDescent="0.2">
      <c r="A291" s="714"/>
      <c r="B291" s="714"/>
      <c r="C291" s="714"/>
      <c r="D291" s="714"/>
      <c r="E291" s="714"/>
      <c r="F291" s="714"/>
      <c r="G291" s="714"/>
      <c r="H291" s="714"/>
      <c r="I291" s="714"/>
      <c r="J291" s="714"/>
      <c r="K291" s="714"/>
      <c r="L291" s="714"/>
      <c r="M291" s="714"/>
      <c r="N291" s="714"/>
      <c r="O291" s="715"/>
      <c r="P291" s="720" t="s">
        <v>71</v>
      </c>
      <c r="Q291" s="721"/>
      <c r="R291" s="721"/>
      <c r="S291" s="721"/>
      <c r="T291" s="721"/>
      <c r="U291" s="721"/>
      <c r="V291" s="722"/>
      <c r="W291" s="37" t="s">
        <v>69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customHeight="1" x14ac:dyDescent="0.25">
      <c r="A292" s="719" t="s">
        <v>489</v>
      </c>
      <c r="B292" s="714"/>
      <c r="C292" s="714"/>
      <c r="D292" s="714"/>
      <c r="E292" s="714"/>
      <c r="F292" s="714"/>
      <c r="G292" s="714"/>
      <c r="H292" s="714"/>
      <c r="I292" s="714"/>
      <c r="J292" s="714"/>
      <c r="K292" s="714"/>
      <c r="L292" s="714"/>
      <c r="M292" s="714"/>
      <c r="N292" s="714"/>
      <c r="O292" s="714"/>
      <c r="P292" s="714"/>
      <c r="Q292" s="714"/>
      <c r="R292" s="714"/>
      <c r="S292" s="714"/>
      <c r="T292" s="714"/>
      <c r="U292" s="714"/>
      <c r="V292" s="714"/>
      <c r="W292" s="714"/>
      <c r="X292" s="714"/>
      <c r="Y292" s="714"/>
      <c r="Z292" s="714"/>
      <c r="AA292" s="696"/>
      <c r="AB292" s="696"/>
      <c r="AC292" s="696"/>
    </row>
    <row r="293" spans="1:68" ht="14.25" customHeight="1" x14ac:dyDescent="0.25">
      <c r="A293" s="723" t="s">
        <v>73</v>
      </c>
      <c r="B293" s="714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  <c r="U293" s="714"/>
      <c r="V293" s="714"/>
      <c r="W293" s="714"/>
      <c r="X293" s="714"/>
      <c r="Y293" s="714"/>
      <c r="Z293" s="714"/>
      <c r="AA293" s="697"/>
      <c r="AB293" s="697"/>
      <c r="AC293" s="697"/>
    </row>
    <row r="294" spans="1:68" ht="27" customHeight="1" x14ac:dyDescent="0.25">
      <c r="A294" s="54" t="s">
        <v>490</v>
      </c>
      <c r="B294" s="54" t="s">
        <v>491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117</v>
      </c>
      <c r="L294" s="32"/>
      <c r="M294" s="33" t="s">
        <v>121</v>
      </c>
      <c r="N294" s="33"/>
      <c r="O294" s="32">
        <v>45</v>
      </c>
      <c r="P294" s="10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69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492</v>
      </c>
      <c r="AG294" s="64"/>
      <c r="AJ294" s="68"/>
      <c r="AK294" s="68"/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493</v>
      </c>
      <c r="B295" s="54" t="s">
        <v>494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76</v>
      </c>
      <c r="L295" s="32"/>
      <c r="M295" s="33" t="s">
        <v>68</v>
      </c>
      <c r="N295" s="33"/>
      <c r="O295" s="32">
        <v>40</v>
      </c>
      <c r="P295" s="10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69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495</v>
      </c>
      <c r="AG295" s="64"/>
      <c r="AJ295" s="68"/>
      <c r="AK295" s="68"/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496</v>
      </c>
      <c r="B296" s="54" t="s">
        <v>497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76</v>
      </c>
      <c r="L296" s="32"/>
      <c r="M296" s="33" t="s">
        <v>68</v>
      </c>
      <c r="N296" s="33"/>
      <c r="O296" s="32">
        <v>40</v>
      </c>
      <c r="P296" s="9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69</v>
      </c>
      <c r="X296" s="701">
        <v>0</v>
      </c>
      <c r="Y296" s="702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375" t="s">
        <v>495</v>
      </c>
      <c r="AG296" s="64"/>
      <c r="AJ296" s="68"/>
      <c r="AK296" s="68"/>
      <c r="BB296" s="37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498</v>
      </c>
      <c r="B297" s="54" t="s">
        <v>499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76</v>
      </c>
      <c r="L297" s="32"/>
      <c r="M297" s="33" t="s">
        <v>68</v>
      </c>
      <c r="N297" s="33"/>
      <c r="O297" s="32">
        <v>45</v>
      </c>
      <c r="P297" s="10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69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377" t="s">
        <v>492</v>
      </c>
      <c r="AG297" s="64"/>
      <c r="AJ297" s="68"/>
      <c r="AK297" s="68"/>
      <c r="BB297" s="37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500</v>
      </c>
      <c r="B298" s="54" t="s">
        <v>501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76</v>
      </c>
      <c r="L298" s="32"/>
      <c r="M298" s="33" t="s">
        <v>68</v>
      </c>
      <c r="N298" s="33"/>
      <c r="O298" s="32">
        <v>45</v>
      </c>
      <c r="P298" s="10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502</v>
      </c>
      <c r="AG298" s="64"/>
      <c r="AJ298" s="68"/>
      <c r="AK298" s="68"/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13"/>
      <c r="B299" s="714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5"/>
      <c r="P299" s="720" t="s">
        <v>71</v>
      </c>
      <c r="Q299" s="721"/>
      <c r="R299" s="721"/>
      <c r="S299" s="721"/>
      <c r="T299" s="721"/>
      <c r="U299" s="721"/>
      <c r="V299" s="722"/>
      <c r="W299" s="37" t="s">
        <v>72</v>
      </c>
      <c r="X299" s="703">
        <f>IFERROR(X294/H294,"0")+IFERROR(X295/H295,"0")+IFERROR(X296/H296,"0")+IFERROR(X297/H297,"0")+IFERROR(X298/H298,"0")</f>
        <v>0</v>
      </c>
      <c r="Y299" s="703">
        <f>IFERROR(Y294/H294,"0")+IFERROR(Y295/H295,"0")+IFERROR(Y296/H296,"0")+IFERROR(Y297/H297,"0")+IFERROR(Y298/H298,"0")</f>
        <v>0</v>
      </c>
      <c r="Z299" s="703">
        <f>IFERROR(IF(Z294="",0,Z294),"0")+IFERROR(IF(Z295="",0,Z295),"0")+IFERROR(IF(Z296="",0,Z296),"0")+IFERROR(IF(Z297="",0,Z297),"0")+IFERROR(IF(Z298="",0,Z298),"0")</f>
        <v>0</v>
      </c>
      <c r="AA299" s="704"/>
      <c r="AB299" s="704"/>
      <c r="AC299" s="704"/>
    </row>
    <row r="300" spans="1:68" x14ac:dyDescent="0.2">
      <c r="A300" s="714"/>
      <c r="B300" s="714"/>
      <c r="C300" s="714"/>
      <c r="D300" s="714"/>
      <c r="E300" s="714"/>
      <c r="F300" s="714"/>
      <c r="G300" s="714"/>
      <c r="H300" s="714"/>
      <c r="I300" s="714"/>
      <c r="J300" s="714"/>
      <c r="K300" s="714"/>
      <c r="L300" s="714"/>
      <c r="M300" s="714"/>
      <c r="N300" s="714"/>
      <c r="O300" s="715"/>
      <c r="P300" s="720" t="s">
        <v>71</v>
      </c>
      <c r="Q300" s="721"/>
      <c r="R300" s="721"/>
      <c r="S300" s="721"/>
      <c r="T300" s="721"/>
      <c r="U300" s="721"/>
      <c r="V300" s="722"/>
      <c r="W300" s="37" t="s">
        <v>69</v>
      </c>
      <c r="X300" s="703">
        <f>IFERROR(SUM(X294:X298),"0")</f>
        <v>0</v>
      </c>
      <c r="Y300" s="703">
        <f>IFERROR(SUM(Y294:Y298),"0")</f>
        <v>0</v>
      </c>
      <c r="Z300" s="37"/>
      <c r="AA300" s="704"/>
      <c r="AB300" s="704"/>
      <c r="AC300" s="704"/>
    </row>
    <row r="301" spans="1:68" ht="16.5" customHeight="1" x14ac:dyDescent="0.25">
      <c r="A301" s="719" t="s">
        <v>503</v>
      </c>
      <c r="B301" s="714"/>
      <c r="C301" s="714"/>
      <c r="D301" s="714"/>
      <c r="E301" s="714"/>
      <c r="F301" s="714"/>
      <c r="G301" s="714"/>
      <c r="H301" s="714"/>
      <c r="I301" s="714"/>
      <c r="J301" s="714"/>
      <c r="K301" s="714"/>
      <c r="L301" s="714"/>
      <c r="M301" s="714"/>
      <c r="N301" s="714"/>
      <c r="O301" s="714"/>
      <c r="P301" s="714"/>
      <c r="Q301" s="714"/>
      <c r="R301" s="714"/>
      <c r="S301" s="714"/>
      <c r="T301" s="714"/>
      <c r="U301" s="714"/>
      <c r="V301" s="714"/>
      <c r="W301" s="714"/>
      <c r="X301" s="714"/>
      <c r="Y301" s="714"/>
      <c r="Z301" s="714"/>
      <c r="AA301" s="696"/>
      <c r="AB301" s="696"/>
      <c r="AC301" s="696"/>
    </row>
    <row r="302" spans="1:68" ht="14.25" customHeight="1" x14ac:dyDescent="0.25">
      <c r="A302" s="723" t="s">
        <v>73</v>
      </c>
      <c r="B302" s="714"/>
      <c r="C302" s="714"/>
      <c r="D302" s="714"/>
      <c r="E302" s="714"/>
      <c r="F302" s="714"/>
      <c r="G302" s="714"/>
      <c r="H302" s="714"/>
      <c r="I302" s="714"/>
      <c r="J302" s="714"/>
      <c r="K302" s="714"/>
      <c r="L302" s="714"/>
      <c r="M302" s="714"/>
      <c r="N302" s="714"/>
      <c r="O302" s="714"/>
      <c r="P302" s="714"/>
      <c r="Q302" s="714"/>
      <c r="R302" s="714"/>
      <c r="S302" s="714"/>
      <c r="T302" s="714"/>
      <c r="U302" s="714"/>
      <c r="V302" s="714"/>
      <c r="W302" s="714"/>
      <c r="X302" s="714"/>
      <c r="Y302" s="714"/>
      <c r="Z302" s="714"/>
      <c r="AA302" s="697"/>
      <c r="AB302" s="697"/>
      <c r="AC302" s="697"/>
    </row>
    <row r="303" spans="1:68" ht="27" customHeight="1" x14ac:dyDescent="0.25">
      <c r="A303" s="54" t="s">
        <v>504</v>
      </c>
      <c r="B303" s="54" t="s">
        <v>505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89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69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506</v>
      </c>
      <c r="AG303" s="64"/>
      <c r="AJ303" s="68"/>
      <c r="AK303" s="68"/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13"/>
      <c r="B304" s="714"/>
      <c r="C304" s="714"/>
      <c r="D304" s="714"/>
      <c r="E304" s="714"/>
      <c r="F304" s="714"/>
      <c r="G304" s="714"/>
      <c r="H304" s="714"/>
      <c r="I304" s="714"/>
      <c r="J304" s="714"/>
      <c r="K304" s="714"/>
      <c r="L304" s="714"/>
      <c r="M304" s="714"/>
      <c r="N304" s="714"/>
      <c r="O304" s="715"/>
      <c r="P304" s="720" t="s">
        <v>71</v>
      </c>
      <c r="Q304" s="721"/>
      <c r="R304" s="721"/>
      <c r="S304" s="721"/>
      <c r="T304" s="721"/>
      <c r="U304" s="721"/>
      <c r="V304" s="722"/>
      <c r="W304" s="37" t="s">
        <v>72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x14ac:dyDescent="0.2">
      <c r="A305" s="714"/>
      <c r="B305" s="714"/>
      <c r="C305" s="714"/>
      <c r="D305" s="714"/>
      <c r="E305" s="714"/>
      <c r="F305" s="714"/>
      <c r="G305" s="714"/>
      <c r="H305" s="714"/>
      <c r="I305" s="714"/>
      <c r="J305" s="714"/>
      <c r="K305" s="714"/>
      <c r="L305" s="714"/>
      <c r="M305" s="714"/>
      <c r="N305" s="714"/>
      <c r="O305" s="715"/>
      <c r="P305" s="720" t="s">
        <v>71</v>
      </c>
      <c r="Q305" s="721"/>
      <c r="R305" s="721"/>
      <c r="S305" s="721"/>
      <c r="T305" s="721"/>
      <c r="U305" s="721"/>
      <c r="V305" s="722"/>
      <c r="W305" s="37" t="s">
        <v>69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customHeight="1" x14ac:dyDescent="0.25">
      <c r="A306" s="719" t="s">
        <v>507</v>
      </c>
      <c r="B306" s="714"/>
      <c r="C306" s="714"/>
      <c r="D306" s="714"/>
      <c r="E306" s="714"/>
      <c r="F306" s="714"/>
      <c r="G306" s="714"/>
      <c r="H306" s="714"/>
      <c r="I306" s="714"/>
      <c r="J306" s="714"/>
      <c r="K306" s="714"/>
      <c r="L306" s="714"/>
      <c r="M306" s="714"/>
      <c r="N306" s="714"/>
      <c r="O306" s="714"/>
      <c r="P306" s="714"/>
      <c r="Q306" s="714"/>
      <c r="R306" s="714"/>
      <c r="S306" s="714"/>
      <c r="T306" s="714"/>
      <c r="U306" s="714"/>
      <c r="V306" s="714"/>
      <c r="W306" s="714"/>
      <c r="X306" s="714"/>
      <c r="Y306" s="714"/>
      <c r="Z306" s="714"/>
      <c r="AA306" s="696"/>
      <c r="AB306" s="696"/>
      <c r="AC306" s="696"/>
    </row>
    <row r="307" spans="1:68" ht="14.25" customHeight="1" x14ac:dyDescent="0.25">
      <c r="A307" s="723" t="s">
        <v>114</v>
      </c>
      <c r="B307" s="714"/>
      <c r="C307" s="714"/>
      <c r="D307" s="714"/>
      <c r="E307" s="714"/>
      <c r="F307" s="714"/>
      <c r="G307" s="714"/>
      <c r="H307" s="714"/>
      <c r="I307" s="714"/>
      <c r="J307" s="714"/>
      <c r="K307" s="714"/>
      <c r="L307" s="714"/>
      <c r="M307" s="714"/>
      <c r="N307" s="714"/>
      <c r="O307" s="714"/>
      <c r="P307" s="714"/>
      <c r="Q307" s="714"/>
      <c r="R307" s="714"/>
      <c r="S307" s="714"/>
      <c r="T307" s="714"/>
      <c r="U307" s="714"/>
      <c r="V307" s="714"/>
      <c r="W307" s="714"/>
      <c r="X307" s="714"/>
      <c r="Y307" s="714"/>
      <c r="Z307" s="714"/>
      <c r="AA307" s="697"/>
      <c r="AB307" s="697"/>
      <c r="AC307" s="697"/>
    </row>
    <row r="308" spans="1:68" ht="27" customHeight="1" x14ac:dyDescent="0.25">
      <c r="A308" s="54" t="s">
        <v>508</v>
      </c>
      <c r="B308" s="54" t="s">
        <v>509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117</v>
      </c>
      <c r="L308" s="32"/>
      <c r="M308" s="33" t="s">
        <v>118</v>
      </c>
      <c r="N308" s="33"/>
      <c r="O308" s="32">
        <v>55</v>
      </c>
      <c r="P308" s="89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69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438</v>
      </c>
      <c r="AG308" s="64"/>
      <c r="AJ308" s="68"/>
      <c r="AK308" s="68"/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13"/>
      <c r="B309" s="714"/>
      <c r="C309" s="714"/>
      <c r="D309" s="714"/>
      <c r="E309" s="714"/>
      <c r="F309" s="714"/>
      <c r="G309" s="714"/>
      <c r="H309" s="714"/>
      <c r="I309" s="714"/>
      <c r="J309" s="714"/>
      <c r="K309" s="714"/>
      <c r="L309" s="714"/>
      <c r="M309" s="714"/>
      <c r="N309" s="714"/>
      <c r="O309" s="715"/>
      <c r="P309" s="720" t="s">
        <v>71</v>
      </c>
      <c r="Q309" s="721"/>
      <c r="R309" s="721"/>
      <c r="S309" s="721"/>
      <c r="T309" s="721"/>
      <c r="U309" s="721"/>
      <c r="V309" s="722"/>
      <c r="W309" s="37" t="s">
        <v>72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x14ac:dyDescent="0.2">
      <c r="A310" s="714"/>
      <c r="B310" s="714"/>
      <c r="C310" s="714"/>
      <c r="D310" s="714"/>
      <c r="E310" s="714"/>
      <c r="F310" s="714"/>
      <c r="G310" s="714"/>
      <c r="H310" s="714"/>
      <c r="I310" s="714"/>
      <c r="J310" s="714"/>
      <c r="K310" s="714"/>
      <c r="L310" s="714"/>
      <c r="M310" s="714"/>
      <c r="N310" s="714"/>
      <c r="O310" s="715"/>
      <c r="P310" s="720" t="s">
        <v>71</v>
      </c>
      <c r="Q310" s="721"/>
      <c r="R310" s="721"/>
      <c r="S310" s="721"/>
      <c r="T310" s="721"/>
      <c r="U310" s="721"/>
      <c r="V310" s="722"/>
      <c r="W310" s="37" t="s">
        <v>69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customHeight="1" x14ac:dyDescent="0.25">
      <c r="A311" s="723" t="s">
        <v>64</v>
      </c>
      <c r="B311" s="714"/>
      <c r="C311" s="714"/>
      <c r="D311" s="714"/>
      <c r="E311" s="714"/>
      <c r="F311" s="714"/>
      <c r="G311" s="714"/>
      <c r="H311" s="714"/>
      <c r="I311" s="714"/>
      <c r="J311" s="714"/>
      <c r="K311" s="714"/>
      <c r="L311" s="714"/>
      <c r="M311" s="714"/>
      <c r="N311" s="714"/>
      <c r="O311" s="714"/>
      <c r="P311" s="714"/>
      <c r="Q311" s="714"/>
      <c r="R311" s="714"/>
      <c r="S311" s="714"/>
      <c r="T311" s="714"/>
      <c r="U311" s="714"/>
      <c r="V311" s="714"/>
      <c r="W311" s="714"/>
      <c r="X311" s="714"/>
      <c r="Y311" s="714"/>
      <c r="Z311" s="714"/>
      <c r="AA311" s="697"/>
      <c r="AB311" s="697"/>
      <c r="AC311" s="697"/>
    </row>
    <row r="312" spans="1:68" ht="27" customHeight="1" x14ac:dyDescent="0.25">
      <c r="A312" s="54" t="s">
        <v>510</v>
      </c>
      <c r="B312" s="54" t="s">
        <v>511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8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69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512</v>
      </c>
      <c r="AG312" s="64"/>
      <c r="AJ312" s="68"/>
      <c r="AK312" s="68"/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513</v>
      </c>
      <c r="B313" s="54" t="s">
        <v>514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110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69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512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13"/>
      <c r="B314" s="714"/>
      <c r="C314" s="714"/>
      <c r="D314" s="714"/>
      <c r="E314" s="714"/>
      <c r="F314" s="714"/>
      <c r="G314" s="714"/>
      <c r="H314" s="714"/>
      <c r="I314" s="714"/>
      <c r="J314" s="714"/>
      <c r="K314" s="714"/>
      <c r="L314" s="714"/>
      <c r="M314" s="714"/>
      <c r="N314" s="714"/>
      <c r="O314" s="715"/>
      <c r="P314" s="720" t="s">
        <v>71</v>
      </c>
      <c r="Q314" s="721"/>
      <c r="R314" s="721"/>
      <c r="S314" s="721"/>
      <c r="T314" s="721"/>
      <c r="U314" s="721"/>
      <c r="V314" s="722"/>
      <c r="W314" s="37" t="s">
        <v>72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x14ac:dyDescent="0.2">
      <c r="A315" s="714"/>
      <c r="B315" s="714"/>
      <c r="C315" s="714"/>
      <c r="D315" s="714"/>
      <c r="E315" s="714"/>
      <c r="F315" s="714"/>
      <c r="G315" s="714"/>
      <c r="H315" s="714"/>
      <c r="I315" s="714"/>
      <c r="J315" s="714"/>
      <c r="K315" s="714"/>
      <c r="L315" s="714"/>
      <c r="M315" s="714"/>
      <c r="N315" s="714"/>
      <c r="O315" s="715"/>
      <c r="P315" s="720" t="s">
        <v>71</v>
      </c>
      <c r="Q315" s="721"/>
      <c r="R315" s="721"/>
      <c r="S315" s="721"/>
      <c r="T315" s="721"/>
      <c r="U315" s="721"/>
      <c r="V315" s="722"/>
      <c r="W315" s="37" t="s">
        <v>69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customHeight="1" x14ac:dyDescent="0.25">
      <c r="A316" s="719" t="s">
        <v>515</v>
      </c>
      <c r="B316" s="714"/>
      <c r="C316" s="714"/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714"/>
      <c r="R316" s="714"/>
      <c r="S316" s="714"/>
      <c r="T316" s="714"/>
      <c r="U316" s="714"/>
      <c r="V316" s="714"/>
      <c r="W316" s="714"/>
      <c r="X316" s="714"/>
      <c r="Y316" s="714"/>
      <c r="Z316" s="714"/>
      <c r="AA316" s="696"/>
      <c r="AB316" s="696"/>
      <c r="AC316" s="696"/>
    </row>
    <row r="317" spans="1:68" ht="14.25" customHeight="1" x14ac:dyDescent="0.25">
      <c r="A317" s="723" t="s">
        <v>114</v>
      </c>
      <c r="B317" s="714"/>
      <c r="C317" s="714"/>
      <c r="D317" s="714"/>
      <c r="E317" s="714"/>
      <c r="F317" s="714"/>
      <c r="G317" s="714"/>
      <c r="H317" s="714"/>
      <c r="I317" s="714"/>
      <c r="J317" s="714"/>
      <c r="K317" s="714"/>
      <c r="L317" s="714"/>
      <c r="M317" s="714"/>
      <c r="N317" s="714"/>
      <c r="O317" s="714"/>
      <c r="P317" s="714"/>
      <c r="Q317" s="714"/>
      <c r="R317" s="714"/>
      <c r="S317" s="714"/>
      <c r="T317" s="714"/>
      <c r="U317" s="714"/>
      <c r="V317" s="714"/>
      <c r="W317" s="714"/>
      <c r="X317" s="714"/>
      <c r="Y317" s="714"/>
      <c r="Z317" s="714"/>
      <c r="AA317" s="697"/>
      <c r="AB317" s="697"/>
      <c r="AC317" s="697"/>
    </row>
    <row r="318" spans="1:68" ht="27" customHeight="1" x14ac:dyDescent="0.25">
      <c r="A318" s="54" t="s">
        <v>516</v>
      </c>
      <c r="B318" s="54" t="s">
        <v>517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117</v>
      </c>
      <c r="L318" s="32"/>
      <c r="M318" s="33" t="s">
        <v>121</v>
      </c>
      <c r="N318" s="33"/>
      <c r="O318" s="32">
        <v>55</v>
      </c>
      <c r="P318" s="9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69</v>
      </c>
      <c r="X318" s="701">
        <v>0</v>
      </c>
      <c r="Y318" s="702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389" t="s">
        <v>518</v>
      </c>
      <c r="AG318" s="64"/>
      <c r="AJ318" s="68"/>
      <c r="AK318" s="68"/>
      <c r="BB318" s="390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customHeight="1" x14ac:dyDescent="0.25">
      <c r="A319" s="54" t="s">
        <v>519</v>
      </c>
      <c r="B319" s="54" t="s">
        <v>520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117</v>
      </c>
      <c r="L319" s="32"/>
      <c r="M319" s="33" t="s">
        <v>118</v>
      </c>
      <c r="N319" s="33"/>
      <c r="O319" s="32">
        <v>55</v>
      </c>
      <c r="P319" s="10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69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521</v>
      </c>
      <c r="AG319" s="64"/>
      <c r="AJ319" s="68"/>
      <c r="AK319" s="68"/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522</v>
      </c>
      <c r="B320" s="54" t="s">
        <v>523</v>
      </c>
      <c r="C320" s="31">
        <v>4301011911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48</v>
      </c>
      <c r="K320" s="32" t="s">
        <v>117</v>
      </c>
      <c r="L320" s="32"/>
      <c r="M320" s="33" t="s">
        <v>144</v>
      </c>
      <c r="N320" s="33"/>
      <c r="O320" s="32">
        <v>55</v>
      </c>
      <c r="P320" s="983" t="s">
        <v>524</v>
      </c>
      <c r="Q320" s="708"/>
      <c r="R320" s="708"/>
      <c r="S320" s="708"/>
      <c r="T320" s="709"/>
      <c r="U320" s="34"/>
      <c r="V320" s="34"/>
      <c r="W320" s="35" t="s">
        <v>69</v>
      </c>
      <c r="X320" s="701">
        <v>0</v>
      </c>
      <c r="Y320" s="702">
        <f t="shared" si="57"/>
        <v>0</v>
      </c>
      <c r="Z320" s="36" t="str">
        <f>IFERROR(IF(Y320=0,"",ROUNDUP(Y320/H320,0)*0.02039),"")</f>
        <v/>
      </c>
      <c r="AA320" s="56"/>
      <c r="AB320" s="57"/>
      <c r="AC320" s="393" t="s">
        <v>525</v>
      </c>
      <c r="AG320" s="64"/>
      <c r="AJ320" s="68"/>
      <c r="AK320" s="68"/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522</v>
      </c>
      <c r="B321" s="54" t="s">
        <v>526</v>
      </c>
      <c r="C321" s="31">
        <v>4301012016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117</v>
      </c>
      <c r="L321" s="32"/>
      <c r="M321" s="33" t="s">
        <v>121</v>
      </c>
      <c r="N321" s="33"/>
      <c r="O321" s="32">
        <v>55</v>
      </c>
      <c r="P321" s="101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8"/>
      <c r="R321" s="708"/>
      <c r="S321" s="708"/>
      <c r="T321" s="709"/>
      <c r="U321" s="34"/>
      <c r="V321" s="34"/>
      <c r="W321" s="35" t="s">
        <v>69</v>
      </c>
      <c r="X321" s="701">
        <v>0</v>
      </c>
      <c r="Y321" s="702">
        <f t="shared" si="57"/>
        <v>0</v>
      </c>
      <c r="Z321" s="36" t="str">
        <f>IFERROR(IF(Y321=0,"",ROUNDUP(Y321/H321,0)*0.02175),"")</f>
        <v/>
      </c>
      <c r="AA321" s="56"/>
      <c r="AB321" s="57"/>
      <c r="AC321" s="395" t="s">
        <v>527</v>
      </c>
      <c r="AG321" s="64"/>
      <c r="AJ321" s="68"/>
      <c r="AK321" s="68"/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528</v>
      </c>
      <c r="B322" s="54" t="s">
        <v>529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76</v>
      </c>
      <c r="L322" s="32"/>
      <c r="M322" s="33" t="s">
        <v>118</v>
      </c>
      <c r="N322" s="33"/>
      <c r="O322" s="32">
        <v>55</v>
      </c>
      <c r="P322" s="9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518</v>
      </c>
      <c r="AG322" s="64"/>
      <c r="AJ322" s="68"/>
      <c r="AK322" s="68"/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530</v>
      </c>
      <c r="B323" s="54" t="s">
        <v>531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76</v>
      </c>
      <c r="L323" s="32"/>
      <c r="M323" s="33" t="s">
        <v>118</v>
      </c>
      <c r="N323" s="33"/>
      <c r="O323" s="32">
        <v>90</v>
      </c>
      <c r="P323" s="10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532</v>
      </c>
      <c r="AG323" s="64"/>
      <c r="AJ323" s="68"/>
      <c r="AK323" s="68"/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533</v>
      </c>
      <c r="B324" s="54" t="s">
        <v>534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76</v>
      </c>
      <c r="L324" s="32"/>
      <c r="M324" s="33" t="s">
        <v>118</v>
      </c>
      <c r="N324" s="33"/>
      <c r="O324" s="32">
        <v>55</v>
      </c>
      <c r="P324" s="9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535</v>
      </c>
      <c r="AG324" s="64"/>
      <c r="AJ324" s="68"/>
      <c r="AK324" s="68"/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536</v>
      </c>
      <c r="B325" s="54" t="s">
        <v>537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76</v>
      </c>
      <c r="L325" s="32"/>
      <c r="M325" s="33" t="s">
        <v>118</v>
      </c>
      <c r="N325" s="33"/>
      <c r="O325" s="32">
        <v>55</v>
      </c>
      <c r="P325" s="9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527</v>
      </c>
      <c r="AG325" s="64"/>
      <c r="AJ325" s="68"/>
      <c r="AK325" s="68"/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x14ac:dyDescent="0.2">
      <c r="A326" s="713"/>
      <c r="B326" s="714"/>
      <c r="C326" s="714"/>
      <c r="D326" s="714"/>
      <c r="E326" s="714"/>
      <c r="F326" s="714"/>
      <c r="G326" s="714"/>
      <c r="H326" s="714"/>
      <c r="I326" s="714"/>
      <c r="J326" s="714"/>
      <c r="K326" s="714"/>
      <c r="L326" s="714"/>
      <c r="M326" s="714"/>
      <c r="N326" s="714"/>
      <c r="O326" s="715"/>
      <c r="P326" s="720" t="s">
        <v>71</v>
      </c>
      <c r="Q326" s="721"/>
      <c r="R326" s="721"/>
      <c r="S326" s="721"/>
      <c r="T326" s="721"/>
      <c r="U326" s="721"/>
      <c r="V326" s="722"/>
      <c r="W326" s="37" t="s">
        <v>72</v>
      </c>
      <c r="X326" s="703">
        <f>IFERROR(X318/H318,"0")+IFERROR(X319/H319,"0")+IFERROR(X320/H320,"0")+IFERROR(X321/H321,"0")+IFERROR(X322/H322,"0")+IFERROR(X323/H323,"0")+IFERROR(X324/H324,"0")+IFERROR(X325/H325,"0")</f>
        <v>0</v>
      </c>
      <c r="Y326" s="703">
        <f>IFERROR(Y318/H318,"0")+IFERROR(Y319/H319,"0")+IFERROR(Y320/H320,"0")+IFERROR(Y321/H321,"0")+IFERROR(Y322/H322,"0")+IFERROR(Y323/H323,"0")+IFERROR(Y324/H324,"0")+IFERROR(Y325/H325,"0")</f>
        <v>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704"/>
      <c r="AB326" s="704"/>
      <c r="AC326" s="704"/>
    </row>
    <row r="327" spans="1:68" x14ac:dyDescent="0.2">
      <c r="A327" s="714"/>
      <c r="B327" s="714"/>
      <c r="C327" s="714"/>
      <c r="D327" s="714"/>
      <c r="E327" s="714"/>
      <c r="F327" s="714"/>
      <c r="G327" s="714"/>
      <c r="H327" s="714"/>
      <c r="I327" s="714"/>
      <c r="J327" s="714"/>
      <c r="K327" s="714"/>
      <c r="L327" s="714"/>
      <c r="M327" s="714"/>
      <c r="N327" s="714"/>
      <c r="O327" s="715"/>
      <c r="P327" s="720" t="s">
        <v>71</v>
      </c>
      <c r="Q327" s="721"/>
      <c r="R327" s="721"/>
      <c r="S327" s="721"/>
      <c r="T327" s="721"/>
      <c r="U327" s="721"/>
      <c r="V327" s="722"/>
      <c r="W327" s="37" t="s">
        <v>69</v>
      </c>
      <c r="X327" s="703">
        <f>IFERROR(SUM(X318:X325),"0")</f>
        <v>0</v>
      </c>
      <c r="Y327" s="703">
        <f>IFERROR(SUM(Y318:Y325),"0")</f>
        <v>0</v>
      </c>
      <c r="Z327" s="37"/>
      <c r="AA327" s="704"/>
      <c r="AB327" s="704"/>
      <c r="AC327" s="704"/>
    </row>
    <row r="328" spans="1:68" ht="14.25" customHeight="1" x14ac:dyDescent="0.25">
      <c r="A328" s="723" t="s">
        <v>64</v>
      </c>
      <c r="B328" s="714"/>
      <c r="C328" s="714"/>
      <c r="D328" s="714"/>
      <c r="E328" s="714"/>
      <c r="F328" s="714"/>
      <c r="G328" s="714"/>
      <c r="H328" s="714"/>
      <c r="I328" s="714"/>
      <c r="J328" s="714"/>
      <c r="K328" s="714"/>
      <c r="L328" s="714"/>
      <c r="M328" s="714"/>
      <c r="N328" s="714"/>
      <c r="O328" s="714"/>
      <c r="P328" s="714"/>
      <c r="Q328" s="714"/>
      <c r="R328" s="714"/>
      <c r="S328" s="714"/>
      <c r="T328" s="714"/>
      <c r="U328" s="714"/>
      <c r="V328" s="714"/>
      <c r="W328" s="714"/>
      <c r="X328" s="714"/>
      <c r="Y328" s="714"/>
      <c r="Z328" s="714"/>
      <c r="AA328" s="697"/>
      <c r="AB328" s="697"/>
      <c r="AC328" s="697"/>
    </row>
    <row r="329" spans="1:68" ht="27" customHeight="1" x14ac:dyDescent="0.25">
      <c r="A329" s="54" t="s">
        <v>538</v>
      </c>
      <c r="B329" s="54" t="s">
        <v>539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76</v>
      </c>
      <c r="L329" s="32"/>
      <c r="M329" s="33" t="s">
        <v>68</v>
      </c>
      <c r="N329" s="33"/>
      <c r="O329" s="32">
        <v>35</v>
      </c>
      <c r="P329" s="7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69</v>
      </c>
      <c r="X329" s="701">
        <v>80</v>
      </c>
      <c r="Y329" s="702">
        <f>IFERROR(IF(X329="",0,CEILING((X329/$H329),1)*$H329),"")</f>
        <v>84</v>
      </c>
      <c r="Z329" s="36">
        <f>IFERROR(IF(Y329=0,"",ROUNDUP(Y329/H329,0)*0.00753),"")</f>
        <v>0.15060000000000001</v>
      </c>
      <c r="AA329" s="56"/>
      <c r="AB329" s="57"/>
      <c r="AC329" s="405" t="s">
        <v>540</v>
      </c>
      <c r="AG329" s="64"/>
      <c r="AJ329" s="68"/>
      <c r="AK329" s="68"/>
      <c r="BB329" s="406" t="s">
        <v>1</v>
      </c>
      <c r="BM329" s="64">
        <f>IFERROR(X329*I329/H329,"0")</f>
        <v>84.952380952380949</v>
      </c>
      <c r="BN329" s="64">
        <f>IFERROR(Y329*I329/H329,"0")</f>
        <v>89.199999999999989</v>
      </c>
      <c r="BO329" s="64">
        <f>IFERROR(1/J329*(X329/H329),"0")</f>
        <v>0.1221001221001221</v>
      </c>
      <c r="BP329" s="64">
        <f>IFERROR(1/J329*(Y329/H329),"0")</f>
        <v>0.12820512820512819</v>
      </c>
    </row>
    <row r="330" spans="1:68" ht="27" customHeight="1" x14ac:dyDescent="0.25">
      <c r="A330" s="54" t="s">
        <v>541</v>
      </c>
      <c r="B330" s="54" t="s">
        <v>542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76</v>
      </c>
      <c r="L330" s="32"/>
      <c r="M330" s="33" t="s">
        <v>68</v>
      </c>
      <c r="N330" s="33"/>
      <c r="O330" s="32">
        <v>40</v>
      </c>
      <c r="P330" s="9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69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543</v>
      </c>
      <c r="AG330" s="64"/>
      <c r="AJ330" s="68"/>
      <c r="AK330" s="68"/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544</v>
      </c>
      <c r="B331" s="54" t="s">
        <v>545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76</v>
      </c>
      <c r="L331" s="32"/>
      <c r="M331" s="33" t="s">
        <v>68</v>
      </c>
      <c r="N331" s="33"/>
      <c r="O331" s="32">
        <v>45</v>
      </c>
      <c r="P331" s="7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69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546</v>
      </c>
      <c r="AG331" s="64"/>
      <c r="AJ331" s="68"/>
      <c r="AK331" s="68"/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547</v>
      </c>
      <c r="B332" s="54" t="s">
        <v>548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9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69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543</v>
      </c>
      <c r="AG332" s="64"/>
      <c r="AJ332" s="68"/>
      <c r="AK332" s="68"/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13"/>
      <c r="B333" s="714"/>
      <c r="C333" s="714"/>
      <c r="D333" s="714"/>
      <c r="E333" s="714"/>
      <c r="F333" s="714"/>
      <c r="G333" s="714"/>
      <c r="H333" s="714"/>
      <c r="I333" s="714"/>
      <c r="J333" s="714"/>
      <c r="K333" s="714"/>
      <c r="L333" s="714"/>
      <c r="M333" s="714"/>
      <c r="N333" s="714"/>
      <c r="O333" s="715"/>
      <c r="P333" s="720" t="s">
        <v>71</v>
      </c>
      <c r="Q333" s="721"/>
      <c r="R333" s="721"/>
      <c r="S333" s="721"/>
      <c r="T333" s="721"/>
      <c r="U333" s="721"/>
      <c r="V333" s="722"/>
      <c r="W333" s="37" t="s">
        <v>72</v>
      </c>
      <c r="X333" s="703">
        <f>IFERROR(X329/H329,"0")+IFERROR(X330/H330,"0")+IFERROR(X331/H331,"0")+IFERROR(X332/H332,"0")</f>
        <v>19.047619047619047</v>
      </c>
      <c r="Y333" s="703">
        <f>IFERROR(Y329/H329,"0")+IFERROR(Y330/H330,"0")+IFERROR(Y331/H331,"0")+IFERROR(Y332/H332,"0")</f>
        <v>20</v>
      </c>
      <c r="Z333" s="703">
        <f>IFERROR(IF(Z329="",0,Z329),"0")+IFERROR(IF(Z330="",0,Z330),"0")+IFERROR(IF(Z331="",0,Z331),"0")+IFERROR(IF(Z332="",0,Z332),"0")</f>
        <v>0.15060000000000001</v>
      </c>
      <c r="AA333" s="704"/>
      <c r="AB333" s="704"/>
      <c r="AC333" s="704"/>
    </row>
    <row r="334" spans="1:68" x14ac:dyDescent="0.2">
      <c r="A334" s="714"/>
      <c r="B334" s="714"/>
      <c r="C334" s="714"/>
      <c r="D334" s="714"/>
      <c r="E334" s="714"/>
      <c r="F334" s="714"/>
      <c r="G334" s="714"/>
      <c r="H334" s="714"/>
      <c r="I334" s="714"/>
      <c r="J334" s="714"/>
      <c r="K334" s="714"/>
      <c r="L334" s="714"/>
      <c r="M334" s="714"/>
      <c r="N334" s="714"/>
      <c r="O334" s="715"/>
      <c r="P334" s="720" t="s">
        <v>71</v>
      </c>
      <c r="Q334" s="721"/>
      <c r="R334" s="721"/>
      <c r="S334" s="721"/>
      <c r="T334" s="721"/>
      <c r="U334" s="721"/>
      <c r="V334" s="722"/>
      <c r="W334" s="37" t="s">
        <v>69</v>
      </c>
      <c r="X334" s="703">
        <f>IFERROR(SUM(X329:X332),"0")</f>
        <v>80</v>
      </c>
      <c r="Y334" s="703">
        <f>IFERROR(SUM(Y329:Y332),"0")</f>
        <v>84</v>
      </c>
      <c r="Z334" s="37"/>
      <c r="AA334" s="704"/>
      <c r="AB334" s="704"/>
      <c r="AC334" s="704"/>
    </row>
    <row r="335" spans="1:68" ht="14.25" customHeight="1" x14ac:dyDescent="0.25">
      <c r="A335" s="723" t="s">
        <v>73</v>
      </c>
      <c r="B335" s="714"/>
      <c r="C335" s="714"/>
      <c r="D335" s="714"/>
      <c r="E335" s="714"/>
      <c r="F335" s="714"/>
      <c r="G335" s="714"/>
      <c r="H335" s="714"/>
      <c r="I335" s="714"/>
      <c r="J335" s="714"/>
      <c r="K335" s="714"/>
      <c r="L335" s="714"/>
      <c r="M335" s="714"/>
      <c r="N335" s="714"/>
      <c r="O335" s="714"/>
      <c r="P335" s="714"/>
      <c r="Q335" s="714"/>
      <c r="R335" s="714"/>
      <c r="S335" s="714"/>
      <c r="T335" s="714"/>
      <c r="U335" s="714"/>
      <c r="V335" s="714"/>
      <c r="W335" s="714"/>
      <c r="X335" s="714"/>
      <c r="Y335" s="714"/>
      <c r="Z335" s="714"/>
      <c r="AA335" s="697"/>
      <c r="AB335" s="697"/>
      <c r="AC335" s="697"/>
    </row>
    <row r="336" spans="1:68" ht="37.5" customHeight="1" x14ac:dyDescent="0.25">
      <c r="A336" s="54" t="s">
        <v>549</v>
      </c>
      <c r="B336" s="54" t="s">
        <v>550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117</v>
      </c>
      <c r="L336" s="32"/>
      <c r="M336" s="33" t="s">
        <v>121</v>
      </c>
      <c r="N336" s="33"/>
      <c r="O336" s="32">
        <v>40</v>
      </c>
      <c r="P336" s="10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69</v>
      </c>
      <c r="X336" s="701">
        <v>1350</v>
      </c>
      <c r="Y336" s="702">
        <f t="shared" ref="Y336:Y341" si="62">IFERROR(IF(X336="",0,CEILING((X336/$H336),1)*$H336),"")</f>
        <v>1357.2</v>
      </c>
      <c r="Z336" s="36">
        <f>IFERROR(IF(Y336=0,"",ROUNDUP(Y336/H336,0)*0.02175),"")</f>
        <v>3.7844999999999995</v>
      </c>
      <c r="AA336" s="56"/>
      <c r="AB336" s="57"/>
      <c r="AC336" s="413" t="s">
        <v>551</v>
      </c>
      <c r="AG336" s="64"/>
      <c r="AJ336" s="68"/>
      <c r="AK336" s="68"/>
      <c r="BB336" s="414" t="s">
        <v>1</v>
      </c>
      <c r="BM336" s="64">
        <f t="shared" ref="BM336:BM341" si="63">IFERROR(X336*I336/H336,"0")</f>
        <v>1446.5769230769233</v>
      </c>
      <c r="BN336" s="64">
        <f t="shared" ref="BN336:BN341" si="64">IFERROR(Y336*I336/H336,"0")</f>
        <v>1454.2920000000004</v>
      </c>
      <c r="BO336" s="64">
        <f t="shared" ref="BO336:BO341" si="65">IFERROR(1/J336*(X336/H336),"0")</f>
        <v>3.0906593406593408</v>
      </c>
      <c r="BP336" s="64">
        <f t="shared" ref="BP336:BP341" si="66">IFERROR(1/J336*(Y336/H336),"0")</f>
        <v>3.1071428571428568</v>
      </c>
    </row>
    <row r="337" spans="1:68" ht="27" customHeight="1" x14ac:dyDescent="0.25">
      <c r="A337" s="54" t="s">
        <v>552</v>
      </c>
      <c r="B337" s="54" t="s">
        <v>553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117</v>
      </c>
      <c r="L337" s="32"/>
      <c r="M337" s="33" t="s">
        <v>68</v>
      </c>
      <c r="N337" s="33"/>
      <c r="O337" s="32">
        <v>40</v>
      </c>
      <c r="P337" s="8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69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554</v>
      </c>
      <c r="AG337" s="64"/>
      <c r="AJ337" s="68"/>
      <c r="AK337" s="68"/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555</v>
      </c>
      <c r="B338" s="54" t="s">
        <v>556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117</v>
      </c>
      <c r="L338" s="32"/>
      <c r="M338" s="33" t="s">
        <v>68</v>
      </c>
      <c r="N338" s="33"/>
      <c r="O338" s="32">
        <v>40</v>
      </c>
      <c r="P338" s="11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69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557</v>
      </c>
      <c r="AG338" s="64"/>
      <c r="AJ338" s="68"/>
      <c r="AK338" s="68"/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558</v>
      </c>
      <c r="B339" s="54" t="s">
        <v>559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76</v>
      </c>
      <c r="L339" s="32"/>
      <c r="M339" s="33" t="s">
        <v>68</v>
      </c>
      <c r="N339" s="33"/>
      <c r="O339" s="32">
        <v>40</v>
      </c>
      <c r="P339" s="8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69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560</v>
      </c>
      <c r="AG339" s="64"/>
      <c r="AJ339" s="68"/>
      <c r="AK339" s="68"/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customHeight="1" x14ac:dyDescent="0.25">
      <c r="A340" s="54" t="s">
        <v>561</v>
      </c>
      <c r="B340" s="54" t="s">
        <v>562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76</v>
      </c>
      <c r="L340" s="32"/>
      <c r="M340" s="33" t="s">
        <v>68</v>
      </c>
      <c r="N340" s="33"/>
      <c r="O340" s="32">
        <v>40</v>
      </c>
      <c r="P340" s="8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563</v>
      </c>
      <c r="AG340" s="64"/>
      <c r="AJ340" s="68"/>
      <c r="AK340" s="68"/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customHeight="1" x14ac:dyDescent="0.25">
      <c r="A341" s="54" t="s">
        <v>564</v>
      </c>
      <c r="B341" s="54" t="s">
        <v>565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76</v>
      </c>
      <c r="L341" s="32"/>
      <c r="M341" s="33" t="s">
        <v>68</v>
      </c>
      <c r="N341" s="33"/>
      <c r="O341" s="32">
        <v>40</v>
      </c>
      <c r="P341" s="10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566</v>
      </c>
      <c r="AG341" s="64"/>
      <c r="AJ341" s="68"/>
      <c r="AK341" s="68"/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713"/>
      <c r="B342" s="714"/>
      <c r="C342" s="714"/>
      <c r="D342" s="714"/>
      <c r="E342" s="714"/>
      <c r="F342" s="714"/>
      <c r="G342" s="714"/>
      <c r="H342" s="714"/>
      <c r="I342" s="714"/>
      <c r="J342" s="714"/>
      <c r="K342" s="714"/>
      <c r="L342" s="714"/>
      <c r="M342" s="714"/>
      <c r="N342" s="714"/>
      <c r="O342" s="715"/>
      <c r="P342" s="720" t="s">
        <v>71</v>
      </c>
      <c r="Q342" s="721"/>
      <c r="R342" s="721"/>
      <c r="S342" s="721"/>
      <c r="T342" s="721"/>
      <c r="U342" s="721"/>
      <c r="V342" s="722"/>
      <c r="W342" s="37" t="s">
        <v>72</v>
      </c>
      <c r="X342" s="703">
        <f>IFERROR(X336/H336,"0")+IFERROR(X337/H337,"0")+IFERROR(X338/H338,"0")+IFERROR(X339/H339,"0")+IFERROR(X340/H340,"0")+IFERROR(X341/H341,"0")</f>
        <v>173.07692307692309</v>
      </c>
      <c r="Y342" s="703">
        <f>IFERROR(Y336/H336,"0")+IFERROR(Y337/H337,"0")+IFERROR(Y338/H338,"0")+IFERROR(Y339/H339,"0")+IFERROR(Y340/H340,"0")+IFERROR(Y341/H341,"0")</f>
        <v>174</v>
      </c>
      <c r="Z342" s="703">
        <f>IFERROR(IF(Z336="",0,Z336),"0")+IFERROR(IF(Z337="",0,Z337),"0")+IFERROR(IF(Z338="",0,Z338),"0")+IFERROR(IF(Z339="",0,Z339),"0")+IFERROR(IF(Z340="",0,Z340),"0")+IFERROR(IF(Z341="",0,Z341),"0")</f>
        <v>3.7844999999999995</v>
      </c>
      <c r="AA342" s="704"/>
      <c r="AB342" s="704"/>
      <c r="AC342" s="704"/>
    </row>
    <row r="343" spans="1:68" x14ac:dyDescent="0.2">
      <c r="A343" s="714"/>
      <c r="B343" s="714"/>
      <c r="C343" s="714"/>
      <c r="D343" s="714"/>
      <c r="E343" s="714"/>
      <c r="F343" s="714"/>
      <c r="G343" s="714"/>
      <c r="H343" s="714"/>
      <c r="I343" s="714"/>
      <c r="J343" s="714"/>
      <c r="K343" s="714"/>
      <c r="L343" s="714"/>
      <c r="M343" s="714"/>
      <c r="N343" s="714"/>
      <c r="O343" s="715"/>
      <c r="P343" s="720" t="s">
        <v>71</v>
      </c>
      <c r="Q343" s="721"/>
      <c r="R343" s="721"/>
      <c r="S343" s="721"/>
      <c r="T343" s="721"/>
      <c r="U343" s="721"/>
      <c r="V343" s="722"/>
      <c r="W343" s="37" t="s">
        <v>69</v>
      </c>
      <c r="X343" s="703">
        <f>IFERROR(SUM(X336:X341),"0")</f>
        <v>1350</v>
      </c>
      <c r="Y343" s="703">
        <f>IFERROR(SUM(Y336:Y341),"0")</f>
        <v>1357.2</v>
      </c>
      <c r="Z343" s="37"/>
      <c r="AA343" s="704"/>
      <c r="AB343" s="704"/>
      <c r="AC343" s="704"/>
    </row>
    <row r="344" spans="1:68" ht="14.25" customHeight="1" x14ac:dyDescent="0.25">
      <c r="A344" s="723" t="s">
        <v>202</v>
      </c>
      <c r="B344" s="714"/>
      <c r="C344" s="714"/>
      <c r="D344" s="714"/>
      <c r="E344" s="714"/>
      <c r="F344" s="714"/>
      <c r="G344" s="714"/>
      <c r="H344" s="714"/>
      <c r="I344" s="714"/>
      <c r="J344" s="714"/>
      <c r="K344" s="714"/>
      <c r="L344" s="714"/>
      <c r="M344" s="714"/>
      <c r="N344" s="714"/>
      <c r="O344" s="714"/>
      <c r="P344" s="714"/>
      <c r="Q344" s="714"/>
      <c r="R344" s="714"/>
      <c r="S344" s="714"/>
      <c r="T344" s="714"/>
      <c r="U344" s="714"/>
      <c r="V344" s="714"/>
      <c r="W344" s="714"/>
      <c r="X344" s="714"/>
      <c r="Y344" s="714"/>
      <c r="Z344" s="714"/>
      <c r="AA344" s="697"/>
      <c r="AB344" s="697"/>
      <c r="AC344" s="697"/>
    </row>
    <row r="345" spans="1:68" ht="27" customHeight="1" x14ac:dyDescent="0.25">
      <c r="A345" s="54" t="s">
        <v>567</v>
      </c>
      <c r="B345" s="54" t="s">
        <v>568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117</v>
      </c>
      <c r="L345" s="32"/>
      <c r="M345" s="33" t="s">
        <v>68</v>
      </c>
      <c r="N345" s="33"/>
      <c r="O345" s="32">
        <v>30</v>
      </c>
      <c r="P345" s="97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69</v>
      </c>
      <c r="X345" s="701">
        <v>0</v>
      </c>
      <c r="Y345" s="702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425" t="s">
        <v>569</v>
      </c>
      <c r="AG345" s="64"/>
      <c r="AJ345" s="68"/>
      <c r="AK345" s="68"/>
      <c r="BB345" s="426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570</v>
      </c>
      <c r="B346" s="54" t="s">
        <v>571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117</v>
      </c>
      <c r="L346" s="32"/>
      <c r="M346" s="33" t="s">
        <v>68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69</v>
      </c>
      <c r="X346" s="701">
        <v>0</v>
      </c>
      <c r="Y346" s="702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427" t="s">
        <v>572</v>
      </c>
      <c r="AG346" s="64"/>
      <c r="AJ346" s="68"/>
      <c r="AK346" s="68"/>
      <c r="BB346" s="42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16.5" customHeight="1" x14ac:dyDescent="0.25">
      <c r="A347" s="54" t="s">
        <v>573</v>
      </c>
      <c r="B347" s="54" t="s">
        <v>574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117</v>
      </c>
      <c r="L347" s="32"/>
      <c r="M347" s="33" t="s">
        <v>68</v>
      </c>
      <c r="N347" s="33"/>
      <c r="O347" s="32">
        <v>30</v>
      </c>
      <c r="P347" s="10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69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575</v>
      </c>
      <c r="AG347" s="64"/>
      <c r="AJ347" s="68"/>
      <c r="AK347" s="68"/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13"/>
      <c r="B348" s="714"/>
      <c r="C348" s="714"/>
      <c r="D348" s="714"/>
      <c r="E348" s="714"/>
      <c r="F348" s="714"/>
      <c r="G348" s="714"/>
      <c r="H348" s="714"/>
      <c r="I348" s="714"/>
      <c r="J348" s="714"/>
      <c r="K348" s="714"/>
      <c r="L348" s="714"/>
      <c r="M348" s="714"/>
      <c r="N348" s="714"/>
      <c r="O348" s="715"/>
      <c r="P348" s="720" t="s">
        <v>71</v>
      </c>
      <c r="Q348" s="721"/>
      <c r="R348" s="721"/>
      <c r="S348" s="721"/>
      <c r="T348" s="721"/>
      <c r="U348" s="721"/>
      <c r="V348" s="722"/>
      <c r="W348" s="37" t="s">
        <v>72</v>
      </c>
      <c r="X348" s="703">
        <f>IFERROR(X345/H345,"0")+IFERROR(X346/H346,"0")+IFERROR(X347/H347,"0")</f>
        <v>0</v>
      </c>
      <c r="Y348" s="703">
        <f>IFERROR(Y345/H345,"0")+IFERROR(Y346/H346,"0")+IFERROR(Y347/H347,"0")</f>
        <v>0</v>
      </c>
      <c r="Z348" s="703">
        <f>IFERROR(IF(Z345="",0,Z345),"0")+IFERROR(IF(Z346="",0,Z346),"0")+IFERROR(IF(Z347="",0,Z347),"0")</f>
        <v>0</v>
      </c>
      <c r="AA348" s="704"/>
      <c r="AB348" s="704"/>
      <c r="AC348" s="704"/>
    </row>
    <row r="349" spans="1:68" x14ac:dyDescent="0.2">
      <c r="A349" s="714"/>
      <c r="B349" s="714"/>
      <c r="C349" s="714"/>
      <c r="D349" s="714"/>
      <c r="E349" s="714"/>
      <c r="F349" s="714"/>
      <c r="G349" s="714"/>
      <c r="H349" s="714"/>
      <c r="I349" s="714"/>
      <c r="J349" s="714"/>
      <c r="K349" s="714"/>
      <c r="L349" s="714"/>
      <c r="M349" s="714"/>
      <c r="N349" s="714"/>
      <c r="O349" s="715"/>
      <c r="P349" s="720" t="s">
        <v>71</v>
      </c>
      <c r="Q349" s="721"/>
      <c r="R349" s="721"/>
      <c r="S349" s="721"/>
      <c r="T349" s="721"/>
      <c r="U349" s="721"/>
      <c r="V349" s="722"/>
      <c r="W349" s="37" t="s">
        <v>69</v>
      </c>
      <c r="X349" s="703">
        <f>IFERROR(SUM(X345:X347),"0")</f>
        <v>0</v>
      </c>
      <c r="Y349" s="703">
        <f>IFERROR(SUM(Y345:Y347),"0")</f>
        <v>0</v>
      </c>
      <c r="Z349" s="37"/>
      <c r="AA349" s="704"/>
      <c r="AB349" s="704"/>
      <c r="AC349" s="704"/>
    </row>
    <row r="350" spans="1:68" ht="14.25" customHeight="1" x14ac:dyDescent="0.25">
      <c r="A350" s="723" t="s">
        <v>103</v>
      </c>
      <c r="B350" s="714"/>
      <c r="C350" s="714"/>
      <c r="D350" s="714"/>
      <c r="E350" s="714"/>
      <c r="F350" s="714"/>
      <c r="G350" s="714"/>
      <c r="H350" s="714"/>
      <c r="I350" s="714"/>
      <c r="J350" s="714"/>
      <c r="K350" s="714"/>
      <c r="L350" s="714"/>
      <c r="M350" s="714"/>
      <c r="N350" s="714"/>
      <c r="O350" s="714"/>
      <c r="P350" s="714"/>
      <c r="Q350" s="714"/>
      <c r="R350" s="714"/>
      <c r="S350" s="714"/>
      <c r="T350" s="714"/>
      <c r="U350" s="714"/>
      <c r="V350" s="714"/>
      <c r="W350" s="714"/>
      <c r="X350" s="714"/>
      <c r="Y350" s="714"/>
      <c r="Z350" s="714"/>
      <c r="AA350" s="697"/>
      <c r="AB350" s="697"/>
      <c r="AC350" s="697"/>
    </row>
    <row r="351" spans="1:68" ht="16.5" customHeight="1" x14ac:dyDescent="0.25">
      <c r="A351" s="54" t="s">
        <v>576</v>
      </c>
      <c r="B351" s="54" t="s">
        <v>577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76</v>
      </c>
      <c r="L351" s="32"/>
      <c r="M351" s="33" t="s">
        <v>106</v>
      </c>
      <c r="N351" s="33"/>
      <c r="O351" s="32">
        <v>180</v>
      </c>
      <c r="P351" s="883" t="s">
        <v>578</v>
      </c>
      <c r="Q351" s="708"/>
      <c r="R351" s="708"/>
      <c r="S351" s="708"/>
      <c r="T351" s="709"/>
      <c r="U351" s="34"/>
      <c r="V351" s="34"/>
      <c r="W351" s="35" t="s">
        <v>69</v>
      </c>
      <c r="X351" s="701">
        <v>10</v>
      </c>
      <c r="Y351" s="702">
        <f>IFERROR(IF(X351="",0,CEILING((X351/$H351),1)*$H351),"")</f>
        <v>12.16</v>
      </c>
      <c r="Z351" s="36">
        <f>IFERROR(IF(Y351=0,"",ROUNDUP(Y351/H351,0)*0.00753),"")</f>
        <v>3.0120000000000001E-2</v>
      </c>
      <c r="AA351" s="56"/>
      <c r="AB351" s="57"/>
      <c r="AC351" s="431" t="s">
        <v>579</v>
      </c>
      <c r="AG351" s="64"/>
      <c r="AJ351" s="68"/>
      <c r="AK351" s="68"/>
      <c r="BB351" s="432" t="s">
        <v>1</v>
      </c>
      <c r="BM351" s="64">
        <f>IFERROR(X351*I351/H351,"0")</f>
        <v>10.789473684210526</v>
      </c>
      <c r="BN351" s="64">
        <f>IFERROR(Y351*I351/H351,"0")</f>
        <v>13.12</v>
      </c>
      <c r="BO351" s="64">
        <f>IFERROR(1/J351*(X351/H351),"0")</f>
        <v>2.1086369770580295E-2</v>
      </c>
      <c r="BP351" s="64">
        <f>IFERROR(1/J351*(Y351/H351),"0")</f>
        <v>2.564102564102564E-2</v>
      </c>
    </row>
    <row r="352" spans="1:68" ht="27" customHeight="1" x14ac:dyDescent="0.25">
      <c r="A352" s="54" t="s">
        <v>580</v>
      </c>
      <c r="B352" s="54" t="s">
        <v>581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76</v>
      </c>
      <c r="L352" s="32"/>
      <c r="M352" s="33" t="s">
        <v>106</v>
      </c>
      <c r="N352" s="33"/>
      <c r="O352" s="32">
        <v>180</v>
      </c>
      <c r="P352" s="848" t="s">
        <v>582</v>
      </c>
      <c r="Q352" s="708"/>
      <c r="R352" s="708"/>
      <c r="S352" s="708"/>
      <c r="T352" s="709"/>
      <c r="U352" s="34"/>
      <c r="V352" s="34"/>
      <c r="W352" s="35" t="s">
        <v>69</v>
      </c>
      <c r="X352" s="701">
        <v>10</v>
      </c>
      <c r="Y352" s="702">
        <f>IFERROR(IF(X352="",0,CEILING((X352/$H352),1)*$H352),"")</f>
        <v>12.16</v>
      </c>
      <c r="Z352" s="36">
        <f>IFERROR(IF(Y352=0,"",ROUNDUP(Y352/H352,0)*0.00753),"")</f>
        <v>3.0120000000000001E-2</v>
      </c>
      <c r="AA352" s="56"/>
      <c r="AB352" s="57"/>
      <c r="AC352" s="433" t="s">
        <v>579</v>
      </c>
      <c r="AG352" s="64"/>
      <c r="AJ352" s="68"/>
      <c r="AK352" s="68"/>
      <c r="BB352" s="434" t="s">
        <v>1</v>
      </c>
      <c r="BM352" s="64">
        <f>IFERROR(X352*I352/H352,"0")</f>
        <v>10.921052631578945</v>
      </c>
      <c r="BN352" s="64">
        <f>IFERROR(Y352*I352/H352,"0")</f>
        <v>13.280000000000001</v>
      </c>
      <c r="BO352" s="64">
        <f>IFERROR(1/J352*(X352/H352),"0")</f>
        <v>2.1086369770580295E-2</v>
      </c>
      <c r="BP352" s="64">
        <f>IFERROR(1/J352*(Y352/H352),"0")</f>
        <v>2.564102564102564E-2</v>
      </c>
    </row>
    <row r="353" spans="1:68" ht="27" customHeight="1" x14ac:dyDescent="0.25">
      <c r="A353" s="54" t="s">
        <v>583</v>
      </c>
      <c r="B353" s="54" t="s">
        <v>584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76</v>
      </c>
      <c r="L353" s="32"/>
      <c r="M353" s="33" t="s">
        <v>106</v>
      </c>
      <c r="N353" s="33"/>
      <c r="O353" s="32">
        <v>180</v>
      </c>
      <c r="P353" s="8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69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585</v>
      </c>
      <c r="AG353" s="64"/>
      <c r="AJ353" s="68"/>
      <c r="AK353" s="68"/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586</v>
      </c>
      <c r="B354" s="54" t="s">
        <v>587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76</v>
      </c>
      <c r="L354" s="32"/>
      <c r="M354" s="33" t="s">
        <v>106</v>
      </c>
      <c r="N354" s="33"/>
      <c r="O354" s="32">
        <v>180</v>
      </c>
      <c r="P354" s="10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69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7" t="s">
        <v>579</v>
      </c>
      <c r="AG354" s="64"/>
      <c r="AJ354" s="68"/>
      <c r="AK354" s="68"/>
      <c r="BB354" s="43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713"/>
      <c r="B355" s="714"/>
      <c r="C355" s="714"/>
      <c r="D355" s="714"/>
      <c r="E355" s="714"/>
      <c r="F355" s="714"/>
      <c r="G355" s="714"/>
      <c r="H355" s="714"/>
      <c r="I355" s="714"/>
      <c r="J355" s="714"/>
      <c r="K355" s="714"/>
      <c r="L355" s="714"/>
      <c r="M355" s="714"/>
      <c r="N355" s="714"/>
      <c r="O355" s="715"/>
      <c r="P355" s="720" t="s">
        <v>71</v>
      </c>
      <c r="Q355" s="721"/>
      <c r="R355" s="721"/>
      <c r="S355" s="721"/>
      <c r="T355" s="721"/>
      <c r="U355" s="721"/>
      <c r="V355" s="722"/>
      <c r="W355" s="37" t="s">
        <v>72</v>
      </c>
      <c r="X355" s="703">
        <f>IFERROR(X351/H351,"0")+IFERROR(X352/H352,"0")+IFERROR(X353/H353,"0")+IFERROR(X354/H354,"0")</f>
        <v>6.5789473684210522</v>
      </c>
      <c r="Y355" s="703">
        <f>IFERROR(Y351/H351,"0")+IFERROR(Y352/H352,"0")+IFERROR(Y353/H353,"0")+IFERROR(Y354/H354,"0")</f>
        <v>8</v>
      </c>
      <c r="Z355" s="703">
        <f>IFERROR(IF(Z351="",0,Z351),"0")+IFERROR(IF(Z352="",0,Z352),"0")+IFERROR(IF(Z353="",0,Z353),"0")+IFERROR(IF(Z354="",0,Z354),"0")</f>
        <v>6.0240000000000002E-2</v>
      </c>
      <c r="AA355" s="704"/>
      <c r="AB355" s="704"/>
      <c r="AC355" s="704"/>
    </row>
    <row r="356" spans="1:68" x14ac:dyDescent="0.2">
      <c r="A356" s="714"/>
      <c r="B356" s="714"/>
      <c r="C356" s="714"/>
      <c r="D356" s="714"/>
      <c r="E356" s="714"/>
      <c r="F356" s="714"/>
      <c r="G356" s="714"/>
      <c r="H356" s="714"/>
      <c r="I356" s="714"/>
      <c r="J356" s="714"/>
      <c r="K356" s="714"/>
      <c r="L356" s="714"/>
      <c r="M356" s="714"/>
      <c r="N356" s="714"/>
      <c r="O356" s="715"/>
      <c r="P356" s="720" t="s">
        <v>71</v>
      </c>
      <c r="Q356" s="721"/>
      <c r="R356" s="721"/>
      <c r="S356" s="721"/>
      <c r="T356" s="721"/>
      <c r="U356" s="721"/>
      <c r="V356" s="722"/>
      <c r="W356" s="37" t="s">
        <v>69</v>
      </c>
      <c r="X356" s="703">
        <f>IFERROR(SUM(X351:X354),"0")</f>
        <v>20</v>
      </c>
      <c r="Y356" s="703">
        <f>IFERROR(SUM(Y351:Y354),"0")</f>
        <v>24.32</v>
      </c>
      <c r="Z356" s="37"/>
      <c r="AA356" s="704"/>
      <c r="AB356" s="704"/>
      <c r="AC356" s="704"/>
    </row>
    <row r="357" spans="1:68" ht="14.25" customHeight="1" x14ac:dyDescent="0.25">
      <c r="A357" s="723" t="s">
        <v>588</v>
      </c>
      <c r="B357" s="714"/>
      <c r="C357" s="714"/>
      <c r="D357" s="714"/>
      <c r="E357" s="714"/>
      <c r="F357" s="714"/>
      <c r="G357" s="714"/>
      <c r="H357" s="714"/>
      <c r="I357" s="714"/>
      <c r="J357" s="714"/>
      <c r="K357" s="714"/>
      <c r="L357" s="714"/>
      <c r="M357" s="714"/>
      <c r="N357" s="714"/>
      <c r="O357" s="714"/>
      <c r="P357" s="714"/>
      <c r="Q357" s="714"/>
      <c r="R357" s="714"/>
      <c r="S357" s="714"/>
      <c r="T357" s="714"/>
      <c r="U357" s="714"/>
      <c r="V357" s="714"/>
      <c r="W357" s="714"/>
      <c r="X357" s="714"/>
      <c r="Y357" s="714"/>
      <c r="Z357" s="714"/>
      <c r="AA357" s="697"/>
      <c r="AB357" s="697"/>
      <c r="AC357" s="697"/>
    </row>
    <row r="358" spans="1:68" ht="16.5" customHeight="1" x14ac:dyDescent="0.25">
      <c r="A358" s="54" t="s">
        <v>589</v>
      </c>
      <c r="B358" s="54" t="s">
        <v>590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591</v>
      </c>
      <c r="L358" s="32"/>
      <c r="M358" s="33" t="s">
        <v>592</v>
      </c>
      <c r="N358" s="33"/>
      <c r="O358" s="32">
        <v>730</v>
      </c>
      <c r="P358" s="8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69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593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594</v>
      </c>
      <c r="B359" s="54" t="s">
        <v>595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591</v>
      </c>
      <c r="L359" s="32"/>
      <c r="M359" s="33" t="s">
        <v>592</v>
      </c>
      <c r="N359" s="33"/>
      <c r="O359" s="32">
        <v>730</v>
      </c>
      <c r="P359" s="10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69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593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591</v>
      </c>
      <c r="L360" s="32"/>
      <c r="M360" s="33" t="s">
        <v>592</v>
      </c>
      <c r="N360" s="33"/>
      <c r="O360" s="32">
        <v>730</v>
      </c>
      <c r="P360" s="10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69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593</v>
      </c>
      <c r="AG360" s="64"/>
      <c r="AJ360" s="68"/>
      <c r="AK360" s="68"/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713"/>
      <c r="B361" s="714"/>
      <c r="C361" s="714"/>
      <c r="D361" s="714"/>
      <c r="E361" s="714"/>
      <c r="F361" s="714"/>
      <c r="G361" s="714"/>
      <c r="H361" s="714"/>
      <c r="I361" s="714"/>
      <c r="J361" s="714"/>
      <c r="K361" s="714"/>
      <c r="L361" s="714"/>
      <c r="M361" s="714"/>
      <c r="N361" s="714"/>
      <c r="O361" s="715"/>
      <c r="P361" s="720" t="s">
        <v>71</v>
      </c>
      <c r="Q361" s="721"/>
      <c r="R361" s="721"/>
      <c r="S361" s="721"/>
      <c r="T361" s="721"/>
      <c r="U361" s="721"/>
      <c r="V361" s="722"/>
      <c r="W361" s="37" t="s">
        <v>72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x14ac:dyDescent="0.2">
      <c r="A362" s="714"/>
      <c r="B362" s="714"/>
      <c r="C362" s="714"/>
      <c r="D362" s="714"/>
      <c r="E362" s="714"/>
      <c r="F362" s="714"/>
      <c r="G362" s="714"/>
      <c r="H362" s="714"/>
      <c r="I362" s="714"/>
      <c r="J362" s="714"/>
      <c r="K362" s="714"/>
      <c r="L362" s="714"/>
      <c r="M362" s="714"/>
      <c r="N362" s="714"/>
      <c r="O362" s="715"/>
      <c r="P362" s="720" t="s">
        <v>71</v>
      </c>
      <c r="Q362" s="721"/>
      <c r="R362" s="721"/>
      <c r="S362" s="721"/>
      <c r="T362" s="721"/>
      <c r="U362" s="721"/>
      <c r="V362" s="722"/>
      <c r="W362" s="37" t="s">
        <v>69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customHeight="1" x14ac:dyDescent="0.25">
      <c r="A363" s="719" t="s">
        <v>598</v>
      </c>
      <c r="B363" s="714"/>
      <c r="C363" s="714"/>
      <c r="D363" s="714"/>
      <c r="E363" s="714"/>
      <c r="F363" s="714"/>
      <c r="G363" s="714"/>
      <c r="H363" s="714"/>
      <c r="I363" s="714"/>
      <c r="J363" s="714"/>
      <c r="K363" s="714"/>
      <c r="L363" s="714"/>
      <c r="M363" s="714"/>
      <c r="N363" s="714"/>
      <c r="O363" s="714"/>
      <c r="P363" s="714"/>
      <c r="Q363" s="714"/>
      <c r="R363" s="714"/>
      <c r="S363" s="714"/>
      <c r="T363" s="714"/>
      <c r="U363" s="714"/>
      <c r="V363" s="714"/>
      <c r="W363" s="714"/>
      <c r="X363" s="714"/>
      <c r="Y363" s="714"/>
      <c r="Z363" s="714"/>
      <c r="AA363" s="696"/>
      <c r="AB363" s="696"/>
      <c r="AC363" s="696"/>
    </row>
    <row r="364" spans="1:68" ht="14.25" customHeight="1" x14ac:dyDescent="0.25">
      <c r="A364" s="723" t="s">
        <v>64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697"/>
      <c r="AB364" s="697"/>
      <c r="AC364" s="697"/>
    </row>
    <row r="365" spans="1:68" ht="27" customHeight="1" x14ac:dyDescent="0.25">
      <c r="A365" s="54" t="s">
        <v>599</v>
      </c>
      <c r="B365" s="54" t="s">
        <v>600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76</v>
      </c>
      <c r="L365" s="32"/>
      <c r="M365" s="33" t="s">
        <v>68</v>
      </c>
      <c r="N365" s="33"/>
      <c r="O365" s="32">
        <v>40</v>
      </c>
      <c r="P365" s="10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69</v>
      </c>
      <c r="X365" s="701">
        <v>0</v>
      </c>
      <c r="Y365" s="70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45" t="s">
        <v>601</v>
      </c>
      <c r="AG365" s="64"/>
      <c r="AJ365" s="68"/>
      <c r="AK365" s="68"/>
      <c r="BB365" s="44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13"/>
      <c r="B366" s="714"/>
      <c r="C366" s="714"/>
      <c r="D366" s="714"/>
      <c r="E366" s="714"/>
      <c r="F366" s="714"/>
      <c r="G366" s="714"/>
      <c r="H366" s="714"/>
      <c r="I366" s="714"/>
      <c r="J366" s="714"/>
      <c r="K366" s="714"/>
      <c r="L366" s="714"/>
      <c r="M366" s="714"/>
      <c r="N366" s="714"/>
      <c r="O366" s="715"/>
      <c r="P366" s="720" t="s">
        <v>71</v>
      </c>
      <c r="Q366" s="721"/>
      <c r="R366" s="721"/>
      <c r="S366" s="721"/>
      <c r="T366" s="721"/>
      <c r="U366" s="721"/>
      <c r="V366" s="722"/>
      <c r="W366" s="37" t="s">
        <v>72</v>
      </c>
      <c r="X366" s="703">
        <f>IFERROR(X365/H365,"0")</f>
        <v>0</v>
      </c>
      <c r="Y366" s="703">
        <f>IFERROR(Y365/H365,"0")</f>
        <v>0</v>
      </c>
      <c r="Z366" s="703">
        <f>IFERROR(IF(Z365="",0,Z365),"0")</f>
        <v>0</v>
      </c>
      <c r="AA366" s="704"/>
      <c r="AB366" s="704"/>
      <c r="AC366" s="704"/>
    </row>
    <row r="367" spans="1:68" x14ac:dyDescent="0.2">
      <c r="A367" s="714"/>
      <c r="B367" s="714"/>
      <c r="C367" s="714"/>
      <c r="D367" s="714"/>
      <c r="E367" s="714"/>
      <c r="F367" s="714"/>
      <c r="G367" s="714"/>
      <c r="H367" s="714"/>
      <c r="I367" s="714"/>
      <c r="J367" s="714"/>
      <c r="K367" s="714"/>
      <c r="L367" s="714"/>
      <c r="M367" s="714"/>
      <c r="N367" s="714"/>
      <c r="O367" s="715"/>
      <c r="P367" s="720" t="s">
        <v>71</v>
      </c>
      <c r="Q367" s="721"/>
      <c r="R367" s="721"/>
      <c r="S367" s="721"/>
      <c r="T367" s="721"/>
      <c r="U367" s="721"/>
      <c r="V367" s="722"/>
      <c r="W367" s="37" t="s">
        <v>69</v>
      </c>
      <c r="X367" s="703">
        <f>IFERROR(SUM(X365:X365),"0")</f>
        <v>0</v>
      </c>
      <c r="Y367" s="703">
        <f>IFERROR(SUM(Y365:Y365),"0")</f>
        <v>0</v>
      </c>
      <c r="Z367" s="37"/>
      <c r="AA367" s="704"/>
      <c r="AB367" s="704"/>
      <c r="AC367" s="704"/>
    </row>
    <row r="368" spans="1:68" ht="14.25" customHeight="1" x14ac:dyDescent="0.25">
      <c r="A368" s="723" t="s">
        <v>73</v>
      </c>
      <c r="B368" s="714"/>
      <c r="C368" s="714"/>
      <c r="D368" s="714"/>
      <c r="E368" s="714"/>
      <c r="F368" s="714"/>
      <c r="G368" s="714"/>
      <c r="H368" s="714"/>
      <c r="I368" s="714"/>
      <c r="J368" s="714"/>
      <c r="K368" s="714"/>
      <c r="L368" s="714"/>
      <c r="M368" s="714"/>
      <c r="N368" s="714"/>
      <c r="O368" s="714"/>
      <c r="P368" s="714"/>
      <c r="Q368" s="714"/>
      <c r="R368" s="714"/>
      <c r="S368" s="714"/>
      <c r="T368" s="714"/>
      <c r="U368" s="714"/>
      <c r="V368" s="714"/>
      <c r="W368" s="714"/>
      <c r="X368" s="714"/>
      <c r="Y368" s="714"/>
      <c r="Z368" s="714"/>
      <c r="AA368" s="697"/>
      <c r="AB368" s="697"/>
      <c r="AC368" s="697"/>
    </row>
    <row r="369" spans="1:68" ht="27" customHeight="1" x14ac:dyDescent="0.25">
      <c r="A369" s="54" t="s">
        <v>602</v>
      </c>
      <c r="B369" s="54" t="s">
        <v>603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117</v>
      </c>
      <c r="L369" s="32"/>
      <c r="M369" s="33" t="s">
        <v>68</v>
      </c>
      <c r="N369" s="33"/>
      <c r="O369" s="32">
        <v>45</v>
      </c>
      <c r="P369" s="10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69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604</v>
      </c>
      <c r="AG369" s="64"/>
      <c r="AJ369" s="68"/>
      <c r="AK369" s="68"/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605</v>
      </c>
      <c r="B370" s="54" t="s">
        <v>606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76</v>
      </c>
      <c r="L370" s="32"/>
      <c r="M370" s="33" t="s">
        <v>121</v>
      </c>
      <c r="N370" s="33"/>
      <c r="O370" s="32">
        <v>45</v>
      </c>
      <c r="P370" s="10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69</v>
      </c>
      <c r="X370" s="701">
        <v>0</v>
      </c>
      <c r="Y370" s="70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607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608</v>
      </c>
      <c r="B371" s="54" t="s">
        <v>609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40</v>
      </c>
      <c r="P371" s="8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69</v>
      </c>
      <c r="X371" s="701">
        <v>0</v>
      </c>
      <c r="Y371" s="70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51" t="s">
        <v>610</v>
      </c>
      <c r="AG371" s="64"/>
      <c r="AJ371" s="68"/>
      <c r="AK371" s="68"/>
      <c r="BB371" s="45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13"/>
      <c r="B372" s="714"/>
      <c r="C372" s="714"/>
      <c r="D372" s="714"/>
      <c r="E372" s="714"/>
      <c r="F372" s="714"/>
      <c r="G372" s="714"/>
      <c r="H372" s="714"/>
      <c r="I372" s="714"/>
      <c r="J372" s="714"/>
      <c r="K372" s="714"/>
      <c r="L372" s="714"/>
      <c r="M372" s="714"/>
      <c r="N372" s="714"/>
      <c r="O372" s="715"/>
      <c r="P372" s="720" t="s">
        <v>71</v>
      </c>
      <c r="Q372" s="721"/>
      <c r="R372" s="721"/>
      <c r="S372" s="721"/>
      <c r="T372" s="721"/>
      <c r="U372" s="721"/>
      <c r="V372" s="722"/>
      <c r="W372" s="37" t="s">
        <v>72</v>
      </c>
      <c r="X372" s="703">
        <f>IFERROR(X369/H369,"0")+IFERROR(X370/H370,"0")+IFERROR(X371/H371,"0")</f>
        <v>0</v>
      </c>
      <c r="Y372" s="703">
        <f>IFERROR(Y369/H369,"0")+IFERROR(Y370/H370,"0")+IFERROR(Y371/H371,"0")</f>
        <v>0</v>
      </c>
      <c r="Z372" s="703">
        <f>IFERROR(IF(Z369="",0,Z369),"0")+IFERROR(IF(Z370="",0,Z370),"0")+IFERROR(IF(Z371="",0,Z371),"0")</f>
        <v>0</v>
      </c>
      <c r="AA372" s="704"/>
      <c r="AB372" s="704"/>
      <c r="AC372" s="704"/>
    </row>
    <row r="373" spans="1:68" x14ac:dyDescent="0.2">
      <c r="A373" s="714"/>
      <c r="B373" s="714"/>
      <c r="C373" s="714"/>
      <c r="D373" s="714"/>
      <c r="E373" s="714"/>
      <c r="F373" s="714"/>
      <c r="G373" s="714"/>
      <c r="H373" s="714"/>
      <c r="I373" s="714"/>
      <c r="J373" s="714"/>
      <c r="K373" s="714"/>
      <c r="L373" s="714"/>
      <c r="M373" s="714"/>
      <c r="N373" s="714"/>
      <c r="O373" s="715"/>
      <c r="P373" s="720" t="s">
        <v>71</v>
      </c>
      <c r="Q373" s="721"/>
      <c r="R373" s="721"/>
      <c r="S373" s="721"/>
      <c r="T373" s="721"/>
      <c r="U373" s="721"/>
      <c r="V373" s="722"/>
      <c r="W373" s="37" t="s">
        <v>69</v>
      </c>
      <c r="X373" s="703">
        <f>IFERROR(SUM(X369:X371),"0")</f>
        <v>0</v>
      </c>
      <c r="Y373" s="703">
        <f>IFERROR(SUM(Y369:Y371),"0")</f>
        <v>0</v>
      </c>
      <c r="Z373" s="37"/>
      <c r="AA373" s="704"/>
      <c r="AB373" s="704"/>
      <c r="AC373" s="704"/>
    </row>
    <row r="374" spans="1:68" ht="27.75" customHeight="1" x14ac:dyDescent="0.2">
      <c r="A374" s="765" t="s">
        <v>611</v>
      </c>
      <c r="B374" s="766"/>
      <c r="C374" s="766"/>
      <c r="D374" s="766"/>
      <c r="E374" s="766"/>
      <c r="F374" s="766"/>
      <c r="G374" s="766"/>
      <c r="H374" s="766"/>
      <c r="I374" s="766"/>
      <c r="J374" s="766"/>
      <c r="K374" s="766"/>
      <c r="L374" s="766"/>
      <c r="M374" s="766"/>
      <c r="N374" s="766"/>
      <c r="O374" s="766"/>
      <c r="P374" s="766"/>
      <c r="Q374" s="766"/>
      <c r="R374" s="766"/>
      <c r="S374" s="766"/>
      <c r="T374" s="766"/>
      <c r="U374" s="766"/>
      <c r="V374" s="766"/>
      <c r="W374" s="766"/>
      <c r="X374" s="766"/>
      <c r="Y374" s="766"/>
      <c r="Z374" s="766"/>
      <c r="AA374" s="48"/>
      <c r="AB374" s="48"/>
      <c r="AC374" s="48"/>
    </row>
    <row r="375" spans="1:68" ht="16.5" customHeight="1" x14ac:dyDescent="0.25">
      <c r="A375" s="719" t="s">
        <v>612</v>
      </c>
      <c r="B375" s="714"/>
      <c r="C375" s="714"/>
      <c r="D375" s="714"/>
      <c r="E375" s="714"/>
      <c r="F375" s="714"/>
      <c r="G375" s="714"/>
      <c r="H375" s="714"/>
      <c r="I375" s="714"/>
      <c r="J375" s="714"/>
      <c r="K375" s="714"/>
      <c r="L375" s="714"/>
      <c r="M375" s="714"/>
      <c r="N375" s="714"/>
      <c r="O375" s="714"/>
      <c r="P375" s="714"/>
      <c r="Q375" s="714"/>
      <c r="R375" s="714"/>
      <c r="S375" s="714"/>
      <c r="T375" s="714"/>
      <c r="U375" s="714"/>
      <c r="V375" s="714"/>
      <c r="W375" s="714"/>
      <c r="X375" s="714"/>
      <c r="Y375" s="714"/>
      <c r="Z375" s="714"/>
      <c r="AA375" s="696"/>
      <c r="AB375" s="696"/>
      <c r="AC375" s="696"/>
    </row>
    <row r="376" spans="1:68" ht="14.25" customHeight="1" x14ac:dyDescent="0.25">
      <c r="A376" s="723" t="s">
        <v>114</v>
      </c>
      <c r="B376" s="714"/>
      <c r="C376" s="714"/>
      <c r="D376" s="714"/>
      <c r="E376" s="714"/>
      <c r="F376" s="714"/>
      <c r="G376" s="714"/>
      <c r="H376" s="714"/>
      <c r="I376" s="714"/>
      <c r="J376" s="714"/>
      <c r="K376" s="714"/>
      <c r="L376" s="714"/>
      <c r="M376" s="714"/>
      <c r="N376" s="714"/>
      <c r="O376" s="714"/>
      <c r="P376" s="714"/>
      <c r="Q376" s="714"/>
      <c r="R376" s="714"/>
      <c r="S376" s="714"/>
      <c r="T376" s="714"/>
      <c r="U376" s="714"/>
      <c r="V376" s="714"/>
      <c r="W376" s="714"/>
      <c r="X376" s="714"/>
      <c r="Y376" s="714"/>
      <c r="Z376" s="714"/>
      <c r="AA376" s="697"/>
      <c r="AB376" s="697"/>
      <c r="AC376" s="697"/>
    </row>
    <row r="377" spans="1:68" ht="27" customHeight="1" x14ac:dyDescent="0.25">
      <c r="A377" s="54" t="s">
        <v>613</v>
      </c>
      <c r="B377" s="54" t="s">
        <v>614</v>
      </c>
      <c r="C377" s="31">
        <v>4301011869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117</v>
      </c>
      <c r="L377" s="32"/>
      <c r="M377" s="33" t="s">
        <v>68</v>
      </c>
      <c r="N377" s="33"/>
      <c r="O377" s="32">
        <v>60</v>
      </c>
      <c r="P377" s="93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69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3" t="s">
        <v>615</v>
      </c>
      <c r="AG377" s="64"/>
      <c r="AJ377" s="68"/>
      <c r="AK377" s="68"/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customHeight="1" x14ac:dyDescent="0.25">
      <c r="A378" s="54" t="s">
        <v>613</v>
      </c>
      <c r="B378" s="54" t="s">
        <v>616</v>
      </c>
      <c r="C378" s="31">
        <v>4301011946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117</v>
      </c>
      <c r="L378" s="32"/>
      <c r="M378" s="33" t="s">
        <v>144</v>
      </c>
      <c r="N378" s="33"/>
      <c r="O378" s="32">
        <v>60</v>
      </c>
      <c r="P378" s="8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69</v>
      </c>
      <c r="X378" s="701">
        <v>0</v>
      </c>
      <c r="Y378" s="702">
        <f t="shared" si="67"/>
        <v>0</v>
      </c>
      <c r="Z378" s="36" t="str">
        <f>IFERROR(IF(Y378=0,"",ROUNDUP(Y378/H378,0)*0.02039),"")</f>
        <v/>
      </c>
      <c r="AA378" s="56"/>
      <c r="AB378" s="57"/>
      <c r="AC378" s="455" t="s">
        <v>617</v>
      </c>
      <c r="AG378" s="64"/>
      <c r="AJ378" s="68"/>
      <c r="AK378" s="68"/>
      <c r="BB378" s="456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618</v>
      </c>
      <c r="B379" s="54" t="s">
        <v>619</v>
      </c>
      <c r="C379" s="31">
        <v>4301011870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117</v>
      </c>
      <c r="L379" s="32"/>
      <c r="M379" s="33" t="s">
        <v>68</v>
      </c>
      <c r="N379" s="33"/>
      <c r="O379" s="32">
        <v>60</v>
      </c>
      <c r="P379" s="7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69</v>
      </c>
      <c r="X379" s="701">
        <v>0</v>
      </c>
      <c r="Y379" s="702">
        <f t="shared" si="67"/>
        <v>0</v>
      </c>
      <c r="Z379" s="36" t="str">
        <f>IFERROR(IF(Y379=0,"",ROUNDUP(Y379/H379,0)*0.02175),"")</f>
        <v/>
      </c>
      <c r="AA379" s="56"/>
      <c r="AB379" s="57"/>
      <c r="AC379" s="457" t="s">
        <v>620</v>
      </c>
      <c r="AG379" s="64"/>
      <c r="AJ379" s="68"/>
      <c r="AK379" s="68"/>
      <c r="BB379" s="458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618</v>
      </c>
      <c r="B380" s="54" t="s">
        <v>621</v>
      </c>
      <c r="C380" s="31">
        <v>4301011947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117</v>
      </c>
      <c r="L380" s="32"/>
      <c r="M380" s="33" t="s">
        <v>144</v>
      </c>
      <c r="N380" s="33"/>
      <c r="O380" s="32">
        <v>60</v>
      </c>
      <c r="P380" s="93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69</v>
      </c>
      <c r="X380" s="701">
        <v>0</v>
      </c>
      <c r="Y380" s="702">
        <f t="shared" si="67"/>
        <v>0</v>
      </c>
      <c r="Z380" s="36" t="str">
        <f>IFERROR(IF(Y380=0,"",ROUNDUP(Y380/H380,0)*0.02039),"")</f>
        <v/>
      </c>
      <c r="AA380" s="56"/>
      <c r="AB380" s="57"/>
      <c r="AC380" s="459" t="s">
        <v>617</v>
      </c>
      <c r="AG380" s="64"/>
      <c r="AJ380" s="68"/>
      <c r="AK380" s="68"/>
      <c r="BB380" s="460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622</v>
      </c>
      <c r="B381" s="54" t="s">
        <v>623</v>
      </c>
      <c r="C381" s="31">
        <v>4301011943</v>
      </c>
      <c r="D381" s="705">
        <v>4680115884830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117</v>
      </c>
      <c r="L381" s="32"/>
      <c r="M381" s="33" t="s">
        <v>144</v>
      </c>
      <c r="N381" s="33"/>
      <c r="O381" s="32">
        <v>60</v>
      </c>
      <c r="P381" s="76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08"/>
      <c r="R381" s="708"/>
      <c r="S381" s="708"/>
      <c r="T381" s="709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61" t="s">
        <v>617</v>
      </c>
      <c r="AG381" s="64"/>
      <c r="AJ381" s="68"/>
      <c r="AK381" s="68"/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622</v>
      </c>
      <c r="B382" s="54" t="s">
        <v>624</v>
      </c>
      <c r="C382" s="31">
        <v>4301011867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117</v>
      </c>
      <c r="L382" s="32"/>
      <c r="M382" s="33" t="s">
        <v>68</v>
      </c>
      <c r="N382" s="33"/>
      <c r="O382" s="32">
        <v>60</v>
      </c>
      <c r="P382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69</v>
      </c>
      <c r="X382" s="701">
        <v>645</v>
      </c>
      <c r="Y382" s="702">
        <f t="shared" si="67"/>
        <v>645</v>
      </c>
      <c r="Z382" s="36">
        <f>IFERROR(IF(Y382=0,"",ROUNDUP(Y382/H382,0)*0.02175),"")</f>
        <v>0.93524999999999991</v>
      </c>
      <c r="AA382" s="56"/>
      <c r="AB382" s="57"/>
      <c r="AC382" s="463" t="s">
        <v>625</v>
      </c>
      <c r="AG382" s="64"/>
      <c r="AJ382" s="68"/>
      <c r="AK382" s="68"/>
      <c r="BB382" s="464" t="s">
        <v>1</v>
      </c>
      <c r="BM382" s="64">
        <f t="shared" si="68"/>
        <v>665.64</v>
      </c>
      <c r="BN382" s="64">
        <f t="shared" si="69"/>
        <v>665.64</v>
      </c>
      <c r="BO382" s="64">
        <f t="shared" si="70"/>
        <v>0.89583333333333326</v>
      </c>
      <c r="BP382" s="64">
        <f t="shared" si="71"/>
        <v>0.89583333333333326</v>
      </c>
    </row>
    <row r="383" spans="1:68" ht="27" customHeight="1" x14ac:dyDescent="0.25">
      <c r="A383" s="54" t="s">
        <v>626</v>
      </c>
      <c r="B383" s="54" t="s">
        <v>627</v>
      </c>
      <c r="C383" s="31">
        <v>4301011339</v>
      </c>
      <c r="D383" s="705">
        <v>4607091383997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10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8"/>
      <c r="R383" s="708"/>
      <c r="S383" s="708"/>
      <c r="T383" s="709"/>
      <c r="U383" s="34"/>
      <c r="V383" s="34"/>
      <c r="W383" s="35" t="s">
        <v>69</v>
      </c>
      <c r="X383" s="701">
        <v>0</v>
      </c>
      <c r="Y383" s="702">
        <f t="shared" si="67"/>
        <v>0</v>
      </c>
      <c r="Z383" s="36" t="str">
        <f>IFERROR(IF(Y383=0,"",ROUNDUP(Y383/H383,0)*0.02175),"")</f>
        <v/>
      </c>
      <c r="AA383" s="56"/>
      <c r="AB383" s="57"/>
      <c r="AC383" s="465" t="s">
        <v>628</v>
      </c>
      <c r="AG383" s="64"/>
      <c r="AJ383" s="68"/>
      <c r="AK383" s="68"/>
      <c r="BB383" s="466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629</v>
      </c>
      <c r="B384" s="54" t="s">
        <v>630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76</v>
      </c>
      <c r="L384" s="32"/>
      <c r="M384" s="33" t="s">
        <v>118</v>
      </c>
      <c r="N384" s="33"/>
      <c r="O384" s="32">
        <v>90</v>
      </c>
      <c r="P384" s="7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631</v>
      </c>
      <c r="AG384" s="64"/>
      <c r="AJ384" s="68"/>
      <c r="AK384" s="68"/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632</v>
      </c>
      <c r="B385" s="54" t="s">
        <v>633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76</v>
      </c>
      <c r="L385" s="32"/>
      <c r="M385" s="33" t="s">
        <v>68</v>
      </c>
      <c r="N385" s="33"/>
      <c r="O385" s="32">
        <v>60</v>
      </c>
      <c r="P385" s="10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620</v>
      </c>
      <c r="AG385" s="64"/>
      <c r="AJ385" s="68"/>
      <c r="AK385" s="68"/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634</v>
      </c>
      <c r="B386" s="54" t="s">
        <v>635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76</v>
      </c>
      <c r="L386" s="32"/>
      <c r="M386" s="33" t="s">
        <v>68</v>
      </c>
      <c r="N386" s="33"/>
      <c r="O386" s="32">
        <v>60</v>
      </c>
      <c r="P386" s="74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69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636</v>
      </c>
      <c r="AG386" s="64"/>
      <c r="AJ386" s="68"/>
      <c r="AK386" s="68"/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customHeight="1" x14ac:dyDescent="0.25">
      <c r="A387" s="54" t="s">
        <v>637</v>
      </c>
      <c r="B387" s="54" t="s">
        <v>638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76</v>
      </c>
      <c r="L387" s="32"/>
      <c r="M387" s="33" t="s">
        <v>68</v>
      </c>
      <c r="N387" s="33"/>
      <c r="O387" s="32">
        <v>60</v>
      </c>
      <c r="P387" s="9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625</v>
      </c>
      <c r="AG387" s="64"/>
      <c r="AJ387" s="68"/>
      <c r="AK387" s="68"/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13"/>
      <c r="B388" s="714"/>
      <c r="C388" s="714"/>
      <c r="D388" s="714"/>
      <c r="E388" s="714"/>
      <c r="F388" s="714"/>
      <c r="G388" s="714"/>
      <c r="H388" s="714"/>
      <c r="I388" s="714"/>
      <c r="J388" s="714"/>
      <c r="K388" s="714"/>
      <c r="L388" s="714"/>
      <c r="M388" s="714"/>
      <c r="N388" s="714"/>
      <c r="O388" s="715"/>
      <c r="P388" s="720" t="s">
        <v>71</v>
      </c>
      <c r="Q388" s="721"/>
      <c r="R388" s="721"/>
      <c r="S388" s="721"/>
      <c r="T388" s="721"/>
      <c r="U388" s="721"/>
      <c r="V388" s="722"/>
      <c r="W388" s="37" t="s">
        <v>72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43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43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0.93524999999999991</v>
      </c>
      <c r="AA388" s="704"/>
      <c r="AB388" s="704"/>
      <c r="AC388" s="704"/>
    </row>
    <row r="389" spans="1:68" x14ac:dyDescent="0.2">
      <c r="A389" s="714"/>
      <c r="B389" s="714"/>
      <c r="C389" s="714"/>
      <c r="D389" s="714"/>
      <c r="E389" s="714"/>
      <c r="F389" s="714"/>
      <c r="G389" s="714"/>
      <c r="H389" s="714"/>
      <c r="I389" s="714"/>
      <c r="J389" s="714"/>
      <c r="K389" s="714"/>
      <c r="L389" s="714"/>
      <c r="M389" s="714"/>
      <c r="N389" s="714"/>
      <c r="O389" s="715"/>
      <c r="P389" s="720" t="s">
        <v>71</v>
      </c>
      <c r="Q389" s="721"/>
      <c r="R389" s="721"/>
      <c r="S389" s="721"/>
      <c r="T389" s="721"/>
      <c r="U389" s="721"/>
      <c r="V389" s="722"/>
      <c r="W389" s="37" t="s">
        <v>69</v>
      </c>
      <c r="X389" s="703">
        <f>IFERROR(SUM(X377:X387),"0")</f>
        <v>645</v>
      </c>
      <c r="Y389" s="703">
        <f>IFERROR(SUM(Y377:Y387),"0")</f>
        <v>645</v>
      </c>
      <c r="Z389" s="37"/>
      <c r="AA389" s="704"/>
      <c r="AB389" s="704"/>
      <c r="AC389" s="704"/>
    </row>
    <row r="390" spans="1:68" ht="14.25" customHeight="1" x14ac:dyDescent="0.25">
      <c r="A390" s="723" t="s">
        <v>162</v>
      </c>
      <c r="B390" s="714"/>
      <c r="C390" s="714"/>
      <c r="D390" s="714"/>
      <c r="E390" s="714"/>
      <c r="F390" s="714"/>
      <c r="G390" s="714"/>
      <c r="H390" s="714"/>
      <c r="I390" s="714"/>
      <c r="J390" s="714"/>
      <c r="K390" s="714"/>
      <c r="L390" s="714"/>
      <c r="M390" s="714"/>
      <c r="N390" s="714"/>
      <c r="O390" s="714"/>
      <c r="P390" s="714"/>
      <c r="Q390" s="714"/>
      <c r="R390" s="714"/>
      <c r="S390" s="714"/>
      <c r="T390" s="714"/>
      <c r="U390" s="714"/>
      <c r="V390" s="714"/>
      <c r="W390" s="714"/>
      <c r="X390" s="714"/>
      <c r="Y390" s="714"/>
      <c r="Z390" s="714"/>
      <c r="AA390" s="697"/>
      <c r="AB390" s="697"/>
      <c r="AC390" s="697"/>
    </row>
    <row r="391" spans="1:68" ht="27" customHeight="1" x14ac:dyDescent="0.25">
      <c r="A391" s="54" t="s">
        <v>639</v>
      </c>
      <c r="B391" s="54" t="s">
        <v>640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117</v>
      </c>
      <c r="L391" s="32"/>
      <c r="M391" s="33" t="s">
        <v>118</v>
      </c>
      <c r="N391" s="33"/>
      <c r="O391" s="32">
        <v>50</v>
      </c>
      <c r="P391" s="7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69</v>
      </c>
      <c r="X391" s="701">
        <v>280</v>
      </c>
      <c r="Y391" s="702">
        <f>IFERROR(IF(X391="",0,CEILING((X391/$H391),1)*$H391),"")</f>
        <v>285</v>
      </c>
      <c r="Z391" s="36">
        <f>IFERROR(IF(Y391=0,"",ROUNDUP(Y391/H391,0)*0.02175),"")</f>
        <v>0.41324999999999995</v>
      </c>
      <c r="AA391" s="56"/>
      <c r="AB391" s="57"/>
      <c r="AC391" s="475" t="s">
        <v>641</v>
      </c>
      <c r="AG391" s="64"/>
      <c r="AJ391" s="68"/>
      <c r="AK391" s="68"/>
      <c r="BB391" s="476" t="s">
        <v>1</v>
      </c>
      <c r="BM391" s="64">
        <f>IFERROR(X391*I391/H391,"0")</f>
        <v>288.96000000000004</v>
      </c>
      <c r="BN391" s="64">
        <f>IFERROR(Y391*I391/H391,"0")</f>
        <v>294.12</v>
      </c>
      <c r="BO391" s="64">
        <f>IFERROR(1/J391*(X391/H391),"0")</f>
        <v>0.3888888888888889</v>
      </c>
      <c r="BP391" s="64">
        <f>IFERROR(1/J391*(Y391/H391),"0")</f>
        <v>0.39583333333333331</v>
      </c>
    </row>
    <row r="392" spans="1:68" ht="27" customHeight="1" x14ac:dyDescent="0.25">
      <c r="A392" s="54" t="s">
        <v>642</v>
      </c>
      <c r="B392" s="54" t="s">
        <v>643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76</v>
      </c>
      <c r="L392" s="32"/>
      <c r="M392" s="33" t="s">
        <v>118</v>
      </c>
      <c r="N392" s="33"/>
      <c r="O392" s="32">
        <v>50</v>
      </c>
      <c r="P392" s="7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69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641</v>
      </c>
      <c r="AG392" s="64"/>
      <c r="AJ392" s="68"/>
      <c r="AK392" s="68"/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13"/>
      <c r="B393" s="714"/>
      <c r="C393" s="714"/>
      <c r="D393" s="714"/>
      <c r="E393" s="714"/>
      <c r="F393" s="714"/>
      <c r="G393" s="714"/>
      <c r="H393" s="714"/>
      <c r="I393" s="714"/>
      <c r="J393" s="714"/>
      <c r="K393" s="714"/>
      <c r="L393" s="714"/>
      <c r="M393" s="714"/>
      <c r="N393" s="714"/>
      <c r="O393" s="715"/>
      <c r="P393" s="720" t="s">
        <v>71</v>
      </c>
      <c r="Q393" s="721"/>
      <c r="R393" s="721"/>
      <c r="S393" s="721"/>
      <c r="T393" s="721"/>
      <c r="U393" s="721"/>
      <c r="V393" s="722"/>
      <c r="W393" s="37" t="s">
        <v>72</v>
      </c>
      <c r="X393" s="703">
        <f>IFERROR(X391/H391,"0")+IFERROR(X392/H392,"0")</f>
        <v>18.666666666666668</v>
      </c>
      <c r="Y393" s="703">
        <f>IFERROR(Y391/H391,"0")+IFERROR(Y392/H392,"0")</f>
        <v>19</v>
      </c>
      <c r="Z393" s="703">
        <f>IFERROR(IF(Z391="",0,Z391),"0")+IFERROR(IF(Z392="",0,Z392),"0")</f>
        <v>0.41324999999999995</v>
      </c>
      <c r="AA393" s="704"/>
      <c r="AB393" s="704"/>
      <c r="AC393" s="704"/>
    </row>
    <row r="394" spans="1:68" x14ac:dyDescent="0.2">
      <c r="A394" s="714"/>
      <c r="B394" s="714"/>
      <c r="C394" s="714"/>
      <c r="D394" s="714"/>
      <c r="E394" s="714"/>
      <c r="F394" s="714"/>
      <c r="G394" s="714"/>
      <c r="H394" s="714"/>
      <c r="I394" s="714"/>
      <c r="J394" s="714"/>
      <c r="K394" s="714"/>
      <c r="L394" s="714"/>
      <c r="M394" s="714"/>
      <c r="N394" s="714"/>
      <c r="O394" s="715"/>
      <c r="P394" s="720" t="s">
        <v>71</v>
      </c>
      <c r="Q394" s="721"/>
      <c r="R394" s="721"/>
      <c r="S394" s="721"/>
      <c r="T394" s="721"/>
      <c r="U394" s="721"/>
      <c r="V394" s="722"/>
      <c r="W394" s="37" t="s">
        <v>69</v>
      </c>
      <c r="X394" s="703">
        <f>IFERROR(SUM(X391:X392),"0")</f>
        <v>280</v>
      </c>
      <c r="Y394" s="703">
        <f>IFERROR(SUM(Y391:Y392),"0")</f>
        <v>285</v>
      </c>
      <c r="Z394" s="37"/>
      <c r="AA394" s="704"/>
      <c r="AB394" s="704"/>
      <c r="AC394" s="704"/>
    </row>
    <row r="395" spans="1:68" ht="14.25" customHeight="1" x14ac:dyDescent="0.25">
      <c r="A395" s="723" t="s">
        <v>73</v>
      </c>
      <c r="B395" s="714"/>
      <c r="C395" s="714"/>
      <c r="D395" s="714"/>
      <c r="E395" s="714"/>
      <c r="F395" s="714"/>
      <c r="G395" s="714"/>
      <c r="H395" s="714"/>
      <c r="I395" s="714"/>
      <c r="J395" s="714"/>
      <c r="K395" s="714"/>
      <c r="L395" s="714"/>
      <c r="M395" s="714"/>
      <c r="N395" s="714"/>
      <c r="O395" s="714"/>
      <c r="P395" s="714"/>
      <c r="Q395" s="714"/>
      <c r="R395" s="714"/>
      <c r="S395" s="714"/>
      <c r="T395" s="714"/>
      <c r="U395" s="714"/>
      <c r="V395" s="714"/>
      <c r="W395" s="714"/>
      <c r="X395" s="714"/>
      <c r="Y395" s="714"/>
      <c r="Z395" s="714"/>
      <c r="AA395" s="697"/>
      <c r="AB395" s="697"/>
      <c r="AC395" s="697"/>
    </row>
    <row r="396" spans="1:68" ht="27" customHeight="1" x14ac:dyDescent="0.25">
      <c r="A396" s="54" t="s">
        <v>644</v>
      </c>
      <c r="B396" s="54" t="s">
        <v>645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117</v>
      </c>
      <c r="L396" s="32"/>
      <c r="M396" s="33" t="s">
        <v>121</v>
      </c>
      <c r="N396" s="33"/>
      <c r="O396" s="32">
        <v>40</v>
      </c>
      <c r="P396" s="99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69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646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644</v>
      </c>
      <c r="B397" s="54" t="s">
        <v>647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117</v>
      </c>
      <c r="L397" s="32"/>
      <c r="M397" s="33" t="s">
        <v>68</v>
      </c>
      <c r="N397" s="33"/>
      <c r="O397" s="32">
        <v>40</v>
      </c>
      <c r="P397" s="9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69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648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649</v>
      </c>
      <c r="B398" s="54" t="s">
        <v>650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117</v>
      </c>
      <c r="L398" s="32"/>
      <c r="M398" s="33" t="s">
        <v>68</v>
      </c>
      <c r="N398" s="33"/>
      <c r="O398" s="32">
        <v>40</v>
      </c>
      <c r="P398" s="9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69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651</v>
      </c>
      <c r="AG398" s="64"/>
      <c r="AJ398" s="68"/>
      <c r="AK398" s="68"/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13"/>
      <c r="B399" s="714"/>
      <c r="C399" s="714"/>
      <c r="D399" s="714"/>
      <c r="E399" s="714"/>
      <c r="F399" s="714"/>
      <c r="G399" s="714"/>
      <c r="H399" s="714"/>
      <c r="I399" s="714"/>
      <c r="J399" s="714"/>
      <c r="K399" s="714"/>
      <c r="L399" s="714"/>
      <c r="M399" s="714"/>
      <c r="N399" s="714"/>
      <c r="O399" s="715"/>
      <c r="P399" s="720" t="s">
        <v>71</v>
      </c>
      <c r="Q399" s="721"/>
      <c r="R399" s="721"/>
      <c r="S399" s="721"/>
      <c r="T399" s="721"/>
      <c r="U399" s="721"/>
      <c r="V399" s="722"/>
      <c r="W399" s="37" t="s">
        <v>72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x14ac:dyDescent="0.2">
      <c r="A400" s="714"/>
      <c r="B400" s="714"/>
      <c r="C400" s="714"/>
      <c r="D400" s="714"/>
      <c r="E400" s="714"/>
      <c r="F400" s="714"/>
      <c r="G400" s="714"/>
      <c r="H400" s="714"/>
      <c r="I400" s="714"/>
      <c r="J400" s="714"/>
      <c r="K400" s="714"/>
      <c r="L400" s="714"/>
      <c r="M400" s="714"/>
      <c r="N400" s="714"/>
      <c r="O400" s="715"/>
      <c r="P400" s="720" t="s">
        <v>71</v>
      </c>
      <c r="Q400" s="721"/>
      <c r="R400" s="721"/>
      <c r="S400" s="721"/>
      <c r="T400" s="721"/>
      <c r="U400" s="721"/>
      <c r="V400" s="722"/>
      <c r="W400" s="37" t="s">
        <v>69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customHeight="1" x14ac:dyDescent="0.25">
      <c r="A401" s="723" t="s">
        <v>202</v>
      </c>
      <c r="B401" s="714"/>
      <c r="C401" s="714"/>
      <c r="D401" s="714"/>
      <c r="E401" s="714"/>
      <c r="F401" s="714"/>
      <c r="G401" s="714"/>
      <c r="H401" s="714"/>
      <c r="I401" s="714"/>
      <c r="J401" s="714"/>
      <c r="K401" s="714"/>
      <c r="L401" s="714"/>
      <c r="M401" s="714"/>
      <c r="N401" s="714"/>
      <c r="O401" s="714"/>
      <c r="P401" s="714"/>
      <c r="Q401" s="714"/>
      <c r="R401" s="714"/>
      <c r="S401" s="714"/>
      <c r="T401" s="714"/>
      <c r="U401" s="714"/>
      <c r="V401" s="714"/>
      <c r="W401" s="714"/>
      <c r="X401" s="714"/>
      <c r="Y401" s="714"/>
      <c r="Z401" s="714"/>
      <c r="AA401" s="697"/>
      <c r="AB401" s="697"/>
      <c r="AC401" s="697"/>
    </row>
    <row r="402" spans="1:68" ht="27" customHeight="1" x14ac:dyDescent="0.25">
      <c r="A402" s="54" t="s">
        <v>652</v>
      </c>
      <c r="B402" s="54" t="s">
        <v>653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30</v>
      </c>
      <c r="P402" s="8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69</v>
      </c>
      <c r="X402" s="701">
        <v>0</v>
      </c>
      <c r="Y402" s="702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654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652</v>
      </c>
      <c r="B403" s="54" t="s">
        <v>655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30</v>
      </c>
      <c r="P403" s="86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69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656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13"/>
      <c r="B404" s="714"/>
      <c r="C404" s="714"/>
      <c r="D404" s="714"/>
      <c r="E404" s="714"/>
      <c r="F404" s="714"/>
      <c r="G404" s="714"/>
      <c r="H404" s="714"/>
      <c r="I404" s="714"/>
      <c r="J404" s="714"/>
      <c r="K404" s="714"/>
      <c r="L404" s="714"/>
      <c r="M404" s="714"/>
      <c r="N404" s="714"/>
      <c r="O404" s="715"/>
      <c r="P404" s="720" t="s">
        <v>71</v>
      </c>
      <c r="Q404" s="721"/>
      <c r="R404" s="721"/>
      <c r="S404" s="721"/>
      <c r="T404" s="721"/>
      <c r="U404" s="721"/>
      <c r="V404" s="722"/>
      <c r="W404" s="37" t="s">
        <v>72</v>
      </c>
      <c r="X404" s="703">
        <f>IFERROR(X402/H402,"0")+IFERROR(X403/H403,"0")</f>
        <v>0</v>
      </c>
      <c r="Y404" s="703">
        <f>IFERROR(Y402/H402,"0")+IFERROR(Y403/H403,"0")</f>
        <v>0</v>
      </c>
      <c r="Z404" s="703">
        <f>IFERROR(IF(Z402="",0,Z402),"0")+IFERROR(IF(Z403="",0,Z403),"0")</f>
        <v>0</v>
      </c>
      <c r="AA404" s="704"/>
      <c r="AB404" s="704"/>
      <c r="AC404" s="704"/>
    </row>
    <row r="405" spans="1:68" x14ac:dyDescent="0.2">
      <c r="A405" s="714"/>
      <c r="B405" s="714"/>
      <c r="C405" s="714"/>
      <c r="D405" s="714"/>
      <c r="E405" s="714"/>
      <c r="F405" s="714"/>
      <c r="G405" s="714"/>
      <c r="H405" s="714"/>
      <c r="I405" s="714"/>
      <c r="J405" s="714"/>
      <c r="K405" s="714"/>
      <c r="L405" s="714"/>
      <c r="M405" s="714"/>
      <c r="N405" s="714"/>
      <c r="O405" s="715"/>
      <c r="P405" s="720" t="s">
        <v>71</v>
      </c>
      <c r="Q405" s="721"/>
      <c r="R405" s="721"/>
      <c r="S405" s="721"/>
      <c r="T405" s="721"/>
      <c r="U405" s="721"/>
      <c r="V405" s="722"/>
      <c r="W405" s="37" t="s">
        <v>69</v>
      </c>
      <c r="X405" s="703">
        <f>IFERROR(SUM(X402:X403),"0")</f>
        <v>0</v>
      </c>
      <c r="Y405" s="703">
        <f>IFERROR(SUM(Y402:Y403),"0")</f>
        <v>0</v>
      </c>
      <c r="Z405" s="37"/>
      <c r="AA405" s="704"/>
      <c r="AB405" s="704"/>
      <c r="AC405" s="704"/>
    </row>
    <row r="406" spans="1:68" ht="16.5" customHeight="1" x14ac:dyDescent="0.25">
      <c r="A406" s="719" t="s">
        <v>657</v>
      </c>
      <c r="B406" s="714"/>
      <c r="C406" s="714"/>
      <c r="D406" s="714"/>
      <c r="E406" s="714"/>
      <c r="F406" s="714"/>
      <c r="G406" s="714"/>
      <c r="H406" s="714"/>
      <c r="I406" s="714"/>
      <c r="J406" s="714"/>
      <c r="K406" s="714"/>
      <c r="L406" s="714"/>
      <c r="M406" s="714"/>
      <c r="N406" s="714"/>
      <c r="O406" s="714"/>
      <c r="P406" s="714"/>
      <c r="Q406" s="714"/>
      <c r="R406" s="714"/>
      <c r="S406" s="714"/>
      <c r="T406" s="714"/>
      <c r="U406" s="714"/>
      <c r="V406" s="714"/>
      <c r="W406" s="714"/>
      <c r="X406" s="714"/>
      <c r="Y406" s="714"/>
      <c r="Z406" s="714"/>
      <c r="AA406" s="696"/>
      <c r="AB406" s="696"/>
      <c r="AC406" s="696"/>
    </row>
    <row r="407" spans="1:68" ht="14.25" customHeight="1" x14ac:dyDescent="0.25">
      <c r="A407" s="723" t="s">
        <v>114</v>
      </c>
      <c r="B407" s="714"/>
      <c r="C407" s="714"/>
      <c r="D407" s="714"/>
      <c r="E407" s="714"/>
      <c r="F407" s="714"/>
      <c r="G407" s="714"/>
      <c r="H407" s="714"/>
      <c r="I407" s="714"/>
      <c r="J407" s="714"/>
      <c r="K407" s="714"/>
      <c r="L407" s="714"/>
      <c r="M407" s="714"/>
      <c r="N407" s="714"/>
      <c r="O407" s="714"/>
      <c r="P407" s="714"/>
      <c r="Q407" s="714"/>
      <c r="R407" s="714"/>
      <c r="S407" s="714"/>
      <c r="T407" s="714"/>
      <c r="U407" s="714"/>
      <c r="V407" s="714"/>
      <c r="W407" s="714"/>
      <c r="X407" s="714"/>
      <c r="Y407" s="714"/>
      <c r="Z407" s="714"/>
      <c r="AA407" s="697"/>
      <c r="AB407" s="697"/>
      <c r="AC407" s="697"/>
    </row>
    <row r="408" spans="1:68" ht="27" customHeight="1" x14ac:dyDescent="0.25">
      <c r="A408" s="54" t="s">
        <v>658</v>
      </c>
      <c r="B408" s="54" t="s">
        <v>659</v>
      </c>
      <c r="C408" s="31">
        <v>4301011873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60</v>
      </c>
      <c r="P408" s="1068" t="s">
        <v>660</v>
      </c>
      <c r="Q408" s="708"/>
      <c r="R408" s="708"/>
      <c r="S408" s="708"/>
      <c r="T408" s="709"/>
      <c r="U408" s="34"/>
      <c r="V408" s="34"/>
      <c r="W408" s="35" t="s">
        <v>69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661</v>
      </c>
      <c r="AG408" s="64"/>
      <c r="AJ408" s="68"/>
      <c r="AK408" s="68"/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customHeight="1" x14ac:dyDescent="0.25">
      <c r="A409" s="54" t="s">
        <v>658</v>
      </c>
      <c r="B409" s="54" t="s">
        <v>662</v>
      </c>
      <c r="C409" s="31">
        <v>4301011483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117</v>
      </c>
      <c r="L409" s="32"/>
      <c r="M409" s="33" t="s">
        <v>68</v>
      </c>
      <c r="N409" s="33"/>
      <c r="O409" s="32">
        <v>60</v>
      </c>
      <c r="P409" s="10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08"/>
      <c r="R409" s="708"/>
      <c r="S409" s="708"/>
      <c r="T409" s="709"/>
      <c r="U409" s="34"/>
      <c r="V409" s="34"/>
      <c r="W409" s="35" t="s">
        <v>69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663</v>
      </c>
      <c r="AG409" s="64"/>
      <c r="AJ409" s="68"/>
      <c r="AK409" s="68"/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customHeight="1" x14ac:dyDescent="0.25">
      <c r="A410" s="54" t="s">
        <v>664</v>
      </c>
      <c r="B410" s="54" t="s">
        <v>665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117</v>
      </c>
      <c r="L410" s="32"/>
      <c r="M410" s="33" t="s">
        <v>68</v>
      </c>
      <c r="N410" s="33"/>
      <c r="O410" s="32">
        <v>60</v>
      </c>
      <c r="P410" s="10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69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663</v>
      </c>
      <c r="AG410" s="64"/>
      <c r="AJ410" s="68"/>
      <c r="AK410" s="68"/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customHeight="1" x14ac:dyDescent="0.25">
      <c r="A411" s="54" t="s">
        <v>666</v>
      </c>
      <c r="B411" s="54" t="s">
        <v>667</v>
      </c>
      <c r="C411" s="31">
        <v>4301011874</v>
      </c>
      <c r="D411" s="705">
        <v>4680115884892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117</v>
      </c>
      <c r="L411" s="32"/>
      <c r="M411" s="33" t="s">
        <v>68</v>
      </c>
      <c r="N411" s="33"/>
      <c r="O411" s="32">
        <v>60</v>
      </c>
      <c r="P411" s="86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08"/>
      <c r="R411" s="708"/>
      <c r="S411" s="708"/>
      <c r="T411" s="709"/>
      <c r="U411" s="34"/>
      <c r="V411" s="34"/>
      <c r="W411" s="35" t="s">
        <v>69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668</v>
      </c>
      <c r="AG411" s="64"/>
      <c r="AJ411" s="68"/>
      <c r="AK411" s="68"/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customHeight="1" x14ac:dyDescent="0.25">
      <c r="A412" s="54" t="s">
        <v>669</v>
      </c>
      <c r="B412" s="54" t="s">
        <v>670</v>
      </c>
      <c r="C412" s="31">
        <v>4301011312</v>
      </c>
      <c r="D412" s="705">
        <v>4607091384192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117</v>
      </c>
      <c r="L412" s="32"/>
      <c r="M412" s="33" t="s">
        <v>118</v>
      </c>
      <c r="N412" s="33"/>
      <c r="O412" s="32">
        <v>60</v>
      </c>
      <c r="P412" s="10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08"/>
      <c r="R412" s="708"/>
      <c r="S412" s="708"/>
      <c r="T412" s="709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671</v>
      </c>
      <c r="AG412" s="64"/>
      <c r="AJ412" s="68"/>
      <c r="AK412" s="68"/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672</v>
      </c>
      <c r="B413" s="54" t="s">
        <v>673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7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668</v>
      </c>
      <c r="AG413" s="64"/>
      <c r="AJ413" s="68"/>
      <c r="AK413" s="68"/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674</v>
      </c>
      <c r="B414" s="54" t="s">
        <v>675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76</v>
      </c>
      <c r="L414" s="32"/>
      <c r="M414" s="33" t="s">
        <v>68</v>
      </c>
      <c r="N414" s="33"/>
      <c r="O414" s="32">
        <v>60</v>
      </c>
      <c r="P414" s="84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668</v>
      </c>
      <c r="AG414" s="64"/>
      <c r="AJ414" s="68"/>
      <c r="AK414" s="68"/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x14ac:dyDescent="0.2">
      <c r="A415" s="713"/>
      <c r="B415" s="714"/>
      <c r="C415" s="714"/>
      <c r="D415" s="714"/>
      <c r="E415" s="714"/>
      <c r="F415" s="714"/>
      <c r="G415" s="714"/>
      <c r="H415" s="714"/>
      <c r="I415" s="714"/>
      <c r="J415" s="714"/>
      <c r="K415" s="714"/>
      <c r="L415" s="714"/>
      <c r="M415" s="714"/>
      <c r="N415" s="714"/>
      <c r="O415" s="715"/>
      <c r="P415" s="720" t="s">
        <v>71</v>
      </c>
      <c r="Q415" s="721"/>
      <c r="R415" s="721"/>
      <c r="S415" s="721"/>
      <c r="T415" s="721"/>
      <c r="U415" s="721"/>
      <c r="V415" s="722"/>
      <c r="W415" s="37" t="s">
        <v>72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x14ac:dyDescent="0.2">
      <c r="A416" s="714"/>
      <c r="B416" s="714"/>
      <c r="C416" s="714"/>
      <c r="D416" s="714"/>
      <c r="E416" s="714"/>
      <c r="F416" s="714"/>
      <c r="G416" s="714"/>
      <c r="H416" s="714"/>
      <c r="I416" s="714"/>
      <c r="J416" s="714"/>
      <c r="K416" s="714"/>
      <c r="L416" s="714"/>
      <c r="M416" s="714"/>
      <c r="N416" s="714"/>
      <c r="O416" s="715"/>
      <c r="P416" s="720" t="s">
        <v>71</v>
      </c>
      <c r="Q416" s="721"/>
      <c r="R416" s="721"/>
      <c r="S416" s="721"/>
      <c r="T416" s="721"/>
      <c r="U416" s="721"/>
      <c r="V416" s="722"/>
      <c r="W416" s="37" t="s">
        <v>69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customHeight="1" x14ac:dyDescent="0.25">
      <c r="A417" s="723" t="s">
        <v>64</v>
      </c>
      <c r="B417" s="714"/>
      <c r="C417" s="714"/>
      <c r="D417" s="714"/>
      <c r="E417" s="714"/>
      <c r="F417" s="714"/>
      <c r="G417" s="714"/>
      <c r="H417" s="714"/>
      <c r="I417" s="714"/>
      <c r="J417" s="714"/>
      <c r="K417" s="714"/>
      <c r="L417" s="714"/>
      <c r="M417" s="714"/>
      <c r="N417" s="714"/>
      <c r="O417" s="714"/>
      <c r="P417" s="714"/>
      <c r="Q417" s="714"/>
      <c r="R417" s="714"/>
      <c r="S417" s="714"/>
      <c r="T417" s="714"/>
      <c r="U417" s="714"/>
      <c r="V417" s="714"/>
      <c r="W417" s="714"/>
      <c r="X417" s="714"/>
      <c r="Y417" s="714"/>
      <c r="Z417" s="714"/>
      <c r="AA417" s="697"/>
      <c r="AB417" s="697"/>
      <c r="AC417" s="697"/>
    </row>
    <row r="418" spans="1:68" ht="27" customHeight="1" x14ac:dyDescent="0.25">
      <c r="A418" s="54" t="s">
        <v>676</v>
      </c>
      <c r="B418" s="54" t="s">
        <v>677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76</v>
      </c>
      <c r="L418" s="32"/>
      <c r="M418" s="33" t="s">
        <v>68</v>
      </c>
      <c r="N418" s="33"/>
      <c r="O418" s="32">
        <v>35</v>
      </c>
      <c r="P418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69</v>
      </c>
      <c r="X418" s="701">
        <v>20</v>
      </c>
      <c r="Y418" s="702">
        <f>IFERROR(IF(X418="",0,CEILING((X418/$H418),1)*$H418),"")</f>
        <v>21.9</v>
      </c>
      <c r="Z418" s="36">
        <f>IFERROR(IF(Y418=0,"",ROUNDUP(Y418/H418,0)*0.00753),"")</f>
        <v>3.7650000000000003E-2</v>
      </c>
      <c r="AA418" s="56"/>
      <c r="AB418" s="57"/>
      <c r="AC418" s="503" t="s">
        <v>678</v>
      </c>
      <c r="AG418" s="64"/>
      <c r="AJ418" s="68"/>
      <c r="AK418" s="68"/>
      <c r="BB418" s="504" t="s">
        <v>1</v>
      </c>
      <c r="BM418" s="64">
        <f>IFERROR(X418*I418/H418,"0")</f>
        <v>21.187214611872147</v>
      </c>
      <c r="BN418" s="64">
        <f>IFERROR(Y418*I418/H418,"0")</f>
        <v>23.199999999999996</v>
      </c>
      <c r="BO418" s="64">
        <f>IFERROR(1/J418*(X418/H418),"0")</f>
        <v>2.9270577215782696E-2</v>
      </c>
      <c r="BP418" s="64">
        <f>IFERROR(1/J418*(Y418/H418),"0")</f>
        <v>3.2051282051282048E-2</v>
      </c>
    </row>
    <row r="419" spans="1:68" ht="27" customHeight="1" x14ac:dyDescent="0.25">
      <c r="A419" s="54" t="s">
        <v>679</v>
      </c>
      <c r="B419" s="54" t="s">
        <v>680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35</v>
      </c>
      <c r="P419" s="8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69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678</v>
      </c>
      <c r="AG419" s="64"/>
      <c r="AJ419" s="68"/>
      <c r="AK419" s="68"/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713"/>
      <c r="B420" s="714"/>
      <c r="C420" s="714"/>
      <c r="D420" s="714"/>
      <c r="E420" s="714"/>
      <c r="F420" s="714"/>
      <c r="G420" s="714"/>
      <c r="H420" s="714"/>
      <c r="I420" s="714"/>
      <c r="J420" s="714"/>
      <c r="K420" s="714"/>
      <c r="L420" s="714"/>
      <c r="M420" s="714"/>
      <c r="N420" s="714"/>
      <c r="O420" s="715"/>
      <c r="P420" s="720" t="s">
        <v>71</v>
      </c>
      <c r="Q420" s="721"/>
      <c r="R420" s="721"/>
      <c r="S420" s="721"/>
      <c r="T420" s="721"/>
      <c r="U420" s="721"/>
      <c r="V420" s="722"/>
      <c r="W420" s="37" t="s">
        <v>72</v>
      </c>
      <c r="X420" s="703">
        <f>IFERROR(X418/H418,"0")+IFERROR(X419/H419,"0")</f>
        <v>4.5662100456621006</v>
      </c>
      <c r="Y420" s="703">
        <f>IFERROR(Y418/H418,"0")+IFERROR(Y419/H419,"0")</f>
        <v>5</v>
      </c>
      <c r="Z420" s="703">
        <f>IFERROR(IF(Z418="",0,Z418),"0")+IFERROR(IF(Z419="",0,Z419),"0")</f>
        <v>3.7650000000000003E-2</v>
      </c>
      <c r="AA420" s="704"/>
      <c r="AB420" s="704"/>
      <c r="AC420" s="704"/>
    </row>
    <row r="421" spans="1:68" x14ac:dyDescent="0.2">
      <c r="A421" s="714"/>
      <c r="B421" s="714"/>
      <c r="C421" s="714"/>
      <c r="D421" s="714"/>
      <c r="E421" s="714"/>
      <c r="F421" s="714"/>
      <c r="G421" s="714"/>
      <c r="H421" s="714"/>
      <c r="I421" s="714"/>
      <c r="J421" s="714"/>
      <c r="K421" s="714"/>
      <c r="L421" s="714"/>
      <c r="M421" s="714"/>
      <c r="N421" s="714"/>
      <c r="O421" s="715"/>
      <c r="P421" s="720" t="s">
        <v>71</v>
      </c>
      <c r="Q421" s="721"/>
      <c r="R421" s="721"/>
      <c r="S421" s="721"/>
      <c r="T421" s="721"/>
      <c r="U421" s="721"/>
      <c r="V421" s="722"/>
      <c r="W421" s="37" t="s">
        <v>69</v>
      </c>
      <c r="X421" s="703">
        <f>IFERROR(SUM(X418:X419),"0")</f>
        <v>20</v>
      </c>
      <c r="Y421" s="703">
        <f>IFERROR(SUM(Y418:Y419),"0")</f>
        <v>21.9</v>
      </c>
      <c r="Z421" s="37"/>
      <c r="AA421" s="704"/>
      <c r="AB421" s="704"/>
      <c r="AC421" s="704"/>
    </row>
    <row r="422" spans="1:68" ht="14.25" customHeight="1" x14ac:dyDescent="0.25">
      <c r="A422" s="723" t="s">
        <v>73</v>
      </c>
      <c r="B422" s="714"/>
      <c r="C422" s="714"/>
      <c r="D422" s="714"/>
      <c r="E422" s="714"/>
      <c r="F422" s="714"/>
      <c r="G422" s="714"/>
      <c r="H422" s="714"/>
      <c r="I422" s="714"/>
      <c r="J422" s="714"/>
      <c r="K422" s="714"/>
      <c r="L422" s="714"/>
      <c r="M422" s="714"/>
      <c r="N422" s="714"/>
      <c r="O422" s="714"/>
      <c r="P422" s="714"/>
      <c r="Q422" s="714"/>
      <c r="R422" s="714"/>
      <c r="S422" s="714"/>
      <c r="T422" s="714"/>
      <c r="U422" s="714"/>
      <c r="V422" s="714"/>
      <c r="W422" s="714"/>
      <c r="X422" s="714"/>
      <c r="Y422" s="714"/>
      <c r="Z422" s="714"/>
      <c r="AA422" s="697"/>
      <c r="AB422" s="697"/>
      <c r="AC422" s="697"/>
    </row>
    <row r="423" spans="1:68" ht="37.5" customHeight="1" x14ac:dyDescent="0.25">
      <c r="A423" s="54" t="s">
        <v>681</v>
      </c>
      <c r="B423" s="54" t="s">
        <v>682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117</v>
      </c>
      <c r="L423" s="32"/>
      <c r="M423" s="33" t="s">
        <v>68</v>
      </c>
      <c r="N423" s="33"/>
      <c r="O423" s="32">
        <v>40</v>
      </c>
      <c r="P423" s="83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69</v>
      </c>
      <c r="X423" s="701">
        <v>230</v>
      </c>
      <c r="Y423" s="702">
        <f>IFERROR(IF(X423="",0,CEILING((X423/$H423),1)*$H423),"")</f>
        <v>234</v>
      </c>
      <c r="Z423" s="36">
        <f>IFERROR(IF(Y423=0,"",ROUNDUP(Y423/H423,0)*0.02175),"")</f>
        <v>0.65249999999999997</v>
      </c>
      <c r="AA423" s="56"/>
      <c r="AB423" s="57"/>
      <c r="AC423" s="507" t="s">
        <v>683</v>
      </c>
      <c r="AG423" s="64"/>
      <c r="AJ423" s="68"/>
      <c r="AK423" s="68"/>
      <c r="BB423" s="508" t="s">
        <v>1</v>
      </c>
      <c r="BM423" s="64">
        <f>IFERROR(X423*I423/H423,"0")</f>
        <v>246.63076923076926</v>
      </c>
      <c r="BN423" s="64">
        <f>IFERROR(Y423*I423/H423,"0")</f>
        <v>250.92000000000002</v>
      </c>
      <c r="BO423" s="64">
        <f>IFERROR(1/J423*(X423/H423),"0")</f>
        <v>0.52655677655677657</v>
      </c>
      <c r="BP423" s="64">
        <f>IFERROR(1/J423*(Y423/H423),"0")</f>
        <v>0.5357142857142857</v>
      </c>
    </row>
    <row r="424" spans="1:68" ht="27" customHeight="1" x14ac:dyDescent="0.25">
      <c r="A424" s="54" t="s">
        <v>684</v>
      </c>
      <c r="B424" s="54" t="s">
        <v>685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117</v>
      </c>
      <c r="L424" s="32"/>
      <c r="M424" s="33" t="s">
        <v>68</v>
      </c>
      <c r="N424" s="33"/>
      <c r="O424" s="32">
        <v>40</v>
      </c>
      <c r="P424" s="9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69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686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687</v>
      </c>
      <c r="B425" s="54" t="s">
        <v>688</v>
      </c>
      <c r="C425" s="31">
        <v>4301051297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76</v>
      </c>
      <c r="L425" s="32"/>
      <c r="M425" s="33" t="s">
        <v>68</v>
      </c>
      <c r="N425" s="33"/>
      <c r="O425" s="32">
        <v>40</v>
      </c>
      <c r="P425" s="9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08"/>
      <c r="R425" s="708"/>
      <c r="S425" s="708"/>
      <c r="T425" s="709"/>
      <c r="U425" s="34"/>
      <c r="V425" s="34"/>
      <c r="W425" s="35" t="s">
        <v>69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689</v>
      </c>
      <c r="AG425" s="64"/>
      <c r="AJ425" s="68"/>
      <c r="AK425" s="68"/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37.5" customHeight="1" x14ac:dyDescent="0.25">
      <c r="A426" s="54" t="s">
        <v>687</v>
      </c>
      <c r="B426" s="54" t="s">
        <v>690</v>
      </c>
      <c r="C426" s="31">
        <v>4301051634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76</v>
      </c>
      <c r="L426" s="32"/>
      <c r="M426" s="33" t="s">
        <v>68</v>
      </c>
      <c r="N426" s="33"/>
      <c r="O426" s="32">
        <v>40</v>
      </c>
      <c r="P426" s="81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08"/>
      <c r="R426" s="708"/>
      <c r="S426" s="708"/>
      <c r="T426" s="709"/>
      <c r="U426" s="34"/>
      <c r="V426" s="34"/>
      <c r="W426" s="35" t="s">
        <v>69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683</v>
      </c>
      <c r="AG426" s="64"/>
      <c r="AJ426" s="68"/>
      <c r="AK426" s="68"/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691</v>
      </c>
      <c r="B427" s="54" t="s">
        <v>692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76</v>
      </c>
      <c r="L427" s="32"/>
      <c r="M427" s="33" t="s">
        <v>68</v>
      </c>
      <c r="N427" s="33"/>
      <c r="O427" s="32">
        <v>40</v>
      </c>
      <c r="P427" s="9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686</v>
      </c>
      <c r="AG427" s="64"/>
      <c r="AJ427" s="68"/>
      <c r="AK427" s="68"/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713"/>
      <c r="B428" s="714"/>
      <c r="C428" s="714"/>
      <c r="D428" s="714"/>
      <c r="E428" s="714"/>
      <c r="F428" s="714"/>
      <c r="G428" s="714"/>
      <c r="H428" s="714"/>
      <c r="I428" s="714"/>
      <c r="J428" s="714"/>
      <c r="K428" s="714"/>
      <c r="L428" s="714"/>
      <c r="M428" s="714"/>
      <c r="N428" s="714"/>
      <c r="O428" s="715"/>
      <c r="P428" s="720" t="s">
        <v>71</v>
      </c>
      <c r="Q428" s="721"/>
      <c r="R428" s="721"/>
      <c r="S428" s="721"/>
      <c r="T428" s="721"/>
      <c r="U428" s="721"/>
      <c r="V428" s="722"/>
      <c r="W428" s="37" t="s">
        <v>72</v>
      </c>
      <c r="X428" s="703">
        <f>IFERROR(X423/H423,"0")+IFERROR(X424/H424,"0")+IFERROR(X425/H425,"0")+IFERROR(X426/H426,"0")+IFERROR(X427/H427,"0")</f>
        <v>29.487179487179489</v>
      </c>
      <c r="Y428" s="703">
        <f>IFERROR(Y423/H423,"0")+IFERROR(Y424/H424,"0")+IFERROR(Y425/H425,"0")+IFERROR(Y426/H426,"0")+IFERROR(Y427/H427,"0")</f>
        <v>30</v>
      </c>
      <c r="Z428" s="703">
        <f>IFERROR(IF(Z423="",0,Z423),"0")+IFERROR(IF(Z424="",0,Z424),"0")+IFERROR(IF(Z425="",0,Z425),"0")+IFERROR(IF(Z426="",0,Z426),"0")+IFERROR(IF(Z427="",0,Z427),"0")</f>
        <v>0.65249999999999997</v>
      </c>
      <c r="AA428" s="704"/>
      <c r="AB428" s="704"/>
      <c r="AC428" s="704"/>
    </row>
    <row r="429" spans="1:68" x14ac:dyDescent="0.2">
      <c r="A429" s="714"/>
      <c r="B429" s="714"/>
      <c r="C429" s="714"/>
      <c r="D429" s="714"/>
      <c r="E429" s="714"/>
      <c r="F429" s="714"/>
      <c r="G429" s="714"/>
      <c r="H429" s="714"/>
      <c r="I429" s="714"/>
      <c r="J429" s="714"/>
      <c r="K429" s="714"/>
      <c r="L429" s="714"/>
      <c r="M429" s="714"/>
      <c r="N429" s="714"/>
      <c r="O429" s="715"/>
      <c r="P429" s="720" t="s">
        <v>71</v>
      </c>
      <c r="Q429" s="721"/>
      <c r="R429" s="721"/>
      <c r="S429" s="721"/>
      <c r="T429" s="721"/>
      <c r="U429" s="721"/>
      <c r="V429" s="722"/>
      <c r="W429" s="37" t="s">
        <v>69</v>
      </c>
      <c r="X429" s="703">
        <f>IFERROR(SUM(X423:X427),"0")</f>
        <v>230</v>
      </c>
      <c r="Y429" s="703">
        <f>IFERROR(SUM(Y423:Y427),"0")</f>
        <v>234</v>
      </c>
      <c r="Z429" s="37"/>
      <c r="AA429" s="704"/>
      <c r="AB429" s="704"/>
      <c r="AC429" s="704"/>
    </row>
    <row r="430" spans="1:68" ht="14.25" customHeight="1" x14ac:dyDescent="0.25">
      <c r="A430" s="723" t="s">
        <v>202</v>
      </c>
      <c r="B430" s="714"/>
      <c r="C430" s="714"/>
      <c r="D430" s="714"/>
      <c r="E430" s="714"/>
      <c r="F430" s="714"/>
      <c r="G430" s="714"/>
      <c r="H430" s="714"/>
      <c r="I430" s="714"/>
      <c r="J430" s="714"/>
      <c r="K430" s="714"/>
      <c r="L430" s="714"/>
      <c r="M430" s="714"/>
      <c r="N430" s="714"/>
      <c r="O430" s="714"/>
      <c r="P430" s="714"/>
      <c r="Q430" s="714"/>
      <c r="R430" s="714"/>
      <c r="S430" s="714"/>
      <c r="T430" s="714"/>
      <c r="U430" s="714"/>
      <c r="V430" s="714"/>
      <c r="W430" s="714"/>
      <c r="X430" s="714"/>
      <c r="Y430" s="714"/>
      <c r="Z430" s="714"/>
      <c r="AA430" s="697"/>
      <c r="AB430" s="697"/>
      <c r="AC430" s="697"/>
    </row>
    <row r="431" spans="1:68" ht="27" customHeight="1" x14ac:dyDescent="0.25">
      <c r="A431" s="54" t="s">
        <v>693</v>
      </c>
      <c r="B431" s="54" t="s">
        <v>694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117</v>
      </c>
      <c r="L431" s="32"/>
      <c r="M431" s="33" t="s">
        <v>68</v>
      </c>
      <c r="N431" s="33"/>
      <c r="O431" s="32">
        <v>40</v>
      </c>
      <c r="P431" s="87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69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695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13"/>
      <c r="B432" s="714"/>
      <c r="C432" s="714"/>
      <c r="D432" s="714"/>
      <c r="E432" s="714"/>
      <c r="F432" s="714"/>
      <c r="G432" s="714"/>
      <c r="H432" s="714"/>
      <c r="I432" s="714"/>
      <c r="J432" s="714"/>
      <c r="K432" s="714"/>
      <c r="L432" s="714"/>
      <c r="M432" s="714"/>
      <c r="N432" s="714"/>
      <c r="O432" s="715"/>
      <c r="P432" s="720" t="s">
        <v>71</v>
      </c>
      <c r="Q432" s="721"/>
      <c r="R432" s="721"/>
      <c r="S432" s="721"/>
      <c r="T432" s="721"/>
      <c r="U432" s="721"/>
      <c r="V432" s="722"/>
      <c r="W432" s="37" t="s">
        <v>72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x14ac:dyDescent="0.2">
      <c r="A433" s="714"/>
      <c r="B433" s="714"/>
      <c r="C433" s="714"/>
      <c r="D433" s="714"/>
      <c r="E433" s="714"/>
      <c r="F433" s="714"/>
      <c r="G433" s="714"/>
      <c r="H433" s="714"/>
      <c r="I433" s="714"/>
      <c r="J433" s="714"/>
      <c r="K433" s="714"/>
      <c r="L433" s="714"/>
      <c r="M433" s="714"/>
      <c r="N433" s="714"/>
      <c r="O433" s="715"/>
      <c r="P433" s="720" t="s">
        <v>71</v>
      </c>
      <c r="Q433" s="721"/>
      <c r="R433" s="721"/>
      <c r="S433" s="721"/>
      <c r="T433" s="721"/>
      <c r="U433" s="721"/>
      <c r="V433" s="722"/>
      <c r="W433" s="37" t="s">
        <v>69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customHeight="1" x14ac:dyDescent="0.2">
      <c r="A434" s="765" t="s">
        <v>696</v>
      </c>
      <c r="B434" s="766"/>
      <c r="C434" s="766"/>
      <c r="D434" s="766"/>
      <c r="E434" s="766"/>
      <c r="F434" s="766"/>
      <c r="G434" s="766"/>
      <c r="H434" s="766"/>
      <c r="I434" s="766"/>
      <c r="J434" s="766"/>
      <c r="K434" s="766"/>
      <c r="L434" s="766"/>
      <c r="M434" s="766"/>
      <c r="N434" s="766"/>
      <c r="O434" s="766"/>
      <c r="P434" s="766"/>
      <c r="Q434" s="766"/>
      <c r="R434" s="766"/>
      <c r="S434" s="766"/>
      <c r="T434" s="766"/>
      <c r="U434" s="766"/>
      <c r="V434" s="766"/>
      <c r="W434" s="766"/>
      <c r="X434" s="766"/>
      <c r="Y434" s="766"/>
      <c r="Z434" s="766"/>
      <c r="AA434" s="48"/>
      <c r="AB434" s="48"/>
      <c r="AC434" s="48"/>
    </row>
    <row r="435" spans="1:68" ht="16.5" customHeight="1" x14ac:dyDescent="0.25">
      <c r="A435" s="719" t="s">
        <v>697</v>
      </c>
      <c r="B435" s="714"/>
      <c r="C435" s="714"/>
      <c r="D435" s="714"/>
      <c r="E435" s="714"/>
      <c r="F435" s="714"/>
      <c r="G435" s="714"/>
      <c r="H435" s="714"/>
      <c r="I435" s="714"/>
      <c r="J435" s="714"/>
      <c r="K435" s="714"/>
      <c r="L435" s="714"/>
      <c r="M435" s="714"/>
      <c r="N435" s="714"/>
      <c r="O435" s="714"/>
      <c r="P435" s="714"/>
      <c r="Q435" s="714"/>
      <c r="R435" s="714"/>
      <c r="S435" s="714"/>
      <c r="T435" s="714"/>
      <c r="U435" s="714"/>
      <c r="V435" s="714"/>
      <c r="W435" s="714"/>
      <c r="X435" s="714"/>
      <c r="Y435" s="714"/>
      <c r="Z435" s="714"/>
      <c r="AA435" s="696"/>
      <c r="AB435" s="696"/>
      <c r="AC435" s="696"/>
    </row>
    <row r="436" spans="1:68" ht="14.25" customHeight="1" x14ac:dyDescent="0.25">
      <c r="A436" s="723" t="s">
        <v>114</v>
      </c>
      <c r="B436" s="714"/>
      <c r="C436" s="714"/>
      <c r="D436" s="714"/>
      <c r="E436" s="714"/>
      <c r="F436" s="714"/>
      <c r="G436" s="714"/>
      <c r="H436" s="714"/>
      <c r="I436" s="714"/>
      <c r="J436" s="714"/>
      <c r="K436" s="714"/>
      <c r="L436" s="714"/>
      <c r="M436" s="714"/>
      <c r="N436" s="714"/>
      <c r="O436" s="714"/>
      <c r="P436" s="714"/>
      <c r="Q436" s="714"/>
      <c r="R436" s="714"/>
      <c r="S436" s="714"/>
      <c r="T436" s="714"/>
      <c r="U436" s="714"/>
      <c r="V436" s="714"/>
      <c r="W436" s="714"/>
      <c r="X436" s="714"/>
      <c r="Y436" s="714"/>
      <c r="Z436" s="714"/>
      <c r="AA436" s="697"/>
      <c r="AB436" s="697"/>
      <c r="AC436" s="697"/>
    </row>
    <row r="437" spans="1:68" ht="27" customHeight="1" x14ac:dyDescent="0.25">
      <c r="A437" s="54" t="s">
        <v>698</v>
      </c>
      <c r="B437" s="54" t="s">
        <v>699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76</v>
      </c>
      <c r="L437" s="32"/>
      <c r="M437" s="33" t="s">
        <v>118</v>
      </c>
      <c r="N437" s="33"/>
      <c r="O437" s="32">
        <v>50</v>
      </c>
      <c r="P437" s="7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69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700</v>
      </c>
      <c r="AG437" s="64"/>
      <c r="AJ437" s="68"/>
      <c r="AK437" s="68"/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13"/>
      <c r="B438" s="714"/>
      <c r="C438" s="714"/>
      <c r="D438" s="714"/>
      <c r="E438" s="714"/>
      <c r="F438" s="714"/>
      <c r="G438" s="714"/>
      <c r="H438" s="714"/>
      <c r="I438" s="714"/>
      <c r="J438" s="714"/>
      <c r="K438" s="714"/>
      <c r="L438" s="714"/>
      <c r="M438" s="714"/>
      <c r="N438" s="714"/>
      <c r="O438" s="715"/>
      <c r="P438" s="720" t="s">
        <v>71</v>
      </c>
      <c r="Q438" s="721"/>
      <c r="R438" s="721"/>
      <c r="S438" s="721"/>
      <c r="T438" s="721"/>
      <c r="U438" s="721"/>
      <c r="V438" s="722"/>
      <c r="W438" s="37" t="s">
        <v>72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x14ac:dyDescent="0.2">
      <c r="A439" s="714"/>
      <c r="B439" s="714"/>
      <c r="C439" s="714"/>
      <c r="D439" s="714"/>
      <c r="E439" s="714"/>
      <c r="F439" s="714"/>
      <c r="G439" s="714"/>
      <c r="H439" s="714"/>
      <c r="I439" s="714"/>
      <c r="J439" s="714"/>
      <c r="K439" s="714"/>
      <c r="L439" s="714"/>
      <c r="M439" s="714"/>
      <c r="N439" s="714"/>
      <c r="O439" s="715"/>
      <c r="P439" s="720" t="s">
        <v>71</v>
      </c>
      <c r="Q439" s="721"/>
      <c r="R439" s="721"/>
      <c r="S439" s="721"/>
      <c r="T439" s="721"/>
      <c r="U439" s="721"/>
      <c r="V439" s="722"/>
      <c r="W439" s="37" t="s">
        <v>69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customHeight="1" x14ac:dyDescent="0.25">
      <c r="A440" s="723" t="s">
        <v>64</v>
      </c>
      <c r="B440" s="714"/>
      <c r="C440" s="714"/>
      <c r="D440" s="714"/>
      <c r="E440" s="714"/>
      <c r="F440" s="714"/>
      <c r="G440" s="714"/>
      <c r="H440" s="714"/>
      <c r="I440" s="714"/>
      <c r="J440" s="714"/>
      <c r="K440" s="714"/>
      <c r="L440" s="714"/>
      <c r="M440" s="714"/>
      <c r="N440" s="714"/>
      <c r="O440" s="714"/>
      <c r="P440" s="714"/>
      <c r="Q440" s="714"/>
      <c r="R440" s="714"/>
      <c r="S440" s="714"/>
      <c r="T440" s="714"/>
      <c r="U440" s="714"/>
      <c r="V440" s="714"/>
      <c r="W440" s="714"/>
      <c r="X440" s="714"/>
      <c r="Y440" s="714"/>
      <c r="Z440" s="714"/>
      <c r="AA440" s="697"/>
      <c r="AB440" s="697"/>
      <c r="AC440" s="697"/>
    </row>
    <row r="441" spans="1:68" ht="27" customHeight="1" x14ac:dyDescent="0.25">
      <c r="A441" s="54" t="s">
        <v>701</v>
      </c>
      <c r="B441" s="54" t="s">
        <v>702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76</v>
      </c>
      <c r="L441" s="32"/>
      <c r="M441" s="33" t="s">
        <v>68</v>
      </c>
      <c r="N441" s="33"/>
      <c r="O441" s="32">
        <v>50</v>
      </c>
      <c r="P441" s="94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69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703</v>
      </c>
      <c r="AG441" s="64"/>
      <c r="AJ441" s="68"/>
      <c r="AK441" s="68"/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customHeight="1" x14ac:dyDescent="0.25">
      <c r="A442" s="54" t="s">
        <v>701</v>
      </c>
      <c r="B442" s="54" t="s">
        <v>704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76</v>
      </c>
      <c r="L442" s="32"/>
      <c r="M442" s="33" t="s">
        <v>68</v>
      </c>
      <c r="N442" s="33"/>
      <c r="O442" s="32">
        <v>50</v>
      </c>
      <c r="P442" s="8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69</v>
      </c>
      <c r="X442" s="701">
        <v>4</v>
      </c>
      <c r="Y442" s="702">
        <f t="shared" si="78"/>
        <v>4.2</v>
      </c>
      <c r="Z442" s="36">
        <f>IFERROR(IF(Y442=0,"",ROUNDUP(Y442/H442,0)*0.00753),"")</f>
        <v>7.5300000000000002E-3</v>
      </c>
      <c r="AA442" s="56"/>
      <c r="AB442" s="57"/>
      <c r="AC442" s="523" t="s">
        <v>703</v>
      </c>
      <c r="AG442" s="64"/>
      <c r="AJ442" s="68"/>
      <c r="AK442" s="68"/>
      <c r="BB442" s="524" t="s">
        <v>1</v>
      </c>
      <c r="BM442" s="64">
        <f t="shared" si="79"/>
        <v>4.2190476190476183</v>
      </c>
      <c r="BN442" s="64">
        <f t="shared" si="80"/>
        <v>4.43</v>
      </c>
      <c r="BO442" s="64">
        <f t="shared" si="81"/>
        <v>6.1050061050061041E-3</v>
      </c>
      <c r="BP442" s="64">
        <f t="shared" si="82"/>
        <v>6.41025641025641E-3</v>
      </c>
    </row>
    <row r="443" spans="1:68" ht="27" customHeight="1" x14ac:dyDescent="0.25">
      <c r="A443" s="54" t="s">
        <v>705</v>
      </c>
      <c r="B443" s="54" t="s">
        <v>706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76</v>
      </c>
      <c r="L443" s="32"/>
      <c r="M443" s="33" t="s">
        <v>68</v>
      </c>
      <c r="N443" s="33"/>
      <c r="O443" s="32">
        <v>50</v>
      </c>
      <c r="P443" s="75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69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707</v>
      </c>
      <c r="AG443" s="64"/>
      <c r="AJ443" s="68"/>
      <c r="AK443" s="68"/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customHeight="1" x14ac:dyDescent="0.25">
      <c r="A444" s="54" t="s">
        <v>708</v>
      </c>
      <c r="B444" s="54" t="s">
        <v>709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76</v>
      </c>
      <c r="L444" s="32"/>
      <c r="M444" s="33" t="s">
        <v>68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69</v>
      </c>
      <c r="X444" s="701">
        <v>40</v>
      </c>
      <c r="Y444" s="702">
        <f t="shared" si="78"/>
        <v>42</v>
      </c>
      <c r="Z444" s="36">
        <f>IFERROR(IF(Y444=0,"",ROUNDUP(Y444/H444,0)*0.00753),"")</f>
        <v>7.5300000000000006E-2</v>
      </c>
      <c r="AA444" s="56"/>
      <c r="AB444" s="57"/>
      <c r="AC444" s="527" t="s">
        <v>710</v>
      </c>
      <c r="AG444" s="64"/>
      <c r="AJ444" s="68"/>
      <c r="AK444" s="68"/>
      <c r="BB444" s="528" t="s">
        <v>1</v>
      </c>
      <c r="BM444" s="64">
        <f t="shared" si="79"/>
        <v>42.190476190476183</v>
      </c>
      <c r="BN444" s="64">
        <f t="shared" si="80"/>
        <v>44.3</v>
      </c>
      <c r="BO444" s="64">
        <f t="shared" si="81"/>
        <v>6.1050061050061048E-2</v>
      </c>
      <c r="BP444" s="64">
        <f t="shared" si="82"/>
        <v>6.4102564102564097E-2</v>
      </c>
    </row>
    <row r="445" spans="1:68" ht="27" customHeight="1" x14ac:dyDescent="0.25">
      <c r="A445" s="54" t="s">
        <v>708</v>
      </c>
      <c r="B445" s="54" t="s">
        <v>711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76</v>
      </c>
      <c r="L445" s="32"/>
      <c r="M445" s="33" t="s">
        <v>68</v>
      </c>
      <c r="N445" s="33"/>
      <c r="O445" s="32">
        <v>50</v>
      </c>
      <c r="P445" s="7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69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710</v>
      </c>
      <c r="AG445" s="64"/>
      <c r="AJ445" s="68"/>
      <c r="AK445" s="68"/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712</v>
      </c>
      <c r="B446" s="54" t="s">
        <v>713</v>
      </c>
      <c r="C446" s="31">
        <v>4301031335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9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703</v>
      </c>
      <c r="AG446" s="64"/>
      <c r="AJ446" s="68"/>
      <c r="AK446" s="68"/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712</v>
      </c>
      <c r="B447" s="54" t="s">
        <v>714</v>
      </c>
      <c r="C447" s="31">
        <v>4301031257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45</v>
      </c>
      <c r="P447" s="10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715</v>
      </c>
      <c r="AG447" s="64"/>
      <c r="AJ447" s="68"/>
      <c r="AK447" s="68"/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716</v>
      </c>
      <c r="B448" s="54" t="s">
        <v>717</v>
      </c>
      <c r="C448" s="31">
        <v>4301031330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94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08"/>
      <c r="R448" s="708"/>
      <c r="S448" s="708"/>
      <c r="T448" s="709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703</v>
      </c>
      <c r="AG448" s="64"/>
      <c r="AJ448" s="68"/>
      <c r="AK448" s="68"/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716</v>
      </c>
      <c r="B449" s="54" t="s">
        <v>718</v>
      </c>
      <c r="C449" s="31">
        <v>4301031178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45</v>
      </c>
      <c r="P449" s="109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08"/>
      <c r="R449" s="708"/>
      <c r="S449" s="708"/>
      <c r="T449" s="709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715</v>
      </c>
      <c r="AG449" s="64"/>
      <c r="AJ449" s="68"/>
      <c r="AK449" s="68"/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customHeight="1" x14ac:dyDescent="0.25">
      <c r="A450" s="54" t="s">
        <v>719</v>
      </c>
      <c r="B450" s="54" t="s">
        <v>720</v>
      </c>
      <c r="C450" s="31">
        <v>4301031336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8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721</v>
      </c>
      <c r="AG450" s="64"/>
      <c r="AJ450" s="68"/>
      <c r="AK450" s="68"/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customHeight="1" x14ac:dyDescent="0.25">
      <c r="A451" s="54" t="s">
        <v>719</v>
      </c>
      <c r="B451" s="54" t="s">
        <v>722</v>
      </c>
      <c r="C451" s="31">
        <v>4301031254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9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723</v>
      </c>
      <c r="AG451" s="64"/>
      <c r="AJ451" s="68"/>
      <c r="AK451" s="68"/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customHeight="1" x14ac:dyDescent="0.25">
      <c r="A452" s="54" t="s">
        <v>724</v>
      </c>
      <c r="B452" s="54" t="s">
        <v>725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721</v>
      </c>
      <c r="AG452" s="64"/>
      <c r="AJ452" s="68"/>
      <c r="AK452" s="68"/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724</v>
      </c>
      <c r="B453" s="54" t="s">
        <v>726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799" t="s">
        <v>727</v>
      </c>
      <c r="Q453" s="708"/>
      <c r="R453" s="708"/>
      <c r="S453" s="708"/>
      <c r="T453" s="709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721</v>
      </c>
      <c r="AG453" s="64"/>
      <c r="AJ453" s="68"/>
      <c r="AK453" s="68"/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customHeight="1" x14ac:dyDescent="0.25">
      <c r="A454" s="54" t="s">
        <v>728</v>
      </c>
      <c r="B454" s="54" t="s">
        <v>729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7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730</v>
      </c>
      <c r="AG454" s="64"/>
      <c r="AJ454" s="68"/>
      <c r="AK454" s="68"/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customHeight="1" x14ac:dyDescent="0.25">
      <c r="A455" s="54" t="s">
        <v>731</v>
      </c>
      <c r="B455" s="54" t="s">
        <v>732</v>
      </c>
      <c r="C455" s="31">
        <v>4301031333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69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9" t="s">
        <v>733</v>
      </c>
      <c r="AG455" s="64"/>
      <c r="AJ455" s="68"/>
      <c r="AK455" s="68"/>
      <c r="BB455" s="550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27" customHeight="1" x14ac:dyDescent="0.25">
      <c r="A456" s="54" t="s">
        <v>731</v>
      </c>
      <c r="B456" s="54" t="s">
        <v>734</v>
      </c>
      <c r="C456" s="31">
        <v>4301031358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50</v>
      </c>
      <c r="P456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733</v>
      </c>
      <c r="AG456" s="64"/>
      <c r="AJ456" s="68"/>
      <c r="AK456" s="68"/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customHeight="1" x14ac:dyDescent="0.25">
      <c r="A457" s="54" t="s">
        <v>735</v>
      </c>
      <c r="B457" s="54" t="s">
        <v>736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730</v>
      </c>
      <c r="AG457" s="64"/>
      <c r="AJ457" s="68"/>
      <c r="AK457" s="68"/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737</v>
      </c>
      <c r="B458" s="54" t="s">
        <v>738</v>
      </c>
      <c r="C458" s="31">
        <v>4301031338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7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707</v>
      </c>
      <c r="AG458" s="64"/>
      <c r="AJ458" s="68"/>
      <c r="AK458" s="68"/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737</v>
      </c>
      <c r="B459" s="54" t="s">
        <v>739</v>
      </c>
      <c r="C459" s="31">
        <v>4301031255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45</v>
      </c>
      <c r="P459" s="9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740</v>
      </c>
      <c r="AG459" s="64"/>
      <c r="AJ459" s="68"/>
      <c r="AK459" s="68"/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741</v>
      </c>
      <c r="B460" s="54" t="s">
        <v>742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76</v>
      </c>
      <c r="L460" s="32"/>
      <c r="M460" s="33" t="s">
        <v>68</v>
      </c>
      <c r="N460" s="33"/>
      <c r="O460" s="32">
        <v>35</v>
      </c>
      <c r="P460" s="9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743</v>
      </c>
      <c r="AG460" s="64"/>
      <c r="AJ460" s="68"/>
      <c r="AK460" s="68"/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x14ac:dyDescent="0.2">
      <c r="A461" s="713"/>
      <c r="B461" s="714"/>
      <c r="C461" s="714"/>
      <c r="D461" s="714"/>
      <c r="E461" s="714"/>
      <c r="F461" s="714"/>
      <c r="G461" s="714"/>
      <c r="H461" s="714"/>
      <c r="I461" s="714"/>
      <c r="J461" s="714"/>
      <c r="K461" s="714"/>
      <c r="L461" s="714"/>
      <c r="M461" s="714"/>
      <c r="N461" s="714"/>
      <c r="O461" s="715"/>
      <c r="P461" s="720" t="s">
        <v>71</v>
      </c>
      <c r="Q461" s="721"/>
      <c r="R461" s="721"/>
      <c r="S461" s="721"/>
      <c r="T461" s="721"/>
      <c r="U461" s="721"/>
      <c r="V461" s="722"/>
      <c r="W461" s="37" t="s">
        <v>72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10.476190476190476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11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8.2830000000000001E-2</v>
      </c>
      <c r="AA461" s="704"/>
      <c r="AB461" s="704"/>
      <c r="AC461" s="704"/>
    </row>
    <row r="462" spans="1:68" x14ac:dyDescent="0.2">
      <c r="A462" s="714"/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5"/>
      <c r="P462" s="720" t="s">
        <v>71</v>
      </c>
      <c r="Q462" s="721"/>
      <c r="R462" s="721"/>
      <c r="S462" s="721"/>
      <c r="T462" s="721"/>
      <c r="U462" s="721"/>
      <c r="V462" s="722"/>
      <c r="W462" s="37" t="s">
        <v>69</v>
      </c>
      <c r="X462" s="703">
        <f>IFERROR(SUM(X441:X460),"0")</f>
        <v>44</v>
      </c>
      <c r="Y462" s="703">
        <f>IFERROR(SUM(Y441:Y460),"0")</f>
        <v>46.2</v>
      </c>
      <c r="Z462" s="37"/>
      <c r="AA462" s="704"/>
      <c r="AB462" s="704"/>
      <c r="AC462" s="704"/>
    </row>
    <row r="463" spans="1:68" ht="14.25" customHeight="1" x14ac:dyDescent="0.25">
      <c r="A463" s="723" t="s">
        <v>73</v>
      </c>
      <c r="B463" s="714"/>
      <c r="C463" s="714"/>
      <c r="D463" s="714"/>
      <c r="E463" s="714"/>
      <c r="F463" s="714"/>
      <c r="G463" s="714"/>
      <c r="H463" s="714"/>
      <c r="I463" s="714"/>
      <c r="J463" s="714"/>
      <c r="K463" s="714"/>
      <c r="L463" s="714"/>
      <c r="M463" s="714"/>
      <c r="N463" s="714"/>
      <c r="O463" s="714"/>
      <c r="P463" s="714"/>
      <c r="Q463" s="714"/>
      <c r="R463" s="714"/>
      <c r="S463" s="714"/>
      <c r="T463" s="714"/>
      <c r="U463" s="714"/>
      <c r="V463" s="714"/>
      <c r="W463" s="714"/>
      <c r="X463" s="714"/>
      <c r="Y463" s="714"/>
      <c r="Z463" s="714"/>
      <c r="AA463" s="697"/>
      <c r="AB463" s="697"/>
      <c r="AC463" s="697"/>
    </row>
    <row r="464" spans="1:68" ht="27" customHeight="1" x14ac:dyDescent="0.25">
      <c r="A464" s="54" t="s">
        <v>744</v>
      </c>
      <c r="B464" s="54" t="s">
        <v>745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76</v>
      </c>
      <c r="L464" s="32"/>
      <c r="M464" s="33" t="s">
        <v>121</v>
      </c>
      <c r="N464" s="33"/>
      <c r="O464" s="32">
        <v>45</v>
      </c>
      <c r="P464" s="8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69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746</v>
      </c>
      <c r="AG464" s="64"/>
      <c r="AJ464" s="68"/>
      <c r="AK464" s="68"/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747</v>
      </c>
      <c r="B465" s="54" t="s">
        <v>748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76</v>
      </c>
      <c r="L465" s="32"/>
      <c r="M465" s="33" t="s">
        <v>121</v>
      </c>
      <c r="N465" s="33"/>
      <c r="O465" s="32">
        <v>45</v>
      </c>
      <c r="P465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69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749</v>
      </c>
      <c r="AG465" s="64"/>
      <c r="AJ465" s="68"/>
      <c r="AK465" s="68"/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13"/>
      <c r="B466" s="714"/>
      <c r="C466" s="714"/>
      <c r="D466" s="714"/>
      <c r="E466" s="714"/>
      <c r="F466" s="714"/>
      <c r="G466" s="714"/>
      <c r="H466" s="714"/>
      <c r="I466" s="714"/>
      <c r="J466" s="714"/>
      <c r="K466" s="714"/>
      <c r="L466" s="714"/>
      <c r="M466" s="714"/>
      <c r="N466" s="714"/>
      <c r="O466" s="715"/>
      <c r="P466" s="720" t="s">
        <v>71</v>
      </c>
      <c r="Q466" s="721"/>
      <c r="R466" s="721"/>
      <c r="S466" s="721"/>
      <c r="T466" s="721"/>
      <c r="U466" s="721"/>
      <c r="V466" s="722"/>
      <c r="W466" s="37" t="s">
        <v>72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x14ac:dyDescent="0.2">
      <c r="A467" s="714"/>
      <c r="B467" s="714"/>
      <c r="C467" s="714"/>
      <c r="D467" s="714"/>
      <c r="E467" s="714"/>
      <c r="F467" s="714"/>
      <c r="G467" s="714"/>
      <c r="H467" s="714"/>
      <c r="I467" s="714"/>
      <c r="J467" s="714"/>
      <c r="K467" s="714"/>
      <c r="L467" s="714"/>
      <c r="M467" s="714"/>
      <c r="N467" s="714"/>
      <c r="O467" s="715"/>
      <c r="P467" s="720" t="s">
        <v>71</v>
      </c>
      <c r="Q467" s="721"/>
      <c r="R467" s="721"/>
      <c r="S467" s="721"/>
      <c r="T467" s="721"/>
      <c r="U467" s="721"/>
      <c r="V467" s="722"/>
      <c r="W467" s="37" t="s">
        <v>69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customHeight="1" x14ac:dyDescent="0.25">
      <c r="A468" s="723" t="s">
        <v>103</v>
      </c>
      <c r="B468" s="714"/>
      <c r="C468" s="714"/>
      <c r="D468" s="714"/>
      <c r="E468" s="714"/>
      <c r="F468" s="714"/>
      <c r="G468" s="714"/>
      <c r="H468" s="714"/>
      <c r="I468" s="714"/>
      <c r="J468" s="714"/>
      <c r="K468" s="714"/>
      <c r="L468" s="714"/>
      <c r="M468" s="714"/>
      <c r="N468" s="714"/>
      <c r="O468" s="714"/>
      <c r="P468" s="714"/>
      <c r="Q468" s="714"/>
      <c r="R468" s="714"/>
      <c r="S468" s="714"/>
      <c r="T468" s="714"/>
      <c r="U468" s="714"/>
      <c r="V468" s="714"/>
      <c r="W468" s="714"/>
      <c r="X468" s="714"/>
      <c r="Y468" s="714"/>
      <c r="Z468" s="714"/>
      <c r="AA468" s="697"/>
      <c r="AB468" s="697"/>
      <c r="AC468" s="697"/>
    </row>
    <row r="469" spans="1:68" ht="27" customHeight="1" x14ac:dyDescent="0.25">
      <c r="A469" s="54" t="s">
        <v>750</v>
      </c>
      <c r="B469" s="54" t="s">
        <v>751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752</v>
      </c>
      <c r="L469" s="32"/>
      <c r="M469" s="33" t="s">
        <v>753</v>
      </c>
      <c r="N469" s="33"/>
      <c r="O469" s="32">
        <v>60</v>
      </c>
      <c r="P469" s="8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69</v>
      </c>
      <c r="X469" s="701">
        <v>0</v>
      </c>
      <c r="Y469" s="702">
        <f>IFERROR(IF(X469="",0,CEILING((X469/$H469),1)*$H469),"")</f>
        <v>0</v>
      </c>
      <c r="Z469" s="36" t="str">
        <f>IFERROR(IF(Y469=0,"",ROUNDUP(Y469/H469,0)*0.00627),"")</f>
        <v/>
      </c>
      <c r="AA469" s="56"/>
      <c r="AB469" s="57"/>
      <c r="AC469" s="565" t="s">
        <v>754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13"/>
      <c r="B470" s="714"/>
      <c r="C470" s="714"/>
      <c r="D470" s="714"/>
      <c r="E470" s="714"/>
      <c r="F470" s="714"/>
      <c r="G470" s="714"/>
      <c r="H470" s="714"/>
      <c r="I470" s="714"/>
      <c r="J470" s="714"/>
      <c r="K470" s="714"/>
      <c r="L470" s="714"/>
      <c r="M470" s="714"/>
      <c r="N470" s="714"/>
      <c r="O470" s="715"/>
      <c r="P470" s="720" t="s">
        <v>71</v>
      </c>
      <c r="Q470" s="721"/>
      <c r="R470" s="721"/>
      <c r="S470" s="721"/>
      <c r="T470" s="721"/>
      <c r="U470" s="721"/>
      <c r="V470" s="722"/>
      <c r="W470" s="37" t="s">
        <v>72</v>
      </c>
      <c r="X470" s="703">
        <f>IFERROR(X469/H469,"0")</f>
        <v>0</v>
      </c>
      <c r="Y470" s="703">
        <f>IFERROR(Y469/H469,"0")</f>
        <v>0</v>
      </c>
      <c r="Z470" s="703">
        <f>IFERROR(IF(Z469="",0,Z469),"0")</f>
        <v>0</v>
      </c>
      <c r="AA470" s="704"/>
      <c r="AB470" s="704"/>
      <c r="AC470" s="704"/>
    </row>
    <row r="471" spans="1:68" x14ac:dyDescent="0.2">
      <c r="A471" s="714"/>
      <c r="B471" s="714"/>
      <c r="C471" s="714"/>
      <c r="D471" s="714"/>
      <c r="E471" s="714"/>
      <c r="F471" s="714"/>
      <c r="G471" s="714"/>
      <c r="H471" s="714"/>
      <c r="I471" s="714"/>
      <c r="J471" s="714"/>
      <c r="K471" s="714"/>
      <c r="L471" s="714"/>
      <c r="M471" s="714"/>
      <c r="N471" s="714"/>
      <c r="O471" s="715"/>
      <c r="P471" s="720" t="s">
        <v>71</v>
      </c>
      <c r="Q471" s="721"/>
      <c r="R471" s="721"/>
      <c r="S471" s="721"/>
      <c r="T471" s="721"/>
      <c r="U471" s="721"/>
      <c r="V471" s="722"/>
      <c r="W471" s="37" t="s">
        <v>69</v>
      </c>
      <c r="X471" s="703">
        <f>IFERROR(SUM(X469:X469),"0")</f>
        <v>0</v>
      </c>
      <c r="Y471" s="703">
        <f>IFERROR(SUM(Y469:Y469),"0")</f>
        <v>0</v>
      </c>
      <c r="Z471" s="37"/>
      <c r="AA471" s="704"/>
      <c r="AB471" s="704"/>
      <c r="AC471" s="704"/>
    </row>
    <row r="472" spans="1:68" ht="16.5" customHeight="1" x14ac:dyDescent="0.25">
      <c r="A472" s="719" t="s">
        <v>755</v>
      </c>
      <c r="B472" s="714"/>
      <c r="C472" s="714"/>
      <c r="D472" s="714"/>
      <c r="E472" s="714"/>
      <c r="F472" s="714"/>
      <c r="G472" s="714"/>
      <c r="H472" s="714"/>
      <c r="I472" s="714"/>
      <c r="J472" s="714"/>
      <c r="K472" s="714"/>
      <c r="L472" s="714"/>
      <c r="M472" s="714"/>
      <c r="N472" s="714"/>
      <c r="O472" s="714"/>
      <c r="P472" s="714"/>
      <c r="Q472" s="714"/>
      <c r="R472" s="714"/>
      <c r="S472" s="714"/>
      <c r="T472" s="714"/>
      <c r="U472" s="714"/>
      <c r="V472" s="714"/>
      <c r="W472" s="714"/>
      <c r="X472" s="714"/>
      <c r="Y472" s="714"/>
      <c r="Z472" s="714"/>
      <c r="AA472" s="696"/>
      <c r="AB472" s="696"/>
      <c r="AC472" s="696"/>
    </row>
    <row r="473" spans="1:68" ht="14.25" customHeight="1" x14ac:dyDescent="0.25">
      <c r="A473" s="723" t="s">
        <v>162</v>
      </c>
      <c r="B473" s="714"/>
      <c r="C473" s="714"/>
      <c r="D473" s="714"/>
      <c r="E473" s="714"/>
      <c r="F473" s="714"/>
      <c r="G473" s="714"/>
      <c r="H473" s="714"/>
      <c r="I473" s="714"/>
      <c r="J473" s="714"/>
      <c r="K473" s="714"/>
      <c r="L473" s="714"/>
      <c r="M473" s="714"/>
      <c r="N473" s="714"/>
      <c r="O473" s="714"/>
      <c r="P473" s="714"/>
      <c r="Q473" s="714"/>
      <c r="R473" s="714"/>
      <c r="S473" s="714"/>
      <c r="T473" s="714"/>
      <c r="U473" s="714"/>
      <c r="V473" s="714"/>
      <c r="W473" s="714"/>
      <c r="X473" s="714"/>
      <c r="Y473" s="714"/>
      <c r="Z473" s="714"/>
      <c r="AA473" s="697"/>
      <c r="AB473" s="697"/>
      <c r="AC473" s="697"/>
    </row>
    <row r="474" spans="1:68" ht="27" customHeight="1" x14ac:dyDescent="0.25">
      <c r="A474" s="54" t="s">
        <v>756</v>
      </c>
      <c r="B474" s="54" t="s">
        <v>757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1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69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758</v>
      </c>
      <c r="AG474" s="64"/>
      <c r="AJ474" s="68"/>
      <c r="AK474" s="68"/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13"/>
      <c r="B475" s="714"/>
      <c r="C475" s="714"/>
      <c r="D475" s="714"/>
      <c r="E475" s="714"/>
      <c r="F475" s="714"/>
      <c r="G475" s="714"/>
      <c r="H475" s="714"/>
      <c r="I475" s="714"/>
      <c r="J475" s="714"/>
      <c r="K475" s="714"/>
      <c r="L475" s="714"/>
      <c r="M475" s="714"/>
      <c r="N475" s="714"/>
      <c r="O475" s="715"/>
      <c r="P475" s="720" t="s">
        <v>71</v>
      </c>
      <c r="Q475" s="721"/>
      <c r="R475" s="721"/>
      <c r="S475" s="721"/>
      <c r="T475" s="721"/>
      <c r="U475" s="721"/>
      <c r="V475" s="722"/>
      <c r="W475" s="37" t="s">
        <v>72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x14ac:dyDescent="0.2">
      <c r="A476" s="714"/>
      <c r="B476" s="714"/>
      <c r="C476" s="714"/>
      <c r="D476" s="714"/>
      <c r="E476" s="714"/>
      <c r="F476" s="714"/>
      <c r="G476" s="714"/>
      <c r="H476" s="714"/>
      <c r="I476" s="714"/>
      <c r="J476" s="714"/>
      <c r="K476" s="714"/>
      <c r="L476" s="714"/>
      <c r="M476" s="714"/>
      <c r="N476" s="714"/>
      <c r="O476" s="715"/>
      <c r="P476" s="720" t="s">
        <v>71</v>
      </c>
      <c r="Q476" s="721"/>
      <c r="R476" s="721"/>
      <c r="S476" s="721"/>
      <c r="T476" s="721"/>
      <c r="U476" s="721"/>
      <c r="V476" s="722"/>
      <c r="W476" s="37" t="s">
        <v>69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customHeight="1" x14ac:dyDescent="0.25">
      <c r="A477" s="723" t="s">
        <v>64</v>
      </c>
      <c r="B477" s="714"/>
      <c r="C477" s="714"/>
      <c r="D477" s="714"/>
      <c r="E477" s="714"/>
      <c r="F477" s="714"/>
      <c r="G477" s="714"/>
      <c r="H477" s="714"/>
      <c r="I477" s="714"/>
      <c r="J477" s="714"/>
      <c r="K477" s="714"/>
      <c r="L477" s="714"/>
      <c r="M477" s="714"/>
      <c r="N477" s="714"/>
      <c r="O477" s="714"/>
      <c r="P477" s="714"/>
      <c r="Q477" s="714"/>
      <c r="R477" s="714"/>
      <c r="S477" s="714"/>
      <c r="T477" s="714"/>
      <c r="U477" s="714"/>
      <c r="V477" s="714"/>
      <c r="W477" s="714"/>
      <c r="X477" s="714"/>
      <c r="Y477" s="714"/>
      <c r="Z477" s="714"/>
      <c r="AA477" s="697"/>
      <c r="AB477" s="697"/>
      <c r="AC477" s="697"/>
    </row>
    <row r="478" spans="1:68" ht="27" customHeight="1" x14ac:dyDescent="0.25">
      <c r="A478" s="54" t="s">
        <v>759</v>
      </c>
      <c r="B478" s="54" t="s">
        <v>760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02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69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761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763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69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764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765</v>
      </c>
      <c r="B480" s="54" t="s">
        <v>766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50</v>
      </c>
      <c r="P480" s="86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69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767</v>
      </c>
      <c r="AG480" s="64"/>
      <c r="AJ480" s="68"/>
      <c r="AK480" s="68"/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768</v>
      </c>
      <c r="B481" s="54" t="s">
        <v>769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841" t="s">
        <v>770</v>
      </c>
      <c r="Q481" s="708"/>
      <c r="R481" s="708"/>
      <c r="S481" s="708"/>
      <c r="T481" s="709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767</v>
      </c>
      <c r="AG481" s="64"/>
      <c r="AJ481" s="68"/>
      <c r="AK481" s="68"/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768</v>
      </c>
      <c r="B482" s="54" t="s">
        <v>771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0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767</v>
      </c>
      <c r="AG482" s="64"/>
      <c r="AJ482" s="68"/>
      <c r="AK482" s="68"/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13"/>
      <c r="B483" s="714"/>
      <c r="C483" s="714"/>
      <c r="D483" s="714"/>
      <c r="E483" s="714"/>
      <c r="F483" s="714"/>
      <c r="G483" s="714"/>
      <c r="H483" s="714"/>
      <c r="I483" s="714"/>
      <c r="J483" s="714"/>
      <c r="K483" s="714"/>
      <c r="L483" s="714"/>
      <c r="M483" s="714"/>
      <c r="N483" s="714"/>
      <c r="O483" s="715"/>
      <c r="P483" s="720" t="s">
        <v>71</v>
      </c>
      <c r="Q483" s="721"/>
      <c r="R483" s="721"/>
      <c r="S483" s="721"/>
      <c r="T483" s="721"/>
      <c r="U483" s="721"/>
      <c r="V483" s="722"/>
      <c r="W483" s="37" t="s">
        <v>72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x14ac:dyDescent="0.2">
      <c r="A484" s="714"/>
      <c r="B484" s="714"/>
      <c r="C484" s="714"/>
      <c r="D484" s="714"/>
      <c r="E484" s="714"/>
      <c r="F484" s="714"/>
      <c r="G484" s="714"/>
      <c r="H484" s="714"/>
      <c r="I484" s="714"/>
      <c r="J484" s="714"/>
      <c r="K484" s="714"/>
      <c r="L484" s="714"/>
      <c r="M484" s="714"/>
      <c r="N484" s="714"/>
      <c r="O484" s="715"/>
      <c r="P484" s="720" t="s">
        <v>71</v>
      </c>
      <c r="Q484" s="721"/>
      <c r="R484" s="721"/>
      <c r="S484" s="721"/>
      <c r="T484" s="721"/>
      <c r="U484" s="721"/>
      <c r="V484" s="722"/>
      <c r="W484" s="37" t="s">
        <v>69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customHeight="1" x14ac:dyDescent="0.25">
      <c r="A485" s="723" t="s">
        <v>103</v>
      </c>
      <c r="B485" s="714"/>
      <c r="C485" s="714"/>
      <c r="D485" s="714"/>
      <c r="E485" s="714"/>
      <c r="F485" s="714"/>
      <c r="G485" s="714"/>
      <c r="H485" s="714"/>
      <c r="I485" s="714"/>
      <c r="J485" s="714"/>
      <c r="K485" s="714"/>
      <c r="L485" s="714"/>
      <c r="M485" s="714"/>
      <c r="N485" s="714"/>
      <c r="O485" s="714"/>
      <c r="P485" s="714"/>
      <c r="Q485" s="714"/>
      <c r="R485" s="714"/>
      <c r="S485" s="714"/>
      <c r="T485" s="714"/>
      <c r="U485" s="714"/>
      <c r="V485" s="714"/>
      <c r="W485" s="714"/>
      <c r="X485" s="714"/>
      <c r="Y485" s="714"/>
      <c r="Z485" s="714"/>
      <c r="AA485" s="697"/>
      <c r="AB485" s="697"/>
      <c r="AC485" s="697"/>
    </row>
    <row r="486" spans="1:68" ht="27" customHeight="1" x14ac:dyDescent="0.25">
      <c r="A486" s="54" t="s">
        <v>772</v>
      </c>
      <c r="B486" s="54" t="s">
        <v>773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752</v>
      </c>
      <c r="L486" s="32"/>
      <c r="M486" s="33" t="s">
        <v>753</v>
      </c>
      <c r="N486" s="33"/>
      <c r="O486" s="32">
        <v>60</v>
      </c>
      <c r="P486" s="10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69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774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13"/>
      <c r="B487" s="714"/>
      <c r="C487" s="714"/>
      <c r="D487" s="714"/>
      <c r="E487" s="714"/>
      <c r="F487" s="714"/>
      <c r="G487" s="714"/>
      <c r="H487" s="714"/>
      <c r="I487" s="714"/>
      <c r="J487" s="714"/>
      <c r="K487" s="714"/>
      <c r="L487" s="714"/>
      <c r="M487" s="714"/>
      <c r="N487" s="714"/>
      <c r="O487" s="715"/>
      <c r="P487" s="720" t="s">
        <v>71</v>
      </c>
      <c r="Q487" s="721"/>
      <c r="R487" s="721"/>
      <c r="S487" s="721"/>
      <c r="T487" s="721"/>
      <c r="U487" s="721"/>
      <c r="V487" s="722"/>
      <c r="W487" s="37" t="s">
        <v>72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x14ac:dyDescent="0.2">
      <c r="A488" s="714"/>
      <c r="B488" s="714"/>
      <c r="C488" s="714"/>
      <c r="D488" s="714"/>
      <c r="E488" s="714"/>
      <c r="F488" s="714"/>
      <c r="G488" s="714"/>
      <c r="H488" s="714"/>
      <c r="I488" s="714"/>
      <c r="J488" s="714"/>
      <c r="K488" s="714"/>
      <c r="L488" s="714"/>
      <c r="M488" s="714"/>
      <c r="N488" s="714"/>
      <c r="O488" s="715"/>
      <c r="P488" s="720" t="s">
        <v>71</v>
      </c>
      <c r="Q488" s="721"/>
      <c r="R488" s="721"/>
      <c r="S488" s="721"/>
      <c r="T488" s="721"/>
      <c r="U488" s="721"/>
      <c r="V488" s="722"/>
      <c r="W488" s="37" t="s">
        <v>69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customHeight="1" x14ac:dyDescent="0.25">
      <c r="A489" s="719" t="s">
        <v>775</v>
      </c>
      <c r="B489" s="714"/>
      <c r="C489" s="714"/>
      <c r="D489" s="714"/>
      <c r="E489" s="714"/>
      <c r="F489" s="714"/>
      <c r="G489" s="714"/>
      <c r="H489" s="714"/>
      <c r="I489" s="714"/>
      <c r="J489" s="714"/>
      <c r="K489" s="714"/>
      <c r="L489" s="714"/>
      <c r="M489" s="714"/>
      <c r="N489" s="714"/>
      <c r="O489" s="714"/>
      <c r="P489" s="714"/>
      <c r="Q489" s="714"/>
      <c r="R489" s="714"/>
      <c r="S489" s="714"/>
      <c r="T489" s="714"/>
      <c r="U489" s="714"/>
      <c r="V489" s="714"/>
      <c r="W489" s="714"/>
      <c r="X489" s="714"/>
      <c r="Y489" s="714"/>
      <c r="Z489" s="714"/>
      <c r="AA489" s="696"/>
      <c r="AB489" s="696"/>
      <c r="AC489" s="696"/>
    </row>
    <row r="490" spans="1:68" ht="14.25" customHeight="1" x14ac:dyDescent="0.25">
      <c r="A490" s="723" t="s">
        <v>64</v>
      </c>
      <c r="B490" s="714"/>
      <c r="C490" s="714"/>
      <c r="D490" s="714"/>
      <c r="E490" s="714"/>
      <c r="F490" s="714"/>
      <c r="G490" s="714"/>
      <c r="H490" s="714"/>
      <c r="I490" s="714"/>
      <c r="J490" s="714"/>
      <c r="K490" s="714"/>
      <c r="L490" s="714"/>
      <c r="M490" s="714"/>
      <c r="N490" s="714"/>
      <c r="O490" s="714"/>
      <c r="P490" s="714"/>
      <c r="Q490" s="714"/>
      <c r="R490" s="714"/>
      <c r="S490" s="714"/>
      <c r="T490" s="714"/>
      <c r="U490" s="714"/>
      <c r="V490" s="714"/>
      <c r="W490" s="714"/>
      <c r="X490" s="714"/>
      <c r="Y490" s="714"/>
      <c r="Z490" s="714"/>
      <c r="AA490" s="697"/>
      <c r="AB490" s="697"/>
      <c r="AC490" s="697"/>
    </row>
    <row r="491" spans="1:68" ht="27" customHeight="1" x14ac:dyDescent="0.25">
      <c r="A491" s="54" t="s">
        <v>776</v>
      </c>
      <c r="B491" s="54" t="s">
        <v>777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40</v>
      </c>
      <c r="P491" s="9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69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778</v>
      </c>
      <c r="AG491" s="64"/>
      <c r="AJ491" s="68"/>
      <c r="AK491" s="68"/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779</v>
      </c>
      <c r="B492" s="54" t="s">
        <v>780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40</v>
      </c>
      <c r="P492" s="8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69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778</v>
      </c>
      <c r="AG492" s="64"/>
      <c r="AJ492" s="68"/>
      <c r="AK492" s="68"/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35</v>
      </c>
      <c r="P493" s="8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69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783</v>
      </c>
      <c r="AG493" s="64"/>
      <c r="AJ493" s="68"/>
      <c r="AK493" s="68"/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13"/>
      <c r="B494" s="714"/>
      <c r="C494" s="714"/>
      <c r="D494" s="714"/>
      <c r="E494" s="714"/>
      <c r="F494" s="714"/>
      <c r="G494" s="714"/>
      <c r="H494" s="714"/>
      <c r="I494" s="714"/>
      <c r="J494" s="714"/>
      <c r="K494" s="714"/>
      <c r="L494" s="714"/>
      <c r="M494" s="714"/>
      <c r="N494" s="714"/>
      <c r="O494" s="715"/>
      <c r="P494" s="720" t="s">
        <v>71</v>
      </c>
      <c r="Q494" s="721"/>
      <c r="R494" s="721"/>
      <c r="S494" s="721"/>
      <c r="T494" s="721"/>
      <c r="U494" s="721"/>
      <c r="V494" s="722"/>
      <c r="W494" s="37" t="s">
        <v>72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x14ac:dyDescent="0.2">
      <c r="A495" s="714"/>
      <c r="B495" s="714"/>
      <c r="C495" s="714"/>
      <c r="D495" s="714"/>
      <c r="E495" s="714"/>
      <c r="F495" s="714"/>
      <c r="G495" s="714"/>
      <c r="H495" s="714"/>
      <c r="I495" s="714"/>
      <c r="J495" s="714"/>
      <c r="K495" s="714"/>
      <c r="L495" s="714"/>
      <c r="M495" s="714"/>
      <c r="N495" s="714"/>
      <c r="O495" s="715"/>
      <c r="P495" s="720" t="s">
        <v>71</v>
      </c>
      <c r="Q495" s="721"/>
      <c r="R495" s="721"/>
      <c r="S495" s="721"/>
      <c r="T495" s="721"/>
      <c r="U495" s="721"/>
      <c r="V495" s="722"/>
      <c r="W495" s="37" t="s">
        <v>69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customHeight="1" x14ac:dyDescent="0.25">
      <c r="A496" s="719" t="s">
        <v>784</v>
      </c>
      <c r="B496" s="714"/>
      <c r="C496" s="714"/>
      <c r="D496" s="714"/>
      <c r="E496" s="714"/>
      <c r="F496" s="714"/>
      <c r="G496" s="714"/>
      <c r="H496" s="714"/>
      <c r="I496" s="714"/>
      <c r="J496" s="714"/>
      <c r="K496" s="714"/>
      <c r="L496" s="714"/>
      <c r="M496" s="714"/>
      <c r="N496" s="714"/>
      <c r="O496" s="714"/>
      <c r="P496" s="714"/>
      <c r="Q496" s="714"/>
      <c r="R496" s="714"/>
      <c r="S496" s="714"/>
      <c r="T496" s="714"/>
      <c r="U496" s="714"/>
      <c r="V496" s="714"/>
      <c r="W496" s="714"/>
      <c r="X496" s="714"/>
      <c r="Y496" s="714"/>
      <c r="Z496" s="714"/>
      <c r="AA496" s="696"/>
      <c r="AB496" s="696"/>
      <c r="AC496" s="696"/>
    </row>
    <row r="497" spans="1:68" ht="14.25" customHeight="1" x14ac:dyDescent="0.25">
      <c r="A497" s="723" t="s">
        <v>64</v>
      </c>
      <c r="B497" s="714"/>
      <c r="C497" s="714"/>
      <c r="D497" s="714"/>
      <c r="E497" s="714"/>
      <c r="F497" s="714"/>
      <c r="G497" s="714"/>
      <c r="H497" s="714"/>
      <c r="I497" s="714"/>
      <c r="J497" s="714"/>
      <c r="K497" s="714"/>
      <c r="L497" s="714"/>
      <c r="M497" s="714"/>
      <c r="N497" s="714"/>
      <c r="O497" s="714"/>
      <c r="P497" s="714"/>
      <c r="Q497" s="714"/>
      <c r="R497" s="714"/>
      <c r="S497" s="714"/>
      <c r="T497" s="714"/>
      <c r="U497" s="714"/>
      <c r="V497" s="714"/>
      <c r="W497" s="714"/>
      <c r="X497" s="714"/>
      <c r="Y497" s="714"/>
      <c r="Z497" s="714"/>
      <c r="AA497" s="697"/>
      <c r="AB497" s="697"/>
      <c r="AC497" s="697"/>
    </row>
    <row r="498" spans="1:68" ht="27" customHeight="1" x14ac:dyDescent="0.25">
      <c r="A498" s="54" t="s">
        <v>785</v>
      </c>
      <c r="B498" s="54" t="s">
        <v>786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76</v>
      </c>
      <c r="L498" s="32"/>
      <c r="M498" s="33" t="s">
        <v>68</v>
      </c>
      <c r="N498" s="33"/>
      <c r="O498" s="32">
        <v>40</v>
      </c>
      <c r="P498" s="8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69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787</v>
      </c>
      <c r="AG498" s="64"/>
      <c r="AJ498" s="68"/>
      <c r="AK498" s="68"/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13"/>
      <c r="B499" s="714"/>
      <c r="C499" s="714"/>
      <c r="D499" s="714"/>
      <c r="E499" s="714"/>
      <c r="F499" s="714"/>
      <c r="G499" s="714"/>
      <c r="H499" s="714"/>
      <c r="I499" s="714"/>
      <c r="J499" s="714"/>
      <c r="K499" s="714"/>
      <c r="L499" s="714"/>
      <c r="M499" s="714"/>
      <c r="N499" s="714"/>
      <c r="O499" s="715"/>
      <c r="P499" s="720" t="s">
        <v>71</v>
      </c>
      <c r="Q499" s="721"/>
      <c r="R499" s="721"/>
      <c r="S499" s="721"/>
      <c r="T499" s="721"/>
      <c r="U499" s="721"/>
      <c r="V499" s="722"/>
      <c r="W499" s="37" t="s">
        <v>72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x14ac:dyDescent="0.2">
      <c r="A500" s="714"/>
      <c r="B500" s="714"/>
      <c r="C500" s="714"/>
      <c r="D500" s="714"/>
      <c r="E500" s="714"/>
      <c r="F500" s="714"/>
      <c r="G500" s="714"/>
      <c r="H500" s="714"/>
      <c r="I500" s="714"/>
      <c r="J500" s="714"/>
      <c r="K500" s="714"/>
      <c r="L500" s="714"/>
      <c r="M500" s="714"/>
      <c r="N500" s="714"/>
      <c r="O500" s="715"/>
      <c r="P500" s="720" t="s">
        <v>71</v>
      </c>
      <c r="Q500" s="721"/>
      <c r="R500" s="721"/>
      <c r="S500" s="721"/>
      <c r="T500" s="721"/>
      <c r="U500" s="721"/>
      <c r="V500" s="722"/>
      <c r="W500" s="37" t="s">
        <v>69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customHeight="1" x14ac:dyDescent="0.2">
      <c r="A501" s="765" t="s">
        <v>788</v>
      </c>
      <c r="B501" s="766"/>
      <c r="C501" s="766"/>
      <c r="D501" s="766"/>
      <c r="E501" s="766"/>
      <c r="F501" s="766"/>
      <c r="G501" s="766"/>
      <c r="H501" s="766"/>
      <c r="I501" s="766"/>
      <c r="J501" s="766"/>
      <c r="K501" s="766"/>
      <c r="L501" s="766"/>
      <c r="M501" s="766"/>
      <c r="N501" s="766"/>
      <c r="O501" s="766"/>
      <c r="P501" s="766"/>
      <c r="Q501" s="766"/>
      <c r="R501" s="766"/>
      <c r="S501" s="766"/>
      <c r="T501" s="766"/>
      <c r="U501" s="766"/>
      <c r="V501" s="766"/>
      <c r="W501" s="766"/>
      <c r="X501" s="766"/>
      <c r="Y501" s="766"/>
      <c r="Z501" s="766"/>
      <c r="AA501" s="48"/>
      <c r="AB501" s="48"/>
      <c r="AC501" s="48"/>
    </row>
    <row r="502" spans="1:68" ht="16.5" customHeight="1" x14ac:dyDescent="0.25">
      <c r="A502" s="719" t="s">
        <v>788</v>
      </c>
      <c r="B502" s="714"/>
      <c r="C502" s="714"/>
      <c r="D502" s="714"/>
      <c r="E502" s="714"/>
      <c r="F502" s="714"/>
      <c r="G502" s="714"/>
      <c r="H502" s="714"/>
      <c r="I502" s="714"/>
      <c r="J502" s="714"/>
      <c r="K502" s="714"/>
      <c r="L502" s="714"/>
      <c r="M502" s="714"/>
      <c r="N502" s="714"/>
      <c r="O502" s="714"/>
      <c r="P502" s="714"/>
      <c r="Q502" s="714"/>
      <c r="R502" s="714"/>
      <c r="S502" s="714"/>
      <c r="T502" s="714"/>
      <c r="U502" s="714"/>
      <c r="V502" s="714"/>
      <c r="W502" s="714"/>
      <c r="X502" s="714"/>
      <c r="Y502" s="714"/>
      <c r="Z502" s="714"/>
      <c r="AA502" s="696"/>
      <c r="AB502" s="696"/>
      <c r="AC502" s="696"/>
    </row>
    <row r="503" spans="1:68" ht="14.25" customHeight="1" x14ac:dyDescent="0.25">
      <c r="A503" s="723" t="s">
        <v>114</v>
      </c>
      <c r="B503" s="714"/>
      <c r="C503" s="714"/>
      <c r="D503" s="714"/>
      <c r="E503" s="714"/>
      <c r="F503" s="714"/>
      <c r="G503" s="714"/>
      <c r="H503" s="714"/>
      <c r="I503" s="714"/>
      <c r="J503" s="714"/>
      <c r="K503" s="714"/>
      <c r="L503" s="714"/>
      <c r="M503" s="714"/>
      <c r="N503" s="714"/>
      <c r="O503" s="714"/>
      <c r="P503" s="714"/>
      <c r="Q503" s="714"/>
      <c r="R503" s="714"/>
      <c r="S503" s="714"/>
      <c r="T503" s="714"/>
      <c r="U503" s="714"/>
      <c r="V503" s="714"/>
      <c r="W503" s="714"/>
      <c r="X503" s="714"/>
      <c r="Y503" s="714"/>
      <c r="Z503" s="714"/>
      <c r="AA503" s="697"/>
      <c r="AB503" s="697"/>
      <c r="AC503" s="697"/>
    </row>
    <row r="504" spans="1:68" ht="27" customHeight="1" x14ac:dyDescent="0.25">
      <c r="A504" s="54" t="s">
        <v>789</v>
      </c>
      <c r="B504" s="54" t="s">
        <v>790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117</v>
      </c>
      <c r="L504" s="32"/>
      <c r="M504" s="33" t="s">
        <v>118</v>
      </c>
      <c r="N504" s="33"/>
      <c r="O504" s="32">
        <v>60</v>
      </c>
      <c r="P504" s="9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69</v>
      </c>
      <c r="X504" s="701">
        <v>0</v>
      </c>
      <c r="Y504" s="702">
        <f t="shared" ref="Y504:Y511" si="84">IFERROR(IF(X504="",0,CEILING((X504/$H504),1)*$H504),"")</f>
        <v>0</v>
      </c>
      <c r="Z504" s="36" t="str">
        <f t="shared" ref="Z504:Z509" si="85">IFERROR(IF(Y504=0,"",ROUNDUP(Y504/H504,0)*0.01196),"")</f>
        <v/>
      </c>
      <c r="AA504" s="56"/>
      <c r="AB504" s="57"/>
      <c r="AC504" s="589" t="s">
        <v>122</v>
      </c>
      <c r="AG504" s="64"/>
      <c r="AJ504" s="68"/>
      <c r="AK504" s="68"/>
      <c r="BB504" s="590" t="s">
        <v>1</v>
      </c>
      <c r="BM504" s="64">
        <f t="shared" ref="BM504:BM511" si="86">IFERROR(X504*I504/H504,"0")</f>
        <v>0</v>
      </c>
      <c r="BN504" s="64">
        <f t="shared" ref="BN504:BN511" si="87">IFERROR(Y504*I504/H504,"0")</f>
        <v>0</v>
      </c>
      <c r="BO504" s="64">
        <f t="shared" ref="BO504:BO511" si="88">IFERROR(1/J504*(X504/H504),"0")</f>
        <v>0</v>
      </c>
      <c r="BP504" s="64">
        <f t="shared" ref="BP504:BP511" si="89">IFERROR(1/J504*(Y504/H504),"0")</f>
        <v>0</v>
      </c>
    </row>
    <row r="505" spans="1:68" ht="27" customHeight="1" x14ac:dyDescent="0.25">
      <c r="A505" s="54" t="s">
        <v>791</v>
      </c>
      <c r="B505" s="54" t="s">
        <v>792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117</v>
      </c>
      <c r="L505" s="32"/>
      <c r="M505" s="33" t="s">
        <v>118</v>
      </c>
      <c r="N505" s="33"/>
      <c r="O505" s="32">
        <v>60</v>
      </c>
      <c r="P505" s="11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69</v>
      </c>
      <c r="X505" s="701">
        <v>0</v>
      </c>
      <c r="Y505" s="702">
        <f t="shared" si="84"/>
        <v>0</v>
      </c>
      <c r="Z505" s="36" t="str">
        <f t="shared" si="85"/>
        <v/>
      </c>
      <c r="AA505" s="56"/>
      <c r="AB505" s="57"/>
      <c r="AC505" s="591" t="s">
        <v>793</v>
      </c>
      <c r="AG505" s="64"/>
      <c r="AJ505" s="68"/>
      <c r="AK505" s="68"/>
      <c r="BB505" s="592" t="s">
        <v>1</v>
      </c>
      <c r="BM505" s="64">
        <f t="shared" si="86"/>
        <v>0</v>
      </c>
      <c r="BN505" s="64">
        <f t="shared" si="87"/>
        <v>0</v>
      </c>
      <c r="BO505" s="64">
        <f t="shared" si="88"/>
        <v>0</v>
      </c>
      <c r="BP505" s="64">
        <f t="shared" si="89"/>
        <v>0</v>
      </c>
    </row>
    <row r="506" spans="1:68" ht="16.5" customHeight="1" x14ac:dyDescent="0.25">
      <c r="A506" s="54" t="s">
        <v>794</v>
      </c>
      <c r="B506" s="54" t="s">
        <v>795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117</v>
      </c>
      <c r="L506" s="32"/>
      <c r="M506" s="33" t="s">
        <v>118</v>
      </c>
      <c r="N506" s="33"/>
      <c r="O506" s="32">
        <v>60</v>
      </c>
      <c r="P506" s="9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69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796</v>
      </c>
      <c r="AG506" s="64"/>
      <c r="AJ506" s="68"/>
      <c r="AK506" s="68"/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customHeight="1" x14ac:dyDescent="0.25">
      <c r="A507" s="54" t="s">
        <v>797</v>
      </c>
      <c r="B507" s="54" t="s">
        <v>798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117</v>
      </c>
      <c r="L507" s="32"/>
      <c r="M507" s="33" t="s">
        <v>118</v>
      </c>
      <c r="N507" s="33"/>
      <c r="O507" s="32">
        <v>60</v>
      </c>
      <c r="P507" s="11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69</v>
      </c>
      <c r="X507" s="701">
        <v>20</v>
      </c>
      <c r="Y507" s="702">
        <f t="shared" si="84"/>
        <v>21.12</v>
      </c>
      <c r="Z507" s="36">
        <f t="shared" si="85"/>
        <v>4.7840000000000001E-2</v>
      </c>
      <c r="AA507" s="56"/>
      <c r="AB507" s="57"/>
      <c r="AC507" s="595" t="s">
        <v>799</v>
      </c>
      <c r="AG507" s="64"/>
      <c r="AJ507" s="68"/>
      <c r="AK507" s="68"/>
      <c r="BB507" s="596" t="s">
        <v>1</v>
      </c>
      <c r="BM507" s="64">
        <f t="shared" si="86"/>
        <v>21.363636363636363</v>
      </c>
      <c r="BN507" s="64">
        <f t="shared" si="87"/>
        <v>22.56</v>
      </c>
      <c r="BO507" s="64">
        <f t="shared" si="88"/>
        <v>3.6421911421911424E-2</v>
      </c>
      <c r="BP507" s="64">
        <f t="shared" si="89"/>
        <v>3.8461538461538464E-2</v>
      </c>
    </row>
    <row r="508" spans="1:68" ht="16.5" customHeight="1" x14ac:dyDescent="0.25">
      <c r="A508" s="54" t="s">
        <v>800</v>
      </c>
      <c r="B508" s="54" t="s">
        <v>801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117</v>
      </c>
      <c r="L508" s="32"/>
      <c r="M508" s="33" t="s">
        <v>121</v>
      </c>
      <c r="N508" s="33"/>
      <c r="O508" s="32">
        <v>60</v>
      </c>
      <c r="P508" s="8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802</v>
      </c>
      <c r="AG508" s="64"/>
      <c r="AJ508" s="68"/>
      <c r="AK508" s="68"/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customHeight="1" x14ac:dyDescent="0.25">
      <c r="A509" s="54" t="s">
        <v>803</v>
      </c>
      <c r="B509" s="54" t="s">
        <v>804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117</v>
      </c>
      <c r="L509" s="32"/>
      <c r="M509" s="33" t="s">
        <v>121</v>
      </c>
      <c r="N509" s="33"/>
      <c r="O509" s="32">
        <v>60</v>
      </c>
      <c r="P509" s="10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69</v>
      </c>
      <c r="X509" s="701">
        <v>160</v>
      </c>
      <c r="Y509" s="702">
        <f t="shared" si="84"/>
        <v>163.68</v>
      </c>
      <c r="Z509" s="36">
        <f t="shared" si="85"/>
        <v>0.37075999999999998</v>
      </c>
      <c r="AA509" s="56"/>
      <c r="AB509" s="57"/>
      <c r="AC509" s="599" t="s">
        <v>805</v>
      </c>
      <c r="AG509" s="64"/>
      <c r="AJ509" s="68"/>
      <c r="AK509" s="68"/>
      <c r="BB509" s="600" t="s">
        <v>1</v>
      </c>
      <c r="BM509" s="64">
        <f t="shared" si="86"/>
        <v>170.90909090909091</v>
      </c>
      <c r="BN509" s="64">
        <f t="shared" si="87"/>
        <v>174.84</v>
      </c>
      <c r="BO509" s="64">
        <f t="shared" si="88"/>
        <v>0.29137529137529139</v>
      </c>
      <c r="BP509" s="64">
        <f t="shared" si="89"/>
        <v>0.29807692307692307</v>
      </c>
    </row>
    <row r="510" spans="1:68" ht="27" customHeight="1" x14ac:dyDescent="0.25">
      <c r="A510" s="54" t="s">
        <v>806</v>
      </c>
      <c r="B510" s="54" t="s">
        <v>807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76</v>
      </c>
      <c r="L510" s="32"/>
      <c r="M510" s="33" t="s">
        <v>118</v>
      </c>
      <c r="N510" s="33"/>
      <c r="O510" s="32">
        <v>60</v>
      </c>
      <c r="P510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122</v>
      </c>
      <c r="AG510" s="64"/>
      <c r="AJ510" s="68"/>
      <c r="AK510" s="68"/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customHeight="1" x14ac:dyDescent="0.25">
      <c r="A511" s="54" t="s">
        <v>808</v>
      </c>
      <c r="B511" s="54" t="s">
        <v>809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76</v>
      </c>
      <c r="L511" s="32"/>
      <c r="M511" s="33" t="s">
        <v>118</v>
      </c>
      <c r="N511" s="33"/>
      <c r="O511" s="32">
        <v>60</v>
      </c>
      <c r="P511" s="9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799</v>
      </c>
      <c r="AG511" s="64"/>
      <c r="AJ511" s="68"/>
      <c r="AK511" s="68"/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x14ac:dyDescent="0.2">
      <c r="A512" s="713"/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5"/>
      <c r="P512" s="720" t="s">
        <v>71</v>
      </c>
      <c r="Q512" s="721"/>
      <c r="R512" s="721"/>
      <c r="S512" s="721"/>
      <c r="T512" s="721"/>
      <c r="U512" s="721"/>
      <c r="V512" s="722"/>
      <c r="W512" s="37" t="s">
        <v>72</v>
      </c>
      <c r="X512" s="703">
        <f>IFERROR(X504/H504,"0")+IFERROR(X505/H505,"0")+IFERROR(X506/H506,"0")+IFERROR(X507/H507,"0")+IFERROR(X508/H508,"0")+IFERROR(X509/H509,"0")+IFERROR(X510/H510,"0")+IFERROR(X511/H511,"0")</f>
        <v>34.090909090909086</v>
      </c>
      <c r="Y512" s="703">
        <f>IFERROR(Y504/H504,"0")+IFERROR(Y505/H505,"0")+IFERROR(Y506/H506,"0")+IFERROR(Y507/H507,"0")+IFERROR(Y508/H508,"0")+IFERROR(Y509/H509,"0")+IFERROR(Y510/H510,"0")+IFERROR(Y511/H511,"0")</f>
        <v>35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0.41859999999999997</v>
      </c>
      <c r="AA512" s="704"/>
      <c r="AB512" s="704"/>
      <c r="AC512" s="704"/>
    </row>
    <row r="513" spans="1:68" x14ac:dyDescent="0.2">
      <c r="A513" s="714"/>
      <c r="B513" s="714"/>
      <c r="C513" s="714"/>
      <c r="D513" s="714"/>
      <c r="E513" s="714"/>
      <c r="F513" s="714"/>
      <c r="G513" s="714"/>
      <c r="H513" s="714"/>
      <c r="I513" s="714"/>
      <c r="J513" s="714"/>
      <c r="K513" s="714"/>
      <c r="L513" s="714"/>
      <c r="M513" s="714"/>
      <c r="N513" s="714"/>
      <c r="O513" s="715"/>
      <c r="P513" s="720" t="s">
        <v>71</v>
      </c>
      <c r="Q513" s="721"/>
      <c r="R513" s="721"/>
      <c r="S513" s="721"/>
      <c r="T513" s="721"/>
      <c r="U513" s="721"/>
      <c r="V513" s="722"/>
      <c r="W513" s="37" t="s">
        <v>69</v>
      </c>
      <c r="X513" s="703">
        <f>IFERROR(SUM(X504:X511),"0")</f>
        <v>180</v>
      </c>
      <c r="Y513" s="703">
        <f>IFERROR(SUM(Y504:Y511),"0")</f>
        <v>184.8</v>
      </c>
      <c r="Z513" s="37"/>
      <c r="AA513" s="704"/>
      <c r="AB513" s="704"/>
      <c r="AC513" s="704"/>
    </row>
    <row r="514" spans="1:68" ht="14.25" customHeight="1" x14ac:dyDescent="0.25">
      <c r="A514" s="723" t="s">
        <v>162</v>
      </c>
      <c r="B514" s="714"/>
      <c r="C514" s="714"/>
      <c r="D514" s="714"/>
      <c r="E514" s="714"/>
      <c r="F514" s="714"/>
      <c r="G514" s="714"/>
      <c r="H514" s="714"/>
      <c r="I514" s="714"/>
      <c r="J514" s="714"/>
      <c r="K514" s="714"/>
      <c r="L514" s="714"/>
      <c r="M514" s="714"/>
      <c r="N514" s="714"/>
      <c r="O514" s="714"/>
      <c r="P514" s="714"/>
      <c r="Q514" s="714"/>
      <c r="R514" s="714"/>
      <c r="S514" s="714"/>
      <c r="T514" s="714"/>
      <c r="U514" s="714"/>
      <c r="V514" s="714"/>
      <c r="W514" s="714"/>
      <c r="X514" s="714"/>
      <c r="Y514" s="714"/>
      <c r="Z514" s="714"/>
      <c r="AA514" s="697"/>
      <c r="AB514" s="697"/>
      <c r="AC514" s="697"/>
    </row>
    <row r="515" spans="1:68" ht="16.5" customHeight="1" x14ac:dyDescent="0.25">
      <c r="A515" s="54" t="s">
        <v>810</v>
      </c>
      <c r="B515" s="54" t="s">
        <v>811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117</v>
      </c>
      <c r="L515" s="32"/>
      <c r="M515" s="33" t="s">
        <v>118</v>
      </c>
      <c r="N515" s="33"/>
      <c r="O515" s="32">
        <v>55</v>
      </c>
      <c r="P515" s="10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69</v>
      </c>
      <c r="X515" s="701">
        <v>200</v>
      </c>
      <c r="Y515" s="702">
        <f>IFERROR(IF(X515="",0,CEILING((X515/$H515),1)*$H515),"")</f>
        <v>200.64000000000001</v>
      </c>
      <c r="Z515" s="36">
        <f>IFERROR(IF(Y515=0,"",ROUNDUP(Y515/H515,0)*0.01196),"")</f>
        <v>0.45448</v>
      </c>
      <c r="AA515" s="56"/>
      <c r="AB515" s="57"/>
      <c r="AC515" s="605" t="s">
        <v>812</v>
      </c>
      <c r="AG515" s="64"/>
      <c r="AJ515" s="68"/>
      <c r="AK515" s="68"/>
      <c r="BB515" s="606" t="s">
        <v>1</v>
      </c>
      <c r="BM515" s="64">
        <f>IFERROR(X515*I515/H515,"0")</f>
        <v>213.63636363636363</v>
      </c>
      <c r="BN515" s="64">
        <f>IFERROR(Y515*I515/H515,"0")</f>
        <v>214.32</v>
      </c>
      <c r="BO515" s="64">
        <f>IFERROR(1/J515*(X515/H515),"0")</f>
        <v>0.36421911421911418</v>
      </c>
      <c r="BP515" s="64">
        <f>IFERROR(1/J515*(Y515/H515),"0")</f>
        <v>0.36538461538461542</v>
      </c>
    </row>
    <row r="516" spans="1:68" ht="16.5" customHeight="1" x14ac:dyDescent="0.25">
      <c r="A516" s="54" t="s">
        <v>813</v>
      </c>
      <c r="B516" s="54" t="s">
        <v>814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76</v>
      </c>
      <c r="L516" s="32"/>
      <c r="M516" s="33" t="s">
        <v>118</v>
      </c>
      <c r="N516" s="33"/>
      <c r="O516" s="32">
        <v>55</v>
      </c>
      <c r="P516" s="9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69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812</v>
      </c>
      <c r="AG516" s="64"/>
      <c r="AJ516" s="68"/>
      <c r="AK516" s="68"/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13"/>
      <c r="B517" s="714"/>
      <c r="C517" s="714"/>
      <c r="D517" s="714"/>
      <c r="E517" s="714"/>
      <c r="F517" s="714"/>
      <c r="G517" s="714"/>
      <c r="H517" s="714"/>
      <c r="I517" s="714"/>
      <c r="J517" s="714"/>
      <c r="K517" s="714"/>
      <c r="L517" s="714"/>
      <c r="M517" s="714"/>
      <c r="N517" s="714"/>
      <c r="O517" s="715"/>
      <c r="P517" s="720" t="s">
        <v>71</v>
      </c>
      <c r="Q517" s="721"/>
      <c r="R517" s="721"/>
      <c r="S517" s="721"/>
      <c r="T517" s="721"/>
      <c r="U517" s="721"/>
      <c r="V517" s="722"/>
      <c r="W517" s="37" t="s">
        <v>72</v>
      </c>
      <c r="X517" s="703">
        <f>IFERROR(X515/H515,"0")+IFERROR(X516/H516,"0")</f>
        <v>37.878787878787875</v>
      </c>
      <c r="Y517" s="703">
        <f>IFERROR(Y515/H515,"0")+IFERROR(Y516/H516,"0")</f>
        <v>38</v>
      </c>
      <c r="Z517" s="703">
        <f>IFERROR(IF(Z515="",0,Z515),"0")+IFERROR(IF(Z516="",0,Z516),"0")</f>
        <v>0.45448</v>
      </c>
      <c r="AA517" s="704"/>
      <c r="AB517" s="704"/>
      <c r="AC517" s="704"/>
    </row>
    <row r="518" spans="1:68" x14ac:dyDescent="0.2">
      <c r="A518" s="714"/>
      <c r="B518" s="714"/>
      <c r="C518" s="714"/>
      <c r="D518" s="714"/>
      <c r="E518" s="714"/>
      <c r="F518" s="714"/>
      <c r="G518" s="714"/>
      <c r="H518" s="714"/>
      <c r="I518" s="714"/>
      <c r="J518" s="714"/>
      <c r="K518" s="714"/>
      <c r="L518" s="714"/>
      <c r="M518" s="714"/>
      <c r="N518" s="714"/>
      <c r="O518" s="715"/>
      <c r="P518" s="720" t="s">
        <v>71</v>
      </c>
      <c r="Q518" s="721"/>
      <c r="R518" s="721"/>
      <c r="S518" s="721"/>
      <c r="T518" s="721"/>
      <c r="U518" s="721"/>
      <c r="V518" s="722"/>
      <c r="W518" s="37" t="s">
        <v>69</v>
      </c>
      <c r="X518" s="703">
        <f>IFERROR(SUM(X515:X516),"0")</f>
        <v>200</v>
      </c>
      <c r="Y518" s="703">
        <f>IFERROR(SUM(Y515:Y516),"0")</f>
        <v>200.64000000000001</v>
      </c>
      <c r="Z518" s="37"/>
      <c r="AA518" s="704"/>
      <c r="AB518" s="704"/>
      <c r="AC518" s="704"/>
    </row>
    <row r="519" spans="1:68" ht="14.25" customHeight="1" x14ac:dyDescent="0.25">
      <c r="A519" s="723" t="s">
        <v>64</v>
      </c>
      <c r="B519" s="714"/>
      <c r="C519" s="714"/>
      <c r="D519" s="714"/>
      <c r="E519" s="714"/>
      <c r="F519" s="714"/>
      <c r="G519" s="714"/>
      <c r="H519" s="714"/>
      <c r="I519" s="714"/>
      <c r="J519" s="714"/>
      <c r="K519" s="714"/>
      <c r="L519" s="714"/>
      <c r="M519" s="714"/>
      <c r="N519" s="714"/>
      <c r="O519" s="714"/>
      <c r="P519" s="714"/>
      <c r="Q519" s="714"/>
      <c r="R519" s="714"/>
      <c r="S519" s="714"/>
      <c r="T519" s="714"/>
      <c r="U519" s="714"/>
      <c r="V519" s="714"/>
      <c r="W519" s="714"/>
      <c r="X519" s="714"/>
      <c r="Y519" s="714"/>
      <c r="Z519" s="714"/>
      <c r="AA519" s="697"/>
      <c r="AB519" s="697"/>
      <c r="AC519" s="697"/>
    </row>
    <row r="520" spans="1:68" ht="27" customHeight="1" x14ac:dyDescent="0.25">
      <c r="A520" s="54" t="s">
        <v>815</v>
      </c>
      <c r="B520" s="54" t="s">
        <v>816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117</v>
      </c>
      <c r="L520" s="32"/>
      <c r="M520" s="33" t="s">
        <v>118</v>
      </c>
      <c r="N520" s="33"/>
      <c r="O520" s="32">
        <v>60</v>
      </c>
      <c r="P520" s="7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69</v>
      </c>
      <c r="X520" s="701">
        <v>70</v>
      </c>
      <c r="Y520" s="702">
        <f t="shared" ref="Y520:Y525" si="90">IFERROR(IF(X520="",0,CEILING((X520/$H520),1)*$H520),"")</f>
        <v>73.92</v>
      </c>
      <c r="Z520" s="36">
        <f>IFERROR(IF(Y520=0,"",ROUNDUP(Y520/H520,0)*0.01196),"")</f>
        <v>0.16744000000000001</v>
      </c>
      <c r="AA520" s="56"/>
      <c r="AB520" s="57"/>
      <c r="AC520" s="609" t="s">
        <v>817</v>
      </c>
      <c r="AG520" s="64"/>
      <c r="AJ520" s="68"/>
      <c r="AK520" s="68"/>
      <c r="BB520" s="610" t="s">
        <v>1</v>
      </c>
      <c r="BM520" s="64">
        <f t="shared" ref="BM520:BM525" si="91">IFERROR(X520*I520/H520,"0")</f>
        <v>74.772727272727266</v>
      </c>
      <c r="BN520" s="64">
        <f t="shared" ref="BN520:BN525" si="92">IFERROR(Y520*I520/H520,"0")</f>
        <v>78.959999999999994</v>
      </c>
      <c r="BO520" s="64">
        <f t="shared" ref="BO520:BO525" si="93">IFERROR(1/J520*(X520/H520),"0")</f>
        <v>0.12747668997668998</v>
      </c>
      <c r="BP520" s="64">
        <f t="shared" ref="BP520:BP525" si="94">IFERROR(1/J520*(Y520/H520),"0")</f>
        <v>0.13461538461538464</v>
      </c>
    </row>
    <row r="521" spans="1:68" ht="27" customHeight="1" x14ac:dyDescent="0.25">
      <c r="A521" s="54" t="s">
        <v>818</v>
      </c>
      <c r="B521" s="54" t="s">
        <v>819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117</v>
      </c>
      <c r="L521" s="32"/>
      <c r="M521" s="33" t="s">
        <v>68</v>
      </c>
      <c r="N521" s="33"/>
      <c r="O521" s="32">
        <v>60</v>
      </c>
      <c r="P521" s="7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69</v>
      </c>
      <c r="X521" s="701">
        <v>40</v>
      </c>
      <c r="Y521" s="702">
        <f t="shared" si="90"/>
        <v>42.24</v>
      </c>
      <c r="Z521" s="36">
        <f>IFERROR(IF(Y521=0,"",ROUNDUP(Y521/H521,0)*0.01196),"")</f>
        <v>9.5680000000000001E-2</v>
      </c>
      <c r="AA521" s="56"/>
      <c r="AB521" s="57"/>
      <c r="AC521" s="611" t="s">
        <v>820</v>
      </c>
      <c r="AG521" s="64"/>
      <c r="AJ521" s="68"/>
      <c r="AK521" s="68"/>
      <c r="BB521" s="612" t="s">
        <v>1</v>
      </c>
      <c r="BM521" s="64">
        <f t="shared" si="91"/>
        <v>42.727272727272727</v>
      </c>
      <c r="BN521" s="64">
        <f t="shared" si="92"/>
        <v>45.12</v>
      </c>
      <c r="BO521" s="64">
        <f t="shared" si="93"/>
        <v>7.2843822843822847E-2</v>
      </c>
      <c r="BP521" s="64">
        <f t="shared" si="94"/>
        <v>7.6923076923076927E-2</v>
      </c>
    </row>
    <row r="522" spans="1:68" ht="27" customHeight="1" x14ac:dyDescent="0.25">
      <c r="A522" s="54" t="s">
        <v>821</v>
      </c>
      <c r="B522" s="54" t="s">
        <v>822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117</v>
      </c>
      <c r="L522" s="32"/>
      <c r="M522" s="33" t="s">
        <v>68</v>
      </c>
      <c r="N522" s="33"/>
      <c r="O522" s="32">
        <v>60</v>
      </c>
      <c r="P522" s="7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69</v>
      </c>
      <c r="X522" s="701">
        <v>60</v>
      </c>
      <c r="Y522" s="702">
        <f t="shared" si="90"/>
        <v>63.36</v>
      </c>
      <c r="Z522" s="36">
        <f>IFERROR(IF(Y522=0,"",ROUNDUP(Y522/H522,0)*0.01196),"")</f>
        <v>0.14352000000000001</v>
      </c>
      <c r="AA522" s="56"/>
      <c r="AB522" s="57"/>
      <c r="AC522" s="613" t="s">
        <v>823</v>
      </c>
      <c r="AG522" s="64"/>
      <c r="AJ522" s="68"/>
      <c r="AK522" s="68"/>
      <c r="BB522" s="614" t="s">
        <v>1</v>
      </c>
      <c r="BM522" s="64">
        <f t="shared" si="91"/>
        <v>64.090909090909079</v>
      </c>
      <c r="BN522" s="64">
        <f t="shared" si="92"/>
        <v>67.679999999999993</v>
      </c>
      <c r="BO522" s="64">
        <f t="shared" si="93"/>
        <v>0.10926573426573427</v>
      </c>
      <c r="BP522" s="64">
        <f t="shared" si="94"/>
        <v>0.11538461538461539</v>
      </c>
    </row>
    <row r="523" spans="1:68" ht="27" customHeight="1" x14ac:dyDescent="0.25">
      <c r="A523" s="54" t="s">
        <v>824</v>
      </c>
      <c r="B523" s="54" t="s">
        <v>825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76</v>
      </c>
      <c r="L523" s="32"/>
      <c r="M523" s="33" t="s">
        <v>118</v>
      </c>
      <c r="N523" s="33"/>
      <c r="O523" s="32">
        <v>60</v>
      </c>
      <c r="P523" s="8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69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826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827</v>
      </c>
      <c r="B524" s="54" t="s">
        <v>828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76</v>
      </c>
      <c r="L524" s="32"/>
      <c r="M524" s="33" t="s">
        <v>68</v>
      </c>
      <c r="N524" s="33"/>
      <c r="O524" s="32">
        <v>60</v>
      </c>
      <c r="P524" s="88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820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76</v>
      </c>
      <c r="L525" s="32"/>
      <c r="M525" s="33" t="s">
        <v>68</v>
      </c>
      <c r="N525" s="33"/>
      <c r="O525" s="32">
        <v>60</v>
      </c>
      <c r="P525" s="99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69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823</v>
      </c>
      <c r="AG525" s="64"/>
      <c r="AJ525" s="68"/>
      <c r="AK525" s="68"/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x14ac:dyDescent="0.2">
      <c r="A526" s="713"/>
      <c r="B526" s="714"/>
      <c r="C526" s="714"/>
      <c r="D526" s="714"/>
      <c r="E526" s="714"/>
      <c r="F526" s="714"/>
      <c r="G526" s="714"/>
      <c r="H526" s="714"/>
      <c r="I526" s="714"/>
      <c r="J526" s="714"/>
      <c r="K526" s="714"/>
      <c r="L526" s="714"/>
      <c r="M526" s="714"/>
      <c r="N526" s="714"/>
      <c r="O526" s="715"/>
      <c r="P526" s="720" t="s">
        <v>71</v>
      </c>
      <c r="Q526" s="721"/>
      <c r="R526" s="721"/>
      <c r="S526" s="721"/>
      <c r="T526" s="721"/>
      <c r="U526" s="721"/>
      <c r="V526" s="722"/>
      <c r="W526" s="37" t="s">
        <v>72</v>
      </c>
      <c r="X526" s="703">
        <f>IFERROR(X520/H520,"0")+IFERROR(X521/H521,"0")+IFERROR(X522/H522,"0")+IFERROR(X523/H523,"0")+IFERROR(X524/H524,"0")+IFERROR(X525/H525,"0")</f>
        <v>32.196969696969695</v>
      </c>
      <c r="Y526" s="703">
        <f>IFERROR(Y520/H520,"0")+IFERROR(Y521/H521,"0")+IFERROR(Y522/H522,"0")+IFERROR(Y523/H523,"0")+IFERROR(Y524/H524,"0")+IFERROR(Y525/H525,"0")</f>
        <v>34</v>
      </c>
      <c r="Z526" s="703">
        <f>IFERROR(IF(Z520="",0,Z520),"0")+IFERROR(IF(Z521="",0,Z521),"0")+IFERROR(IF(Z522="",0,Z522),"0")+IFERROR(IF(Z523="",0,Z523),"0")+IFERROR(IF(Z524="",0,Z524),"0")+IFERROR(IF(Z525="",0,Z525),"0")</f>
        <v>0.40664</v>
      </c>
      <c r="AA526" s="704"/>
      <c r="AB526" s="704"/>
      <c r="AC526" s="704"/>
    </row>
    <row r="527" spans="1:68" x14ac:dyDescent="0.2">
      <c r="A527" s="714"/>
      <c r="B527" s="714"/>
      <c r="C527" s="714"/>
      <c r="D527" s="714"/>
      <c r="E527" s="714"/>
      <c r="F527" s="714"/>
      <c r="G527" s="714"/>
      <c r="H527" s="714"/>
      <c r="I527" s="714"/>
      <c r="J527" s="714"/>
      <c r="K527" s="714"/>
      <c r="L527" s="714"/>
      <c r="M527" s="714"/>
      <c r="N527" s="714"/>
      <c r="O527" s="715"/>
      <c r="P527" s="720" t="s">
        <v>71</v>
      </c>
      <c r="Q527" s="721"/>
      <c r="R527" s="721"/>
      <c r="S527" s="721"/>
      <c r="T527" s="721"/>
      <c r="U527" s="721"/>
      <c r="V527" s="722"/>
      <c r="W527" s="37" t="s">
        <v>69</v>
      </c>
      <c r="X527" s="703">
        <f>IFERROR(SUM(X520:X525),"0")</f>
        <v>170</v>
      </c>
      <c r="Y527" s="703">
        <f>IFERROR(SUM(Y520:Y525),"0")</f>
        <v>179.51999999999998</v>
      </c>
      <c r="Z527" s="37"/>
      <c r="AA527" s="704"/>
      <c r="AB527" s="704"/>
      <c r="AC527" s="704"/>
    </row>
    <row r="528" spans="1:68" ht="14.25" customHeight="1" x14ac:dyDescent="0.25">
      <c r="A528" s="723" t="s">
        <v>73</v>
      </c>
      <c r="B528" s="714"/>
      <c r="C528" s="714"/>
      <c r="D528" s="714"/>
      <c r="E528" s="714"/>
      <c r="F528" s="714"/>
      <c r="G528" s="714"/>
      <c r="H528" s="714"/>
      <c r="I528" s="714"/>
      <c r="J528" s="714"/>
      <c r="K528" s="714"/>
      <c r="L528" s="714"/>
      <c r="M528" s="714"/>
      <c r="N528" s="714"/>
      <c r="O528" s="714"/>
      <c r="P528" s="714"/>
      <c r="Q528" s="714"/>
      <c r="R528" s="714"/>
      <c r="S528" s="714"/>
      <c r="T528" s="714"/>
      <c r="U528" s="714"/>
      <c r="V528" s="714"/>
      <c r="W528" s="714"/>
      <c r="X528" s="714"/>
      <c r="Y528" s="714"/>
      <c r="Z528" s="714"/>
      <c r="AA528" s="697"/>
      <c r="AB528" s="697"/>
      <c r="AC528" s="697"/>
    </row>
    <row r="529" spans="1:68" ht="16.5" customHeight="1" x14ac:dyDescent="0.25">
      <c r="A529" s="54" t="s">
        <v>831</v>
      </c>
      <c r="B529" s="54" t="s">
        <v>832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117</v>
      </c>
      <c r="L529" s="32"/>
      <c r="M529" s="33" t="s">
        <v>68</v>
      </c>
      <c r="N529" s="33"/>
      <c r="O529" s="32">
        <v>45</v>
      </c>
      <c r="P529" s="8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69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833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834</v>
      </c>
      <c r="B530" s="54" t="s">
        <v>835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117</v>
      </c>
      <c r="L530" s="32"/>
      <c r="M530" s="33" t="s">
        <v>68</v>
      </c>
      <c r="N530" s="33"/>
      <c r="O530" s="32">
        <v>45</v>
      </c>
      <c r="P530" s="9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69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836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837</v>
      </c>
      <c r="B531" s="54" t="s">
        <v>838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76</v>
      </c>
      <c r="L531" s="32"/>
      <c r="M531" s="33" t="s">
        <v>68</v>
      </c>
      <c r="N531" s="33"/>
      <c r="O531" s="32">
        <v>45</v>
      </c>
      <c r="P531" s="7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69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839</v>
      </c>
      <c r="AG531" s="64"/>
      <c r="AJ531" s="68"/>
      <c r="AK531" s="68"/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13"/>
      <c r="B532" s="714"/>
      <c r="C532" s="714"/>
      <c r="D532" s="714"/>
      <c r="E532" s="714"/>
      <c r="F532" s="714"/>
      <c r="G532" s="714"/>
      <c r="H532" s="714"/>
      <c r="I532" s="714"/>
      <c r="J532" s="714"/>
      <c r="K532" s="714"/>
      <c r="L532" s="714"/>
      <c r="M532" s="714"/>
      <c r="N532" s="714"/>
      <c r="O532" s="715"/>
      <c r="P532" s="720" t="s">
        <v>71</v>
      </c>
      <c r="Q532" s="721"/>
      <c r="R532" s="721"/>
      <c r="S532" s="721"/>
      <c r="T532" s="721"/>
      <c r="U532" s="721"/>
      <c r="V532" s="722"/>
      <c r="W532" s="37" t="s">
        <v>72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x14ac:dyDescent="0.2">
      <c r="A533" s="714"/>
      <c r="B533" s="714"/>
      <c r="C533" s="714"/>
      <c r="D533" s="714"/>
      <c r="E533" s="714"/>
      <c r="F533" s="714"/>
      <c r="G533" s="714"/>
      <c r="H533" s="714"/>
      <c r="I533" s="714"/>
      <c r="J533" s="714"/>
      <c r="K533" s="714"/>
      <c r="L533" s="714"/>
      <c r="M533" s="714"/>
      <c r="N533" s="714"/>
      <c r="O533" s="715"/>
      <c r="P533" s="720" t="s">
        <v>71</v>
      </c>
      <c r="Q533" s="721"/>
      <c r="R533" s="721"/>
      <c r="S533" s="721"/>
      <c r="T533" s="721"/>
      <c r="U533" s="721"/>
      <c r="V533" s="722"/>
      <c r="W533" s="37" t="s">
        <v>69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customHeight="1" x14ac:dyDescent="0.25">
      <c r="A534" s="723" t="s">
        <v>202</v>
      </c>
      <c r="B534" s="714"/>
      <c r="C534" s="714"/>
      <c r="D534" s="714"/>
      <c r="E534" s="714"/>
      <c r="F534" s="714"/>
      <c r="G534" s="714"/>
      <c r="H534" s="714"/>
      <c r="I534" s="714"/>
      <c r="J534" s="714"/>
      <c r="K534" s="714"/>
      <c r="L534" s="714"/>
      <c r="M534" s="714"/>
      <c r="N534" s="714"/>
      <c r="O534" s="714"/>
      <c r="P534" s="714"/>
      <c r="Q534" s="714"/>
      <c r="R534" s="714"/>
      <c r="S534" s="714"/>
      <c r="T534" s="714"/>
      <c r="U534" s="714"/>
      <c r="V534" s="714"/>
      <c r="W534" s="714"/>
      <c r="X534" s="714"/>
      <c r="Y534" s="714"/>
      <c r="Z534" s="714"/>
      <c r="AA534" s="697"/>
      <c r="AB534" s="697"/>
      <c r="AC534" s="697"/>
    </row>
    <row r="535" spans="1:68" ht="16.5" customHeight="1" x14ac:dyDescent="0.25">
      <c r="A535" s="54" t="s">
        <v>840</v>
      </c>
      <c r="B535" s="54" t="s">
        <v>841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117</v>
      </c>
      <c r="L535" s="32"/>
      <c r="M535" s="33" t="s">
        <v>68</v>
      </c>
      <c r="N535" s="33"/>
      <c r="O535" s="32">
        <v>35</v>
      </c>
      <c r="P535" s="9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69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842</v>
      </c>
      <c r="AG535" s="64"/>
      <c r="AJ535" s="68"/>
      <c r="AK535" s="68"/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843</v>
      </c>
      <c r="B536" s="54" t="s">
        <v>844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117</v>
      </c>
      <c r="L536" s="32"/>
      <c r="M536" s="33" t="s">
        <v>68</v>
      </c>
      <c r="N536" s="33"/>
      <c r="O536" s="32">
        <v>35</v>
      </c>
      <c r="P536" s="1106" t="s">
        <v>845</v>
      </c>
      <c r="Q536" s="708"/>
      <c r="R536" s="708"/>
      <c r="S536" s="708"/>
      <c r="T536" s="709"/>
      <c r="U536" s="34"/>
      <c r="V536" s="34"/>
      <c r="W536" s="35" t="s">
        <v>69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842</v>
      </c>
      <c r="AG536" s="64"/>
      <c r="AJ536" s="68"/>
      <c r="AK536" s="68"/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13"/>
      <c r="B537" s="714"/>
      <c r="C537" s="714"/>
      <c r="D537" s="714"/>
      <c r="E537" s="714"/>
      <c r="F537" s="714"/>
      <c r="G537" s="714"/>
      <c r="H537" s="714"/>
      <c r="I537" s="714"/>
      <c r="J537" s="714"/>
      <c r="K537" s="714"/>
      <c r="L537" s="714"/>
      <c r="M537" s="714"/>
      <c r="N537" s="714"/>
      <c r="O537" s="715"/>
      <c r="P537" s="720" t="s">
        <v>71</v>
      </c>
      <c r="Q537" s="721"/>
      <c r="R537" s="721"/>
      <c r="S537" s="721"/>
      <c r="T537" s="721"/>
      <c r="U537" s="721"/>
      <c r="V537" s="722"/>
      <c r="W537" s="37" t="s">
        <v>72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x14ac:dyDescent="0.2">
      <c r="A538" s="714"/>
      <c r="B538" s="714"/>
      <c r="C538" s="714"/>
      <c r="D538" s="714"/>
      <c r="E538" s="714"/>
      <c r="F538" s="714"/>
      <c r="G538" s="714"/>
      <c r="H538" s="714"/>
      <c r="I538" s="714"/>
      <c r="J538" s="714"/>
      <c r="K538" s="714"/>
      <c r="L538" s="714"/>
      <c r="M538" s="714"/>
      <c r="N538" s="714"/>
      <c r="O538" s="715"/>
      <c r="P538" s="720" t="s">
        <v>71</v>
      </c>
      <c r="Q538" s="721"/>
      <c r="R538" s="721"/>
      <c r="S538" s="721"/>
      <c r="T538" s="721"/>
      <c r="U538" s="721"/>
      <c r="V538" s="722"/>
      <c r="W538" s="37" t="s">
        <v>69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customHeight="1" x14ac:dyDescent="0.2">
      <c r="A539" s="765" t="s">
        <v>846</v>
      </c>
      <c r="B539" s="766"/>
      <c r="C539" s="766"/>
      <c r="D539" s="766"/>
      <c r="E539" s="766"/>
      <c r="F539" s="766"/>
      <c r="G539" s="766"/>
      <c r="H539" s="766"/>
      <c r="I539" s="766"/>
      <c r="J539" s="766"/>
      <c r="K539" s="766"/>
      <c r="L539" s="766"/>
      <c r="M539" s="766"/>
      <c r="N539" s="766"/>
      <c r="O539" s="766"/>
      <c r="P539" s="766"/>
      <c r="Q539" s="766"/>
      <c r="R539" s="766"/>
      <c r="S539" s="766"/>
      <c r="T539" s="766"/>
      <c r="U539" s="766"/>
      <c r="V539" s="766"/>
      <c r="W539" s="766"/>
      <c r="X539" s="766"/>
      <c r="Y539" s="766"/>
      <c r="Z539" s="766"/>
      <c r="AA539" s="48"/>
      <c r="AB539" s="48"/>
      <c r="AC539" s="48"/>
    </row>
    <row r="540" spans="1:68" ht="16.5" customHeight="1" x14ac:dyDescent="0.25">
      <c r="A540" s="719" t="s">
        <v>846</v>
      </c>
      <c r="B540" s="714"/>
      <c r="C540" s="714"/>
      <c r="D540" s="714"/>
      <c r="E540" s="714"/>
      <c r="F540" s="714"/>
      <c r="G540" s="714"/>
      <c r="H540" s="714"/>
      <c r="I540" s="714"/>
      <c r="J540" s="714"/>
      <c r="K540" s="714"/>
      <c r="L540" s="714"/>
      <c r="M540" s="714"/>
      <c r="N540" s="714"/>
      <c r="O540" s="714"/>
      <c r="P540" s="714"/>
      <c r="Q540" s="714"/>
      <c r="R540" s="714"/>
      <c r="S540" s="714"/>
      <c r="T540" s="714"/>
      <c r="U540" s="714"/>
      <c r="V540" s="714"/>
      <c r="W540" s="714"/>
      <c r="X540" s="714"/>
      <c r="Y540" s="714"/>
      <c r="Z540" s="714"/>
      <c r="AA540" s="696"/>
      <c r="AB540" s="696"/>
      <c r="AC540" s="696"/>
    </row>
    <row r="541" spans="1:68" ht="14.25" customHeight="1" x14ac:dyDescent="0.25">
      <c r="A541" s="723" t="s">
        <v>114</v>
      </c>
      <c r="B541" s="714"/>
      <c r="C541" s="714"/>
      <c r="D541" s="714"/>
      <c r="E541" s="714"/>
      <c r="F541" s="714"/>
      <c r="G541" s="714"/>
      <c r="H541" s="714"/>
      <c r="I541" s="714"/>
      <c r="J541" s="714"/>
      <c r="K541" s="714"/>
      <c r="L541" s="714"/>
      <c r="M541" s="714"/>
      <c r="N541" s="714"/>
      <c r="O541" s="714"/>
      <c r="P541" s="714"/>
      <c r="Q541" s="714"/>
      <c r="R541" s="714"/>
      <c r="S541" s="714"/>
      <c r="T541" s="714"/>
      <c r="U541" s="714"/>
      <c r="V541" s="714"/>
      <c r="W541" s="714"/>
      <c r="X541" s="714"/>
      <c r="Y541" s="714"/>
      <c r="Z541" s="714"/>
      <c r="AA541" s="697"/>
      <c r="AB541" s="697"/>
      <c r="AC541" s="697"/>
    </row>
    <row r="542" spans="1:68" ht="27" customHeight="1" x14ac:dyDescent="0.25">
      <c r="A542" s="54" t="s">
        <v>847</v>
      </c>
      <c r="B542" s="54" t="s">
        <v>848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117</v>
      </c>
      <c r="L542" s="32"/>
      <c r="M542" s="33" t="s">
        <v>121</v>
      </c>
      <c r="N542" s="33"/>
      <c r="O542" s="32">
        <v>55</v>
      </c>
      <c r="P542" s="803" t="s">
        <v>849</v>
      </c>
      <c r="Q542" s="708"/>
      <c r="R542" s="708"/>
      <c r="S542" s="708"/>
      <c r="T542" s="709"/>
      <c r="U542" s="34"/>
      <c r="V542" s="34"/>
      <c r="W542" s="35" t="s">
        <v>69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850</v>
      </c>
      <c r="AG542" s="64"/>
      <c r="AJ542" s="68"/>
      <c r="AK542" s="68"/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117</v>
      </c>
      <c r="L543" s="32"/>
      <c r="M543" s="33" t="s">
        <v>118</v>
      </c>
      <c r="N543" s="33"/>
      <c r="O543" s="32">
        <v>50</v>
      </c>
      <c r="P543" s="923" t="s">
        <v>853</v>
      </c>
      <c r="Q543" s="708"/>
      <c r="R543" s="708"/>
      <c r="S543" s="708"/>
      <c r="T543" s="709"/>
      <c r="U543" s="34"/>
      <c r="V543" s="34"/>
      <c r="W543" s="35" t="s">
        <v>69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854</v>
      </c>
      <c r="AG543" s="64"/>
      <c r="AJ543" s="68"/>
      <c r="AK543" s="68"/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customHeight="1" x14ac:dyDescent="0.25">
      <c r="A544" s="54" t="s">
        <v>855</v>
      </c>
      <c r="B544" s="54" t="s">
        <v>856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117</v>
      </c>
      <c r="L544" s="32"/>
      <c r="M544" s="33" t="s">
        <v>118</v>
      </c>
      <c r="N544" s="33"/>
      <c r="O544" s="32">
        <v>50</v>
      </c>
      <c r="P544" s="900" t="s">
        <v>857</v>
      </c>
      <c r="Q544" s="708"/>
      <c r="R544" s="708"/>
      <c r="S544" s="708"/>
      <c r="T544" s="709"/>
      <c r="U544" s="34"/>
      <c r="V544" s="34"/>
      <c r="W544" s="35" t="s">
        <v>69</v>
      </c>
      <c r="X544" s="701">
        <v>60</v>
      </c>
      <c r="Y544" s="702">
        <f t="shared" si="95"/>
        <v>60</v>
      </c>
      <c r="Z544" s="36">
        <f>IFERROR(IF(Y544=0,"",ROUNDUP(Y544/H544,0)*0.02175),"")</f>
        <v>0.10874999999999999</v>
      </c>
      <c r="AA544" s="56"/>
      <c r="AB544" s="57"/>
      <c r="AC544" s="635" t="s">
        <v>858</v>
      </c>
      <c r="AG544" s="64"/>
      <c r="AJ544" s="68"/>
      <c r="AK544" s="68"/>
      <c r="BB544" s="636" t="s">
        <v>1</v>
      </c>
      <c r="BM544" s="64">
        <f t="shared" si="96"/>
        <v>62.400000000000006</v>
      </c>
      <c r="BN544" s="64">
        <f t="shared" si="97"/>
        <v>62.400000000000006</v>
      </c>
      <c r="BO544" s="64">
        <f t="shared" si="98"/>
        <v>8.9285714285714274E-2</v>
      </c>
      <c r="BP544" s="64">
        <f t="shared" si="99"/>
        <v>8.9285714285714274E-2</v>
      </c>
    </row>
    <row r="545" spans="1:68" ht="27" customHeight="1" x14ac:dyDescent="0.25">
      <c r="A545" s="54" t="s">
        <v>859</v>
      </c>
      <c r="B545" s="54" t="s">
        <v>860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117</v>
      </c>
      <c r="L545" s="32"/>
      <c r="M545" s="33" t="s">
        <v>118</v>
      </c>
      <c r="N545" s="33"/>
      <c r="O545" s="32">
        <v>55</v>
      </c>
      <c r="P545" s="928" t="s">
        <v>861</v>
      </c>
      <c r="Q545" s="708"/>
      <c r="R545" s="708"/>
      <c r="S545" s="708"/>
      <c r="T545" s="709"/>
      <c r="U545" s="34"/>
      <c r="V545" s="34"/>
      <c r="W545" s="35" t="s">
        <v>69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862</v>
      </c>
      <c r="AG545" s="64"/>
      <c r="AJ545" s="68"/>
      <c r="AK545" s="68"/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customHeight="1" x14ac:dyDescent="0.25">
      <c r="A546" s="54" t="s">
        <v>863</v>
      </c>
      <c r="B546" s="54" t="s">
        <v>864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76</v>
      </c>
      <c r="L546" s="32"/>
      <c r="M546" s="33" t="s">
        <v>121</v>
      </c>
      <c r="N546" s="33"/>
      <c r="O546" s="32">
        <v>55</v>
      </c>
      <c r="P546" s="840" t="s">
        <v>865</v>
      </c>
      <c r="Q546" s="708"/>
      <c r="R546" s="708"/>
      <c r="S546" s="708"/>
      <c r="T546" s="709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850</v>
      </c>
      <c r="AG546" s="64"/>
      <c r="AJ546" s="68"/>
      <c r="AK546" s="68"/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866</v>
      </c>
      <c r="B547" s="54" t="s">
        <v>867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76</v>
      </c>
      <c r="L547" s="32"/>
      <c r="M547" s="33" t="s">
        <v>118</v>
      </c>
      <c r="N547" s="33"/>
      <c r="O547" s="32">
        <v>50</v>
      </c>
      <c r="P547" s="1023" t="s">
        <v>868</v>
      </c>
      <c r="Q547" s="708"/>
      <c r="R547" s="708"/>
      <c r="S547" s="708"/>
      <c r="T547" s="709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858</v>
      </c>
      <c r="AG547" s="64"/>
      <c r="AJ547" s="68"/>
      <c r="AK547" s="68"/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869</v>
      </c>
      <c r="B548" s="54" t="s">
        <v>870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76</v>
      </c>
      <c r="L548" s="32"/>
      <c r="M548" s="33" t="s">
        <v>118</v>
      </c>
      <c r="N548" s="33"/>
      <c r="O548" s="32">
        <v>55</v>
      </c>
      <c r="P548" s="845" t="s">
        <v>871</v>
      </c>
      <c r="Q548" s="708"/>
      <c r="R548" s="708"/>
      <c r="S548" s="708"/>
      <c r="T548" s="709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862</v>
      </c>
      <c r="AG548" s="64"/>
      <c r="AJ548" s="68"/>
      <c r="AK548" s="68"/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x14ac:dyDescent="0.2">
      <c r="A549" s="713"/>
      <c r="B549" s="714"/>
      <c r="C549" s="714"/>
      <c r="D549" s="714"/>
      <c r="E549" s="714"/>
      <c r="F549" s="714"/>
      <c r="G549" s="714"/>
      <c r="H549" s="714"/>
      <c r="I549" s="714"/>
      <c r="J549" s="714"/>
      <c r="K549" s="714"/>
      <c r="L549" s="714"/>
      <c r="M549" s="714"/>
      <c r="N549" s="714"/>
      <c r="O549" s="715"/>
      <c r="P549" s="720" t="s">
        <v>71</v>
      </c>
      <c r="Q549" s="721"/>
      <c r="R549" s="721"/>
      <c r="S549" s="721"/>
      <c r="T549" s="721"/>
      <c r="U549" s="721"/>
      <c r="V549" s="722"/>
      <c r="W549" s="37" t="s">
        <v>72</v>
      </c>
      <c r="X549" s="703">
        <f>IFERROR(X542/H542,"0")+IFERROR(X543/H543,"0")+IFERROR(X544/H544,"0")+IFERROR(X545/H545,"0")+IFERROR(X546/H546,"0")+IFERROR(X547/H547,"0")+IFERROR(X548/H548,"0")</f>
        <v>5</v>
      </c>
      <c r="Y549" s="703">
        <f>IFERROR(Y542/H542,"0")+IFERROR(Y543/H543,"0")+IFERROR(Y544/H544,"0")+IFERROR(Y545/H545,"0")+IFERROR(Y546/H546,"0")+IFERROR(Y547/H547,"0")+IFERROR(Y548/H548,"0")</f>
        <v>5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0.10874999999999999</v>
      </c>
      <c r="AA549" s="704"/>
      <c r="AB549" s="704"/>
      <c r="AC549" s="704"/>
    </row>
    <row r="550" spans="1:68" x14ac:dyDescent="0.2">
      <c r="A550" s="714"/>
      <c r="B550" s="714"/>
      <c r="C550" s="714"/>
      <c r="D550" s="714"/>
      <c r="E550" s="714"/>
      <c r="F550" s="714"/>
      <c r="G550" s="714"/>
      <c r="H550" s="714"/>
      <c r="I550" s="714"/>
      <c r="J550" s="714"/>
      <c r="K550" s="714"/>
      <c r="L550" s="714"/>
      <c r="M550" s="714"/>
      <c r="N550" s="714"/>
      <c r="O550" s="715"/>
      <c r="P550" s="720" t="s">
        <v>71</v>
      </c>
      <c r="Q550" s="721"/>
      <c r="R550" s="721"/>
      <c r="S550" s="721"/>
      <c r="T550" s="721"/>
      <c r="U550" s="721"/>
      <c r="V550" s="722"/>
      <c r="W550" s="37" t="s">
        <v>69</v>
      </c>
      <c r="X550" s="703">
        <f>IFERROR(SUM(X542:X548),"0")</f>
        <v>60</v>
      </c>
      <c r="Y550" s="703">
        <f>IFERROR(SUM(Y542:Y548),"0")</f>
        <v>60</v>
      </c>
      <c r="Z550" s="37"/>
      <c r="AA550" s="704"/>
      <c r="AB550" s="704"/>
      <c r="AC550" s="704"/>
    </row>
    <row r="551" spans="1:68" ht="14.25" customHeight="1" x14ac:dyDescent="0.25">
      <c r="A551" s="723" t="s">
        <v>162</v>
      </c>
      <c r="B551" s="714"/>
      <c r="C551" s="714"/>
      <c r="D551" s="714"/>
      <c r="E551" s="714"/>
      <c r="F551" s="714"/>
      <c r="G551" s="714"/>
      <c r="H551" s="714"/>
      <c r="I551" s="714"/>
      <c r="J551" s="714"/>
      <c r="K551" s="714"/>
      <c r="L551" s="714"/>
      <c r="M551" s="714"/>
      <c r="N551" s="714"/>
      <c r="O551" s="714"/>
      <c r="P551" s="714"/>
      <c r="Q551" s="714"/>
      <c r="R551" s="714"/>
      <c r="S551" s="714"/>
      <c r="T551" s="714"/>
      <c r="U551" s="714"/>
      <c r="V551" s="714"/>
      <c r="W551" s="714"/>
      <c r="X551" s="714"/>
      <c r="Y551" s="714"/>
      <c r="Z551" s="714"/>
      <c r="AA551" s="697"/>
      <c r="AB551" s="697"/>
      <c r="AC551" s="697"/>
    </row>
    <row r="552" spans="1:68" ht="16.5" customHeight="1" x14ac:dyDescent="0.25">
      <c r="A552" s="54" t="s">
        <v>872</v>
      </c>
      <c r="B552" s="54" t="s">
        <v>873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117</v>
      </c>
      <c r="L552" s="32"/>
      <c r="M552" s="33" t="s">
        <v>121</v>
      </c>
      <c r="N552" s="33"/>
      <c r="O552" s="32">
        <v>50</v>
      </c>
      <c r="P552" s="760" t="s">
        <v>874</v>
      </c>
      <c r="Q552" s="708"/>
      <c r="R552" s="708"/>
      <c r="S552" s="708"/>
      <c r="T552" s="709"/>
      <c r="U552" s="34"/>
      <c r="V552" s="34"/>
      <c r="W552" s="35" t="s">
        <v>69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836</v>
      </c>
      <c r="AG552" s="64"/>
      <c r="AJ552" s="68"/>
      <c r="AK552" s="68"/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875</v>
      </c>
      <c r="B553" s="54" t="s">
        <v>876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117</v>
      </c>
      <c r="L553" s="32"/>
      <c r="M553" s="33" t="s">
        <v>118</v>
      </c>
      <c r="N553" s="33"/>
      <c r="O553" s="32">
        <v>50</v>
      </c>
      <c r="P553" s="797" t="s">
        <v>877</v>
      </c>
      <c r="Q553" s="708"/>
      <c r="R553" s="708"/>
      <c r="S553" s="708"/>
      <c r="T553" s="709"/>
      <c r="U553" s="34"/>
      <c r="V553" s="34"/>
      <c r="W553" s="35" t="s">
        <v>69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836</v>
      </c>
      <c r="AG553" s="64"/>
      <c r="AJ553" s="68"/>
      <c r="AK553" s="68"/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customHeight="1" x14ac:dyDescent="0.25">
      <c r="A554" s="54" t="s">
        <v>878</v>
      </c>
      <c r="B554" s="54" t="s">
        <v>879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117</v>
      </c>
      <c r="L554" s="32"/>
      <c r="M554" s="33" t="s">
        <v>118</v>
      </c>
      <c r="N554" s="33"/>
      <c r="O554" s="32">
        <v>50</v>
      </c>
      <c r="P554" s="977" t="s">
        <v>880</v>
      </c>
      <c r="Q554" s="708"/>
      <c r="R554" s="708"/>
      <c r="S554" s="708"/>
      <c r="T554" s="709"/>
      <c r="U554" s="34"/>
      <c r="V554" s="34"/>
      <c r="W554" s="35" t="s">
        <v>69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881</v>
      </c>
      <c r="AG554" s="64"/>
      <c r="AJ554" s="68"/>
      <c r="AK554" s="68"/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76</v>
      </c>
      <c r="L555" s="32"/>
      <c r="M555" s="33" t="s">
        <v>118</v>
      </c>
      <c r="N555" s="33"/>
      <c r="O555" s="32">
        <v>50</v>
      </c>
      <c r="P555" s="1007" t="s">
        <v>884</v>
      </c>
      <c r="Q555" s="708"/>
      <c r="R555" s="708"/>
      <c r="S555" s="708"/>
      <c r="T555" s="709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881</v>
      </c>
      <c r="AG555" s="64"/>
      <c r="AJ555" s="68"/>
      <c r="AK555" s="68"/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x14ac:dyDescent="0.2">
      <c r="A556" s="713"/>
      <c r="B556" s="714"/>
      <c r="C556" s="714"/>
      <c r="D556" s="714"/>
      <c r="E556" s="714"/>
      <c r="F556" s="714"/>
      <c r="G556" s="714"/>
      <c r="H556" s="714"/>
      <c r="I556" s="714"/>
      <c r="J556" s="714"/>
      <c r="K556" s="714"/>
      <c r="L556" s="714"/>
      <c r="M556" s="714"/>
      <c r="N556" s="714"/>
      <c r="O556" s="715"/>
      <c r="P556" s="720" t="s">
        <v>71</v>
      </c>
      <c r="Q556" s="721"/>
      <c r="R556" s="721"/>
      <c r="S556" s="721"/>
      <c r="T556" s="721"/>
      <c r="U556" s="721"/>
      <c r="V556" s="722"/>
      <c r="W556" s="37" t="s">
        <v>72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x14ac:dyDescent="0.2">
      <c r="A557" s="714"/>
      <c r="B557" s="714"/>
      <c r="C557" s="714"/>
      <c r="D557" s="714"/>
      <c r="E557" s="714"/>
      <c r="F557" s="714"/>
      <c r="G557" s="714"/>
      <c r="H557" s="714"/>
      <c r="I557" s="714"/>
      <c r="J557" s="714"/>
      <c r="K557" s="714"/>
      <c r="L557" s="714"/>
      <c r="M557" s="714"/>
      <c r="N557" s="714"/>
      <c r="O557" s="715"/>
      <c r="P557" s="720" t="s">
        <v>71</v>
      </c>
      <c r="Q557" s="721"/>
      <c r="R557" s="721"/>
      <c r="S557" s="721"/>
      <c r="T557" s="721"/>
      <c r="U557" s="721"/>
      <c r="V557" s="722"/>
      <c r="W557" s="37" t="s">
        <v>69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customHeight="1" x14ac:dyDescent="0.25">
      <c r="A558" s="723" t="s">
        <v>64</v>
      </c>
      <c r="B558" s="714"/>
      <c r="C558" s="714"/>
      <c r="D558" s="714"/>
      <c r="E558" s="714"/>
      <c r="F558" s="714"/>
      <c r="G558" s="714"/>
      <c r="H558" s="714"/>
      <c r="I558" s="714"/>
      <c r="J558" s="714"/>
      <c r="K558" s="714"/>
      <c r="L558" s="714"/>
      <c r="M558" s="714"/>
      <c r="N558" s="714"/>
      <c r="O558" s="714"/>
      <c r="P558" s="714"/>
      <c r="Q558" s="714"/>
      <c r="R558" s="714"/>
      <c r="S558" s="714"/>
      <c r="T558" s="714"/>
      <c r="U558" s="714"/>
      <c r="V558" s="714"/>
      <c r="W558" s="714"/>
      <c r="X558" s="714"/>
      <c r="Y558" s="714"/>
      <c r="Z558" s="714"/>
      <c r="AA558" s="697"/>
      <c r="AB558" s="697"/>
      <c r="AC558" s="697"/>
    </row>
    <row r="559" spans="1:68" ht="27" customHeight="1" x14ac:dyDescent="0.25">
      <c r="A559" s="54" t="s">
        <v>885</v>
      </c>
      <c r="B559" s="54" t="s">
        <v>886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76</v>
      </c>
      <c r="L559" s="32"/>
      <c r="M559" s="33" t="s">
        <v>68</v>
      </c>
      <c r="N559" s="33"/>
      <c r="O559" s="32">
        <v>40</v>
      </c>
      <c r="P559" s="954" t="s">
        <v>887</v>
      </c>
      <c r="Q559" s="708"/>
      <c r="R559" s="708"/>
      <c r="S559" s="708"/>
      <c r="T559" s="709"/>
      <c r="U559" s="34"/>
      <c r="V559" s="34"/>
      <c r="W559" s="35" t="s">
        <v>69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888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889</v>
      </c>
      <c r="B560" s="54" t="s">
        <v>890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76</v>
      </c>
      <c r="L560" s="32"/>
      <c r="M560" s="33" t="s">
        <v>68</v>
      </c>
      <c r="N560" s="33"/>
      <c r="O560" s="32">
        <v>40</v>
      </c>
      <c r="P560" s="1017" t="s">
        <v>891</v>
      </c>
      <c r="Q560" s="708"/>
      <c r="R560" s="708"/>
      <c r="S560" s="708"/>
      <c r="T560" s="709"/>
      <c r="U560" s="34"/>
      <c r="V560" s="34"/>
      <c r="W560" s="35" t="s">
        <v>69</v>
      </c>
      <c r="X560" s="701">
        <v>25</v>
      </c>
      <c r="Y560" s="702">
        <f t="shared" si="100"/>
        <v>25.200000000000003</v>
      </c>
      <c r="Z560" s="36">
        <f>IFERROR(IF(Y560=0,"",ROUNDUP(Y560/H560,0)*0.00753),"")</f>
        <v>4.5179999999999998E-2</v>
      </c>
      <c r="AA560" s="56"/>
      <c r="AB560" s="57"/>
      <c r="AC560" s="655" t="s">
        <v>892</v>
      </c>
      <c r="AG560" s="64"/>
      <c r="AJ560" s="68"/>
      <c r="AK560" s="68"/>
      <c r="BB560" s="656" t="s">
        <v>1</v>
      </c>
      <c r="BM560" s="64">
        <f t="shared" si="101"/>
        <v>26.547619047619047</v>
      </c>
      <c r="BN560" s="64">
        <f t="shared" si="102"/>
        <v>26.76</v>
      </c>
      <c r="BO560" s="64">
        <f t="shared" si="103"/>
        <v>3.815628815628816E-2</v>
      </c>
      <c r="BP560" s="64">
        <f t="shared" si="104"/>
        <v>3.8461538461538464E-2</v>
      </c>
    </row>
    <row r="561" spans="1:68" ht="27" customHeight="1" x14ac:dyDescent="0.25">
      <c r="A561" s="54" t="s">
        <v>893</v>
      </c>
      <c r="B561" s="54" t="s">
        <v>894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76</v>
      </c>
      <c r="L561" s="32"/>
      <c r="M561" s="33" t="s">
        <v>68</v>
      </c>
      <c r="N561" s="33"/>
      <c r="O561" s="32">
        <v>45</v>
      </c>
      <c r="P561" s="960" t="s">
        <v>895</v>
      </c>
      <c r="Q561" s="708"/>
      <c r="R561" s="708"/>
      <c r="S561" s="708"/>
      <c r="T561" s="709"/>
      <c r="U561" s="34"/>
      <c r="V561" s="34"/>
      <c r="W561" s="35" t="s">
        <v>69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896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897</v>
      </c>
      <c r="B562" s="54" t="s">
        <v>898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76</v>
      </c>
      <c r="L562" s="32"/>
      <c r="M562" s="33" t="s">
        <v>68</v>
      </c>
      <c r="N562" s="33"/>
      <c r="O562" s="32">
        <v>45</v>
      </c>
      <c r="P562" s="728" t="s">
        <v>899</v>
      </c>
      <c r="Q562" s="708"/>
      <c r="R562" s="708"/>
      <c r="S562" s="708"/>
      <c r="T562" s="709"/>
      <c r="U562" s="34"/>
      <c r="V562" s="34"/>
      <c r="W562" s="35" t="s">
        <v>69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900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901</v>
      </c>
      <c r="B563" s="54" t="s">
        <v>902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76</v>
      </c>
      <c r="L563" s="32"/>
      <c r="M563" s="33" t="s">
        <v>68</v>
      </c>
      <c r="N563" s="33"/>
      <c r="O563" s="32">
        <v>45</v>
      </c>
      <c r="P563" s="778" t="s">
        <v>903</v>
      </c>
      <c r="Q563" s="708"/>
      <c r="R563" s="708"/>
      <c r="S563" s="708"/>
      <c r="T563" s="709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904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905</v>
      </c>
      <c r="B564" s="54" t="s">
        <v>906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67</v>
      </c>
      <c r="L564" s="32"/>
      <c r="M564" s="33" t="s">
        <v>68</v>
      </c>
      <c r="N564" s="33"/>
      <c r="O564" s="32">
        <v>40</v>
      </c>
      <c r="P564" s="947" t="s">
        <v>907</v>
      </c>
      <c r="Q564" s="708"/>
      <c r="R564" s="708"/>
      <c r="S564" s="708"/>
      <c r="T564" s="709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888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908</v>
      </c>
      <c r="B565" s="54" t="s">
        <v>909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67</v>
      </c>
      <c r="L565" s="32"/>
      <c r="M565" s="33" t="s">
        <v>68</v>
      </c>
      <c r="N565" s="33"/>
      <c r="O565" s="32">
        <v>40</v>
      </c>
      <c r="P565" s="785" t="s">
        <v>910</v>
      </c>
      <c r="Q565" s="708"/>
      <c r="R565" s="708"/>
      <c r="S565" s="708"/>
      <c r="T565" s="709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892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13"/>
      <c r="B566" s="714"/>
      <c r="C566" s="714"/>
      <c r="D566" s="714"/>
      <c r="E566" s="714"/>
      <c r="F566" s="714"/>
      <c r="G566" s="714"/>
      <c r="H566" s="714"/>
      <c r="I566" s="714"/>
      <c r="J566" s="714"/>
      <c r="K566" s="714"/>
      <c r="L566" s="714"/>
      <c r="M566" s="714"/>
      <c r="N566" s="714"/>
      <c r="O566" s="715"/>
      <c r="P566" s="720" t="s">
        <v>71</v>
      </c>
      <c r="Q566" s="721"/>
      <c r="R566" s="721"/>
      <c r="S566" s="721"/>
      <c r="T566" s="721"/>
      <c r="U566" s="721"/>
      <c r="V566" s="722"/>
      <c r="W566" s="37" t="s">
        <v>72</v>
      </c>
      <c r="X566" s="703">
        <f>IFERROR(X559/H559,"0")+IFERROR(X560/H560,"0")+IFERROR(X561/H561,"0")+IFERROR(X562/H562,"0")+IFERROR(X563/H563,"0")+IFERROR(X564/H564,"0")+IFERROR(X565/H565,"0")</f>
        <v>5.9523809523809526</v>
      </c>
      <c r="Y566" s="703">
        <f>IFERROR(Y559/H559,"0")+IFERROR(Y560/H560,"0")+IFERROR(Y561/H561,"0")+IFERROR(Y562/H562,"0")+IFERROR(Y563/H563,"0")+IFERROR(Y564/H564,"0")+IFERROR(Y565/H565,"0")</f>
        <v>6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4.5179999999999998E-2</v>
      </c>
      <c r="AA566" s="704"/>
      <c r="AB566" s="704"/>
      <c r="AC566" s="704"/>
    </row>
    <row r="567" spans="1:68" x14ac:dyDescent="0.2">
      <c r="A567" s="714"/>
      <c r="B567" s="714"/>
      <c r="C567" s="714"/>
      <c r="D567" s="714"/>
      <c r="E567" s="714"/>
      <c r="F567" s="714"/>
      <c r="G567" s="714"/>
      <c r="H567" s="714"/>
      <c r="I567" s="714"/>
      <c r="J567" s="714"/>
      <c r="K567" s="714"/>
      <c r="L567" s="714"/>
      <c r="M567" s="714"/>
      <c r="N567" s="714"/>
      <c r="O567" s="715"/>
      <c r="P567" s="720" t="s">
        <v>71</v>
      </c>
      <c r="Q567" s="721"/>
      <c r="R567" s="721"/>
      <c r="S567" s="721"/>
      <c r="T567" s="721"/>
      <c r="U567" s="721"/>
      <c r="V567" s="722"/>
      <c r="W567" s="37" t="s">
        <v>69</v>
      </c>
      <c r="X567" s="703">
        <f>IFERROR(SUM(X559:X565),"0")</f>
        <v>25</v>
      </c>
      <c r="Y567" s="703">
        <f>IFERROR(SUM(Y559:Y565),"0")</f>
        <v>25.200000000000003</v>
      </c>
      <c r="Z567" s="37"/>
      <c r="AA567" s="704"/>
      <c r="AB567" s="704"/>
      <c r="AC567" s="704"/>
    </row>
    <row r="568" spans="1:68" ht="14.25" customHeight="1" x14ac:dyDescent="0.25">
      <c r="A568" s="723" t="s">
        <v>73</v>
      </c>
      <c r="B568" s="714"/>
      <c r="C568" s="714"/>
      <c r="D568" s="714"/>
      <c r="E568" s="714"/>
      <c r="F568" s="714"/>
      <c r="G568" s="714"/>
      <c r="H568" s="714"/>
      <c r="I568" s="714"/>
      <c r="J568" s="714"/>
      <c r="K568" s="714"/>
      <c r="L568" s="714"/>
      <c r="M568" s="714"/>
      <c r="N568" s="714"/>
      <c r="O568" s="714"/>
      <c r="P568" s="714"/>
      <c r="Q568" s="714"/>
      <c r="R568" s="714"/>
      <c r="S568" s="714"/>
      <c r="T568" s="714"/>
      <c r="U568" s="714"/>
      <c r="V568" s="714"/>
      <c r="W568" s="714"/>
      <c r="X568" s="714"/>
      <c r="Y568" s="714"/>
      <c r="Z568" s="714"/>
      <c r="AA568" s="697"/>
      <c r="AB568" s="697"/>
      <c r="AC568" s="697"/>
    </row>
    <row r="569" spans="1:68" ht="27" customHeight="1" x14ac:dyDescent="0.25">
      <c r="A569" s="54" t="s">
        <v>911</v>
      </c>
      <c r="B569" s="54" t="s">
        <v>912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117</v>
      </c>
      <c r="L569" s="32"/>
      <c r="M569" s="33" t="s">
        <v>121</v>
      </c>
      <c r="N569" s="33"/>
      <c r="O569" s="32">
        <v>40</v>
      </c>
      <c r="P569" s="996" t="s">
        <v>913</v>
      </c>
      <c r="Q569" s="708"/>
      <c r="R569" s="708"/>
      <c r="S569" s="708"/>
      <c r="T569" s="709"/>
      <c r="U569" s="34"/>
      <c r="V569" s="34"/>
      <c r="W569" s="35" t="s">
        <v>69</v>
      </c>
      <c r="X569" s="701">
        <v>0</v>
      </c>
      <c r="Y569" s="702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914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915</v>
      </c>
      <c r="B570" s="54" t="s">
        <v>916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117</v>
      </c>
      <c r="L570" s="32"/>
      <c r="M570" s="33" t="s">
        <v>68</v>
      </c>
      <c r="N570" s="33"/>
      <c r="O570" s="32">
        <v>30</v>
      </c>
      <c r="P570" s="772" t="s">
        <v>917</v>
      </c>
      <c r="Q570" s="708"/>
      <c r="R570" s="708"/>
      <c r="S570" s="708"/>
      <c r="T570" s="709"/>
      <c r="U570" s="34"/>
      <c r="V570" s="34"/>
      <c r="W570" s="35" t="s">
        <v>69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918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919</v>
      </c>
      <c r="B571" s="54" t="s">
        <v>920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67</v>
      </c>
      <c r="L571" s="32"/>
      <c r="M571" s="33" t="s">
        <v>68</v>
      </c>
      <c r="N571" s="33"/>
      <c r="O571" s="32">
        <v>40</v>
      </c>
      <c r="P571" s="805" t="s">
        <v>921</v>
      </c>
      <c r="Q571" s="708"/>
      <c r="R571" s="708"/>
      <c r="S571" s="708"/>
      <c r="T571" s="709"/>
      <c r="U571" s="34"/>
      <c r="V571" s="34"/>
      <c r="W571" s="35" t="s">
        <v>69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914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922</v>
      </c>
      <c r="B572" s="54" t="s">
        <v>923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67</v>
      </c>
      <c r="L572" s="32"/>
      <c r="M572" s="33" t="s">
        <v>68</v>
      </c>
      <c r="N572" s="33"/>
      <c r="O572" s="32">
        <v>30</v>
      </c>
      <c r="P572" s="814" t="s">
        <v>924</v>
      </c>
      <c r="Q572" s="708"/>
      <c r="R572" s="708"/>
      <c r="S572" s="708"/>
      <c r="T572" s="709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918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13"/>
      <c r="B573" s="714"/>
      <c r="C573" s="714"/>
      <c r="D573" s="714"/>
      <c r="E573" s="714"/>
      <c r="F573" s="714"/>
      <c r="G573" s="714"/>
      <c r="H573" s="714"/>
      <c r="I573" s="714"/>
      <c r="J573" s="714"/>
      <c r="K573" s="714"/>
      <c r="L573" s="714"/>
      <c r="M573" s="714"/>
      <c r="N573" s="714"/>
      <c r="O573" s="715"/>
      <c r="P573" s="720" t="s">
        <v>71</v>
      </c>
      <c r="Q573" s="721"/>
      <c r="R573" s="721"/>
      <c r="S573" s="721"/>
      <c r="T573" s="721"/>
      <c r="U573" s="721"/>
      <c r="V573" s="722"/>
      <c r="W573" s="37" t="s">
        <v>72</v>
      </c>
      <c r="X573" s="703">
        <f>IFERROR(X569/H569,"0")+IFERROR(X570/H570,"0")+IFERROR(X571/H571,"0")+IFERROR(X572/H572,"0")</f>
        <v>0</v>
      </c>
      <c r="Y573" s="703">
        <f>IFERROR(Y569/H569,"0")+IFERROR(Y570/H570,"0")+IFERROR(Y571/H571,"0")+IFERROR(Y572/H572,"0")</f>
        <v>0</v>
      </c>
      <c r="Z573" s="703">
        <f>IFERROR(IF(Z569="",0,Z569),"0")+IFERROR(IF(Z570="",0,Z570),"0")+IFERROR(IF(Z571="",0,Z571),"0")+IFERROR(IF(Z572="",0,Z572),"0")</f>
        <v>0</v>
      </c>
      <c r="AA573" s="704"/>
      <c r="AB573" s="704"/>
      <c r="AC573" s="704"/>
    </row>
    <row r="574" spans="1:68" x14ac:dyDescent="0.2">
      <c r="A574" s="714"/>
      <c r="B574" s="714"/>
      <c r="C574" s="714"/>
      <c r="D574" s="714"/>
      <c r="E574" s="714"/>
      <c r="F574" s="714"/>
      <c r="G574" s="714"/>
      <c r="H574" s="714"/>
      <c r="I574" s="714"/>
      <c r="J574" s="714"/>
      <c r="K574" s="714"/>
      <c r="L574" s="714"/>
      <c r="M574" s="714"/>
      <c r="N574" s="714"/>
      <c r="O574" s="715"/>
      <c r="P574" s="720" t="s">
        <v>71</v>
      </c>
      <c r="Q574" s="721"/>
      <c r="R574" s="721"/>
      <c r="S574" s="721"/>
      <c r="T574" s="721"/>
      <c r="U574" s="721"/>
      <c r="V574" s="722"/>
      <c r="W574" s="37" t="s">
        <v>69</v>
      </c>
      <c r="X574" s="703">
        <f>IFERROR(SUM(X569:X572),"0")</f>
        <v>0</v>
      </c>
      <c r="Y574" s="703">
        <f>IFERROR(SUM(Y569:Y572),"0")</f>
        <v>0</v>
      </c>
      <c r="Z574" s="37"/>
      <c r="AA574" s="704"/>
      <c r="AB574" s="704"/>
      <c r="AC574" s="704"/>
    </row>
    <row r="575" spans="1:68" ht="14.25" customHeight="1" x14ac:dyDescent="0.25">
      <c r="A575" s="723" t="s">
        <v>202</v>
      </c>
      <c r="B575" s="714"/>
      <c r="C575" s="714"/>
      <c r="D575" s="714"/>
      <c r="E575" s="714"/>
      <c r="F575" s="714"/>
      <c r="G575" s="714"/>
      <c r="H575" s="714"/>
      <c r="I575" s="714"/>
      <c r="J575" s="714"/>
      <c r="K575" s="714"/>
      <c r="L575" s="714"/>
      <c r="M575" s="714"/>
      <c r="N575" s="714"/>
      <c r="O575" s="714"/>
      <c r="P575" s="714"/>
      <c r="Q575" s="714"/>
      <c r="R575" s="714"/>
      <c r="S575" s="714"/>
      <c r="T575" s="714"/>
      <c r="U575" s="714"/>
      <c r="V575" s="714"/>
      <c r="W575" s="714"/>
      <c r="X575" s="714"/>
      <c r="Y575" s="714"/>
      <c r="Z575" s="714"/>
      <c r="AA575" s="697"/>
      <c r="AB575" s="697"/>
      <c r="AC575" s="697"/>
    </row>
    <row r="576" spans="1:68" ht="27" customHeight="1" x14ac:dyDescent="0.25">
      <c r="A576" s="54" t="s">
        <v>925</v>
      </c>
      <c r="B576" s="54" t="s">
        <v>926</v>
      </c>
      <c r="C576" s="31">
        <v>4301060408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117</v>
      </c>
      <c r="L576" s="32"/>
      <c r="M576" s="33" t="s">
        <v>68</v>
      </c>
      <c r="N576" s="33"/>
      <c r="O576" s="32">
        <v>40</v>
      </c>
      <c r="P576" s="1030" t="s">
        <v>927</v>
      </c>
      <c r="Q576" s="708"/>
      <c r="R576" s="708"/>
      <c r="S576" s="708"/>
      <c r="T576" s="709"/>
      <c r="U576" s="34"/>
      <c r="V576" s="34"/>
      <c r="W576" s="35" t="s">
        <v>69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928</v>
      </c>
      <c r="AG576" s="64"/>
      <c r="AJ576" s="68"/>
      <c r="AK576" s="68"/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925</v>
      </c>
      <c r="B577" s="54" t="s">
        <v>929</v>
      </c>
      <c r="C577" s="31">
        <v>4301060354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117</v>
      </c>
      <c r="L577" s="32"/>
      <c r="M577" s="33" t="s">
        <v>68</v>
      </c>
      <c r="N577" s="33"/>
      <c r="O577" s="32">
        <v>40</v>
      </c>
      <c r="P577" s="1027" t="s">
        <v>930</v>
      </c>
      <c r="Q577" s="708"/>
      <c r="R577" s="708"/>
      <c r="S577" s="708"/>
      <c r="T577" s="709"/>
      <c r="U577" s="34"/>
      <c r="V577" s="34"/>
      <c r="W577" s="35" t="s">
        <v>69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customHeight="1" x14ac:dyDescent="0.25">
      <c r="A578" s="54" t="s">
        <v>931</v>
      </c>
      <c r="B578" s="54" t="s">
        <v>932</v>
      </c>
      <c r="C578" s="31">
        <v>4301060407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117</v>
      </c>
      <c r="L578" s="32"/>
      <c r="M578" s="33" t="s">
        <v>68</v>
      </c>
      <c r="N578" s="33"/>
      <c r="O578" s="32">
        <v>40</v>
      </c>
      <c r="P578" s="1060" t="s">
        <v>933</v>
      </c>
      <c r="Q578" s="708"/>
      <c r="R578" s="708"/>
      <c r="S578" s="708"/>
      <c r="T578" s="709"/>
      <c r="U578" s="34"/>
      <c r="V578" s="34"/>
      <c r="W578" s="35" t="s">
        <v>69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934</v>
      </c>
      <c r="AG578" s="64"/>
      <c r="AJ578" s="68"/>
      <c r="AK578" s="68"/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931</v>
      </c>
      <c r="B579" s="54" t="s">
        <v>935</v>
      </c>
      <c r="C579" s="31">
        <v>4301060355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117</v>
      </c>
      <c r="L579" s="32"/>
      <c r="M579" s="33" t="s">
        <v>68</v>
      </c>
      <c r="N579" s="33"/>
      <c r="O579" s="32">
        <v>40</v>
      </c>
      <c r="P579" s="1067" t="s">
        <v>936</v>
      </c>
      <c r="Q579" s="708"/>
      <c r="R579" s="708"/>
      <c r="S579" s="708"/>
      <c r="T579" s="709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934</v>
      </c>
      <c r="AG579" s="64"/>
      <c r="AJ579" s="68"/>
      <c r="AK579" s="68"/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13"/>
      <c r="B580" s="714"/>
      <c r="C580" s="714"/>
      <c r="D580" s="714"/>
      <c r="E580" s="714"/>
      <c r="F580" s="714"/>
      <c r="G580" s="714"/>
      <c r="H580" s="714"/>
      <c r="I580" s="714"/>
      <c r="J580" s="714"/>
      <c r="K580" s="714"/>
      <c r="L580" s="714"/>
      <c r="M580" s="714"/>
      <c r="N580" s="714"/>
      <c r="O580" s="715"/>
      <c r="P580" s="720" t="s">
        <v>71</v>
      </c>
      <c r="Q580" s="721"/>
      <c r="R580" s="721"/>
      <c r="S580" s="721"/>
      <c r="T580" s="721"/>
      <c r="U580" s="721"/>
      <c r="V580" s="722"/>
      <c r="W580" s="37" t="s">
        <v>72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x14ac:dyDescent="0.2">
      <c r="A581" s="714"/>
      <c r="B581" s="714"/>
      <c r="C581" s="714"/>
      <c r="D581" s="714"/>
      <c r="E581" s="714"/>
      <c r="F581" s="714"/>
      <c r="G581" s="714"/>
      <c r="H581" s="714"/>
      <c r="I581" s="714"/>
      <c r="J581" s="714"/>
      <c r="K581" s="714"/>
      <c r="L581" s="714"/>
      <c r="M581" s="714"/>
      <c r="N581" s="714"/>
      <c r="O581" s="715"/>
      <c r="P581" s="720" t="s">
        <v>71</v>
      </c>
      <c r="Q581" s="721"/>
      <c r="R581" s="721"/>
      <c r="S581" s="721"/>
      <c r="T581" s="721"/>
      <c r="U581" s="721"/>
      <c r="V581" s="722"/>
      <c r="W581" s="37" t="s">
        <v>69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customHeight="1" x14ac:dyDescent="0.25">
      <c r="A582" s="719" t="s">
        <v>937</v>
      </c>
      <c r="B582" s="714"/>
      <c r="C582" s="714"/>
      <c r="D582" s="714"/>
      <c r="E582" s="714"/>
      <c r="F582" s="714"/>
      <c r="G582" s="714"/>
      <c r="H582" s="714"/>
      <c r="I582" s="714"/>
      <c r="J582" s="714"/>
      <c r="K582" s="714"/>
      <c r="L582" s="714"/>
      <c r="M582" s="714"/>
      <c r="N582" s="714"/>
      <c r="O582" s="714"/>
      <c r="P582" s="714"/>
      <c r="Q582" s="714"/>
      <c r="R582" s="714"/>
      <c r="S582" s="714"/>
      <c r="T582" s="714"/>
      <c r="U582" s="714"/>
      <c r="V582" s="714"/>
      <c r="W582" s="714"/>
      <c r="X582" s="714"/>
      <c r="Y582" s="714"/>
      <c r="Z582" s="714"/>
      <c r="AA582" s="696"/>
      <c r="AB582" s="696"/>
      <c r="AC582" s="696"/>
    </row>
    <row r="583" spans="1:68" ht="14.25" customHeight="1" x14ac:dyDescent="0.25">
      <c r="A583" s="723" t="s">
        <v>114</v>
      </c>
      <c r="B583" s="714"/>
      <c r="C583" s="714"/>
      <c r="D583" s="714"/>
      <c r="E583" s="714"/>
      <c r="F583" s="714"/>
      <c r="G583" s="714"/>
      <c r="H583" s="714"/>
      <c r="I583" s="714"/>
      <c r="J583" s="714"/>
      <c r="K583" s="714"/>
      <c r="L583" s="714"/>
      <c r="M583" s="714"/>
      <c r="N583" s="714"/>
      <c r="O583" s="714"/>
      <c r="P583" s="714"/>
      <c r="Q583" s="714"/>
      <c r="R583" s="714"/>
      <c r="S583" s="714"/>
      <c r="T583" s="714"/>
      <c r="U583" s="714"/>
      <c r="V583" s="714"/>
      <c r="W583" s="714"/>
      <c r="X583" s="714"/>
      <c r="Y583" s="714"/>
      <c r="Z583" s="714"/>
      <c r="AA583" s="697"/>
      <c r="AB583" s="697"/>
      <c r="AC583" s="697"/>
    </row>
    <row r="584" spans="1:68" ht="27" customHeight="1" x14ac:dyDescent="0.25">
      <c r="A584" s="54" t="s">
        <v>938</v>
      </c>
      <c r="B584" s="54" t="s">
        <v>939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117</v>
      </c>
      <c r="L584" s="32"/>
      <c r="M584" s="33" t="s">
        <v>118</v>
      </c>
      <c r="N584" s="33"/>
      <c r="O584" s="32">
        <v>55</v>
      </c>
      <c r="P584" s="835" t="s">
        <v>940</v>
      </c>
      <c r="Q584" s="708"/>
      <c r="R584" s="708"/>
      <c r="S584" s="708"/>
      <c r="T584" s="709"/>
      <c r="U584" s="34"/>
      <c r="V584" s="34"/>
      <c r="W584" s="35" t="s">
        <v>69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941</v>
      </c>
      <c r="AG584" s="64"/>
      <c r="AJ584" s="68"/>
      <c r="AK584" s="68"/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942</v>
      </c>
      <c r="B585" s="54" t="s">
        <v>943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117</v>
      </c>
      <c r="L585" s="32"/>
      <c r="M585" s="33" t="s">
        <v>118</v>
      </c>
      <c r="N585" s="33"/>
      <c r="O585" s="32">
        <v>55</v>
      </c>
      <c r="P585" s="844" t="s">
        <v>944</v>
      </c>
      <c r="Q585" s="708"/>
      <c r="R585" s="708"/>
      <c r="S585" s="708"/>
      <c r="T585" s="709"/>
      <c r="U585" s="34"/>
      <c r="V585" s="34"/>
      <c r="W585" s="35" t="s">
        <v>69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945</v>
      </c>
      <c r="AG585" s="64"/>
      <c r="AJ585" s="68"/>
      <c r="AK585" s="68"/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713"/>
      <c r="B586" s="714"/>
      <c r="C586" s="714"/>
      <c r="D586" s="714"/>
      <c r="E586" s="714"/>
      <c r="F586" s="714"/>
      <c r="G586" s="714"/>
      <c r="H586" s="714"/>
      <c r="I586" s="714"/>
      <c r="J586" s="714"/>
      <c r="K586" s="714"/>
      <c r="L586" s="714"/>
      <c r="M586" s="714"/>
      <c r="N586" s="714"/>
      <c r="O586" s="715"/>
      <c r="P586" s="720" t="s">
        <v>71</v>
      </c>
      <c r="Q586" s="721"/>
      <c r="R586" s="721"/>
      <c r="S586" s="721"/>
      <c r="T586" s="721"/>
      <c r="U586" s="721"/>
      <c r="V586" s="722"/>
      <c r="W586" s="37" t="s">
        <v>72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x14ac:dyDescent="0.2">
      <c r="A587" s="714"/>
      <c r="B587" s="714"/>
      <c r="C587" s="714"/>
      <c r="D587" s="714"/>
      <c r="E587" s="714"/>
      <c r="F587" s="714"/>
      <c r="G587" s="714"/>
      <c r="H587" s="714"/>
      <c r="I587" s="714"/>
      <c r="J587" s="714"/>
      <c r="K587" s="714"/>
      <c r="L587" s="714"/>
      <c r="M587" s="714"/>
      <c r="N587" s="714"/>
      <c r="O587" s="715"/>
      <c r="P587" s="720" t="s">
        <v>71</v>
      </c>
      <c r="Q587" s="721"/>
      <c r="R587" s="721"/>
      <c r="S587" s="721"/>
      <c r="T587" s="721"/>
      <c r="U587" s="721"/>
      <c r="V587" s="722"/>
      <c r="W587" s="37" t="s">
        <v>69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customHeight="1" x14ac:dyDescent="0.25">
      <c r="A588" s="723" t="s">
        <v>162</v>
      </c>
      <c r="B588" s="714"/>
      <c r="C588" s="714"/>
      <c r="D588" s="714"/>
      <c r="E588" s="714"/>
      <c r="F588" s="714"/>
      <c r="G588" s="714"/>
      <c r="H588" s="714"/>
      <c r="I588" s="714"/>
      <c r="J588" s="714"/>
      <c r="K588" s="714"/>
      <c r="L588" s="714"/>
      <c r="M588" s="714"/>
      <c r="N588" s="714"/>
      <c r="O588" s="714"/>
      <c r="P588" s="714"/>
      <c r="Q588" s="714"/>
      <c r="R588" s="714"/>
      <c r="S588" s="714"/>
      <c r="T588" s="714"/>
      <c r="U588" s="714"/>
      <c r="V588" s="714"/>
      <c r="W588" s="714"/>
      <c r="X588" s="714"/>
      <c r="Y588" s="714"/>
      <c r="Z588" s="714"/>
      <c r="AA588" s="697"/>
      <c r="AB588" s="697"/>
      <c r="AC588" s="697"/>
    </row>
    <row r="589" spans="1:68" ht="27" customHeight="1" x14ac:dyDescent="0.25">
      <c r="A589" s="54" t="s">
        <v>946</v>
      </c>
      <c r="B589" s="54" t="s">
        <v>947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117</v>
      </c>
      <c r="L589" s="32"/>
      <c r="M589" s="33" t="s">
        <v>118</v>
      </c>
      <c r="N589" s="33"/>
      <c r="O589" s="32">
        <v>50</v>
      </c>
      <c r="P589" s="1074" t="s">
        <v>948</v>
      </c>
      <c r="Q589" s="708"/>
      <c r="R589" s="708"/>
      <c r="S589" s="708"/>
      <c r="T589" s="709"/>
      <c r="U589" s="34"/>
      <c r="V589" s="34"/>
      <c r="W589" s="35" t="s">
        <v>69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949</v>
      </c>
      <c r="AG589" s="64"/>
      <c r="AJ589" s="68"/>
      <c r="AK589" s="68"/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13"/>
      <c r="B590" s="714"/>
      <c r="C590" s="714"/>
      <c r="D590" s="714"/>
      <c r="E590" s="714"/>
      <c r="F590" s="714"/>
      <c r="G590" s="714"/>
      <c r="H590" s="714"/>
      <c r="I590" s="714"/>
      <c r="J590" s="714"/>
      <c r="K590" s="714"/>
      <c r="L590" s="714"/>
      <c r="M590" s="714"/>
      <c r="N590" s="714"/>
      <c r="O590" s="715"/>
      <c r="P590" s="720" t="s">
        <v>71</v>
      </c>
      <c r="Q590" s="721"/>
      <c r="R590" s="721"/>
      <c r="S590" s="721"/>
      <c r="T590" s="721"/>
      <c r="U590" s="721"/>
      <c r="V590" s="722"/>
      <c r="W590" s="37" t="s">
        <v>72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x14ac:dyDescent="0.2">
      <c r="A591" s="714"/>
      <c r="B591" s="714"/>
      <c r="C591" s="714"/>
      <c r="D591" s="714"/>
      <c r="E591" s="714"/>
      <c r="F591" s="714"/>
      <c r="G591" s="714"/>
      <c r="H591" s="714"/>
      <c r="I591" s="714"/>
      <c r="J591" s="714"/>
      <c r="K591" s="714"/>
      <c r="L591" s="714"/>
      <c r="M591" s="714"/>
      <c r="N591" s="714"/>
      <c r="O591" s="715"/>
      <c r="P591" s="720" t="s">
        <v>71</v>
      </c>
      <c r="Q591" s="721"/>
      <c r="R591" s="721"/>
      <c r="S591" s="721"/>
      <c r="T591" s="721"/>
      <c r="U591" s="721"/>
      <c r="V591" s="722"/>
      <c r="W591" s="37" t="s">
        <v>69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customHeight="1" x14ac:dyDescent="0.25">
      <c r="A592" s="723" t="s">
        <v>64</v>
      </c>
      <c r="B592" s="714"/>
      <c r="C592" s="714"/>
      <c r="D592" s="714"/>
      <c r="E592" s="714"/>
      <c r="F592" s="714"/>
      <c r="G592" s="714"/>
      <c r="H592" s="714"/>
      <c r="I592" s="714"/>
      <c r="J592" s="714"/>
      <c r="K592" s="714"/>
      <c r="L592" s="714"/>
      <c r="M592" s="714"/>
      <c r="N592" s="714"/>
      <c r="O592" s="714"/>
      <c r="P592" s="714"/>
      <c r="Q592" s="714"/>
      <c r="R592" s="714"/>
      <c r="S592" s="714"/>
      <c r="T592" s="714"/>
      <c r="U592" s="714"/>
      <c r="V592" s="714"/>
      <c r="W592" s="714"/>
      <c r="X592" s="714"/>
      <c r="Y592" s="714"/>
      <c r="Z592" s="714"/>
      <c r="AA592" s="697"/>
      <c r="AB592" s="697"/>
      <c r="AC592" s="697"/>
    </row>
    <row r="593" spans="1:68" ht="27" customHeight="1" x14ac:dyDescent="0.25">
      <c r="A593" s="54" t="s">
        <v>950</v>
      </c>
      <c r="B593" s="54" t="s">
        <v>951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40</v>
      </c>
      <c r="P593" s="884" t="s">
        <v>952</v>
      </c>
      <c r="Q593" s="708"/>
      <c r="R593" s="708"/>
      <c r="S593" s="708"/>
      <c r="T593" s="709"/>
      <c r="U593" s="34"/>
      <c r="V593" s="34"/>
      <c r="W593" s="35" t="s">
        <v>69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953</v>
      </c>
      <c r="AG593" s="64"/>
      <c r="AJ593" s="68"/>
      <c r="AK593" s="68"/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13"/>
      <c r="B594" s="714"/>
      <c r="C594" s="714"/>
      <c r="D594" s="714"/>
      <c r="E594" s="714"/>
      <c r="F594" s="714"/>
      <c r="G594" s="714"/>
      <c r="H594" s="714"/>
      <c r="I594" s="714"/>
      <c r="J594" s="714"/>
      <c r="K594" s="714"/>
      <c r="L594" s="714"/>
      <c r="M594" s="714"/>
      <c r="N594" s="714"/>
      <c r="O594" s="715"/>
      <c r="P594" s="720" t="s">
        <v>71</v>
      </c>
      <c r="Q594" s="721"/>
      <c r="R594" s="721"/>
      <c r="S594" s="721"/>
      <c r="T594" s="721"/>
      <c r="U594" s="721"/>
      <c r="V594" s="722"/>
      <c r="W594" s="37" t="s">
        <v>72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x14ac:dyDescent="0.2">
      <c r="A595" s="714"/>
      <c r="B595" s="714"/>
      <c r="C595" s="714"/>
      <c r="D595" s="714"/>
      <c r="E595" s="714"/>
      <c r="F595" s="714"/>
      <c r="G595" s="714"/>
      <c r="H595" s="714"/>
      <c r="I595" s="714"/>
      <c r="J595" s="714"/>
      <c r="K595" s="714"/>
      <c r="L595" s="714"/>
      <c r="M595" s="714"/>
      <c r="N595" s="714"/>
      <c r="O595" s="715"/>
      <c r="P595" s="720" t="s">
        <v>71</v>
      </c>
      <c r="Q595" s="721"/>
      <c r="R595" s="721"/>
      <c r="S595" s="721"/>
      <c r="T595" s="721"/>
      <c r="U595" s="721"/>
      <c r="V595" s="722"/>
      <c r="W595" s="37" t="s">
        <v>69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customHeight="1" x14ac:dyDescent="0.25">
      <c r="A596" s="723" t="s">
        <v>73</v>
      </c>
      <c r="B596" s="714"/>
      <c r="C596" s="714"/>
      <c r="D596" s="714"/>
      <c r="E596" s="714"/>
      <c r="F596" s="714"/>
      <c r="G596" s="714"/>
      <c r="H596" s="714"/>
      <c r="I596" s="714"/>
      <c r="J596" s="714"/>
      <c r="K596" s="714"/>
      <c r="L596" s="714"/>
      <c r="M596" s="714"/>
      <c r="N596" s="714"/>
      <c r="O596" s="714"/>
      <c r="P596" s="714"/>
      <c r="Q596" s="714"/>
      <c r="R596" s="714"/>
      <c r="S596" s="714"/>
      <c r="T596" s="714"/>
      <c r="U596" s="714"/>
      <c r="V596" s="714"/>
      <c r="W596" s="714"/>
      <c r="X596" s="714"/>
      <c r="Y596" s="714"/>
      <c r="Z596" s="714"/>
      <c r="AA596" s="697"/>
      <c r="AB596" s="697"/>
      <c r="AC596" s="697"/>
    </row>
    <row r="597" spans="1:68" ht="27" customHeight="1" x14ac:dyDescent="0.25">
      <c r="A597" s="54" t="s">
        <v>954</v>
      </c>
      <c r="B597" s="54" t="s">
        <v>955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117</v>
      </c>
      <c r="L597" s="32"/>
      <c r="M597" s="33" t="s">
        <v>68</v>
      </c>
      <c r="N597" s="33"/>
      <c r="O597" s="32">
        <v>45</v>
      </c>
      <c r="P597" s="1080" t="s">
        <v>956</v>
      </c>
      <c r="Q597" s="708"/>
      <c r="R597" s="708"/>
      <c r="S597" s="708"/>
      <c r="T597" s="709"/>
      <c r="U597" s="34"/>
      <c r="V597" s="34"/>
      <c r="W597" s="35" t="s">
        <v>69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957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13"/>
      <c r="B598" s="714"/>
      <c r="C598" s="714"/>
      <c r="D598" s="714"/>
      <c r="E598" s="714"/>
      <c r="F598" s="714"/>
      <c r="G598" s="714"/>
      <c r="H598" s="714"/>
      <c r="I598" s="714"/>
      <c r="J598" s="714"/>
      <c r="K598" s="714"/>
      <c r="L598" s="714"/>
      <c r="M598" s="714"/>
      <c r="N598" s="714"/>
      <c r="O598" s="715"/>
      <c r="P598" s="720" t="s">
        <v>71</v>
      </c>
      <c r="Q598" s="721"/>
      <c r="R598" s="721"/>
      <c r="S598" s="721"/>
      <c r="T598" s="721"/>
      <c r="U598" s="721"/>
      <c r="V598" s="722"/>
      <c r="W598" s="37" t="s">
        <v>72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x14ac:dyDescent="0.2">
      <c r="A599" s="714"/>
      <c r="B599" s="714"/>
      <c r="C599" s="714"/>
      <c r="D599" s="714"/>
      <c r="E599" s="714"/>
      <c r="F599" s="714"/>
      <c r="G599" s="714"/>
      <c r="H599" s="714"/>
      <c r="I599" s="714"/>
      <c r="J599" s="714"/>
      <c r="K599" s="714"/>
      <c r="L599" s="714"/>
      <c r="M599" s="714"/>
      <c r="N599" s="714"/>
      <c r="O599" s="715"/>
      <c r="P599" s="720" t="s">
        <v>71</v>
      </c>
      <c r="Q599" s="721"/>
      <c r="R599" s="721"/>
      <c r="S599" s="721"/>
      <c r="T599" s="721"/>
      <c r="U599" s="721"/>
      <c r="V599" s="722"/>
      <c r="W599" s="37" t="s">
        <v>69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36"/>
      <c r="B600" s="714"/>
      <c r="C600" s="714"/>
      <c r="D600" s="714"/>
      <c r="E600" s="714"/>
      <c r="F600" s="714"/>
      <c r="G600" s="714"/>
      <c r="H600" s="714"/>
      <c r="I600" s="714"/>
      <c r="J600" s="714"/>
      <c r="K600" s="714"/>
      <c r="L600" s="714"/>
      <c r="M600" s="714"/>
      <c r="N600" s="714"/>
      <c r="O600" s="837"/>
      <c r="P600" s="790" t="s">
        <v>958</v>
      </c>
      <c r="Q600" s="791"/>
      <c r="R600" s="791"/>
      <c r="S600" s="791"/>
      <c r="T600" s="791"/>
      <c r="U600" s="791"/>
      <c r="V600" s="792"/>
      <c r="W600" s="37" t="s">
        <v>69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3590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3640.5799999999995</v>
      </c>
      <c r="Z600" s="37"/>
      <c r="AA600" s="704"/>
      <c r="AB600" s="704"/>
      <c r="AC600" s="704"/>
    </row>
    <row r="601" spans="1:68" x14ac:dyDescent="0.2">
      <c r="A601" s="714"/>
      <c r="B601" s="714"/>
      <c r="C601" s="714"/>
      <c r="D601" s="714"/>
      <c r="E601" s="714"/>
      <c r="F601" s="714"/>
      <c r="G601" s="714"/>
      <c r="H601" s="714"/>
      <c r="I601" s="714"/>
      <c r="J601" s="714"/>
      <c r="K601" s="714"/>
      <c r="L601" s="714"/>
      <c r="M601" s="714"/>
      <c r="N601" s="714"/>
      <c r="O601" s="837"/>
      <c r="P601" s="790" t="s">
        <v>959</v>
      </c>
      <c r="Q601" s="791"/>
      <c r="R601" s="791"/>
      <c r="S601" s="791"/>
      <c r="T601" s="791"/>
      <c r="U601" s="791"/>
      <c r="V601" s="792"/>
      <c r="W601" s="37" t="s">
        <v>69</v>
      </c>
      <c r="X601" s="703">
        <f>IFERROR(SUM(BM22:BM597),"0")</f>
        <v>3799.6060681559893</v>
      </c>
      <c r="Y601" s="703">
        <f>IFERROR(SUM(BN22:BN597),"0")</f>
        <v>3853.3620000000005</v>
      </c>
      <c r="Z601" s="37"/>
      <c r="AA601" s="704"/>
      <c r="AB601" s="704"/>
      <c r="AC601" s="704"/>
    </row>
    <row r="602" spans="1:68" x14ac:dyDescent="0.2">
      <c r="A602" s="714"/>
      <c r="B602" s="714"/>
      <c r="C602" s="714"/>
      <c r="D602" s="714"/>
      <c r="E602" s="714"/>
      <c r="F602" s="714"/>
      <c r="G602" s="714"/>
      <c r="H602" s="714"/>
      <c r="I602" s="714"/>
      <c r="J602" s="714"/>
      <c r="K602" s="714"/>
      <c r="L602" s="714"/>
      <c r="M602" s="714"/>
      <c r="N602" s="714"/>
      <c r="O602" s="837"/>
      <c r="P602" s="790" t="s">
        <v>960</v>
      </c>
      <c r="Q602" s="791"/>
      <c r="R602" s="791"/>
      <c r="S602" s="791"/>
      <c r="T602" s="791"/>
      <c r="U602" s="791"/>
      <c r="V602" s="792"/>
      <c r="W602" s="37" t="s">
        <v>961</v>
      </c>
      <c r="X602" s="38">
        <f>ROUNDUP(SUM(BO22:BO597),0)</f>
        <v>7</v>
      </c>
      <c r="Y602" s="38">
        <f>ROUNDUP(SUM(BP22:BP597),0)</f>
        <v>7</v>
      </c>
      <c r="Z602" s="37"/>
      <c r="AA602" s="704"/>
      <c r="AB602" s="704"/>
      <c r="AC602" s="704"/>
    </row>
    <row r="603" spans="1:68" x14ac:dyDescent="0.2">
      <c r="A603" s="714"/>
      <c r="B603" s="714"/>
      <c r="C603" s="714"/>
      <c r="D603" s="714"/>
      <c r="E603" s="714"/>
      <c r="F603" s="714"/>
      <c r="G603" s="714"/>
      <c r="H603" s="714"/>
      <c r="I603" s="714"/>
      <c r="J603" s="714"/>
      <c r="K603" s="714"/>
      <c r="L603" s="714"/>
      <c r="M603" s="714"/>
      <c r="N603" s="714"/>
      <c r="O603" s="837"/>
      <c r="P603" s="790" t="s">
        <v>962</v>
      </c>
      <c r="Q603" s="791"/>
      <c r="R603" s="791"/>
      <c r="S603" s="791"/>
      <c r="T603" s="791"/>
      <c r="U603" s="791"/>
      <c r="V603" s="792"/>
      <c r="W603" s="37" t="s">
        <v>69</v>
      </c>
      <c r="X603" s="703">
        <f>GrossWeightTotal+PalletQtyTotal*25</f>
        <v>3974.6060681559893</v>
      </c>
      <c r="Y603" s="703">
        <f>GrossWeightTotalR+PalletQtyTotalR*25</f>
        <v>4028.3620000000005</v>
      </c>
      <c r="Z603" s="37"/>
      <c r="AA603" s="704"/>
      <c r="AB603" s="704"/>
      <c r="AC603" s="704"/>
    </row>
    <row r="604" spans="1:68" x14ac:dyDescent="0.2">
      <c r="A604" s="714"/>
      <c r="B604" s="714"/>
      <c r="C604" s="714"/>
      <c r="D604" s="714"/>
      <c r="E604" s="714"/>
      <c r="F604" s="714"/>
      <c r="G604" s="714"/>
      <c r="H604" s="714"/>
      <c r="I604" s="714"/>
      <c r="J604" s="714"/>
      <c r="K604" s="714"/>
      <c r="L604" s="714"/>
      <c r="M604" s="714"/>
      <c r="N604" s="714"/>
      <c r="O604" s="837"/>
      <c r="P604" s="790" t="s">
        <v>963</v>
      </c>
      <c r="Q604" s="791"/>
      <c r="R604" s="791"/>
      <c r="S604" s="791"/>
      <c r="T604" s="791"/>
      <c r="U604" s="791"/>
      <c r="V604" s="792"/>
      <c r="W604" s="37" t="s">
        <v>961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449.35740812633389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458</v>
      </c>
      <c r="Z604" s="37"/>
      <c r="AA604" s="704"/>
      <c r="AB604" s="704"/>
      <c r="AC604" s="704"/>
    </row>
    <row r="605" spans="1:68" ht="14.25" customHeight="1" x14ac:dyDescent="0.2">
      <c r="A605" s="714"/>
      <c r="B605" s="714"/>
      <c r="C605" s="714"/>
      <c r="D605" s="714"/>
      <c r="E605" s="714"/>
      <c r="F605" s="714"/>
      <c r="G605" s="714"/>
      <c r="H605" s="714"/>
      <c r="I605" s="714"/>
      <c r="J605" s="714"/>
      <c r="K605" s="714"/>
      <c r="L605" s="714"/>
      <c r="M605" s="714"/>
      <c r="N605" s="714"/>
      <c r="O605" s="837"/>
      <c r="P605" s="790" t="s">
        <v>964</v>
      </c>
      <c r="Q605" s="791"/>
      <c r="R605" s="791"/>
      <c r="S605" s="791"/>
      <c r="T605" s="791"/>
      <c r="U605" s="791"/>
      <c r="V605" s="792"/>
      <c r="W605" s="39" t="s">
        <v>965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8.2029700000000005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966</v>
      </c>
      <c r="B607" s="698" t="s">
        <v>63</v>
      </c>
      <c r="C607" s="717" t="s">
        <v>112</v>
      </c>
      <c r="D607" s="868"/>
      <c r="E607" s="868"/>
      <c r="F607" s="868"/>
      <c r="G607" s="868"/>
      <c r="H607" s="735"/>
      <c r="I607" s="717" t="s">
        <v>320</v>
      </c>
      <c r="J607" s="868"/>
      <c r="K607" s="868"/>
      <c r="L607" s="868"/>
      <c r="M607" s="868"/>
      <c r="N607" s="868"/>
      <c r="O607" s="868"/>
      <c r="P607" s="868"/>
      <c r="Q607" s="868"/>
      <c r="R607" s="868"/>
      <c r="S607" s="868"/>
      <c r="T607" s="868"/>
      <c r="U607" s="868"/>
      <c r="V607" s="735"/>
      <c r="W607" s="717" t="s">
        <v>611</v>
      </c>
      <c r="X607" s="735"/>
      <c r="Y607" s="717" t="s">
        <v>696</v>
      </c>
      <c r="Z607" s="868"/>
      <c r="AA607" s="868"/>
      <c r="AB607" s="735"/>
      <c r="AC607" s="698" t="s">
        <v>788</v>
      </c>
      <c r="AD607" s="717" t="s">
        <v>846</v>
      </c>
      <c r="AE607" s="735"/>
      <c r="AF607" s="699"/>
    </row>
    <row r="608" spans="1:68" ht="14.25" customHeight="1" thickTop="1" x14ac:dyDescent="0.2">
      <c r="A608" s="1064" t="s">
        <v>967</v>
      </c>
      <c r="B608" s="717" t="s">
        <v>63</v>
      </c>
      <c r="C608" s="717" t="s">
        <v>113</v>
      </c>
      <c r="D608" s="717" t="s">
        <v>139</v>
      </c>
      <c r="E608" s="717" t="s">
        <v>209</v>
      </c>
      <c r="F608" s="717" t="s">
        <v>230</v>
      </c>
      <c r="G608" s="717" t="s">
        <v>278</v>
      </c>
      <c r="H608" s="717" t="s">
        <v>112</v>
      </c>
      <c r="I608" s="717" t="s">
        <v>321</v>
      </c>
      <c r="J608" s="717" t="s">
        <v>346</v>
      </c>
      <c r="K608" s="717" t="s">
        <v>419</v>
      </c>
      <c r="L608" s="699"/>
      <c r="M608" s="717" t="s">
        <v>439</v>
      </c>
      <c r="N608" s="699"/>
      <c r="O608" s="717" t="s">
        <v>460</v>
      </c>
      <c r="P608" s="717" t="s">
        <v>477</v>
      </c>
      <c r="Q608" s="717" t="s">
        <v>480</v>
      </c>
      <c r="R608" s="717" t="s">
        <v>489</v>
      </c>
      <c r="S608" s="717" t="s">
        <v>503</v>
      </c>
      <c r="T608" s="717" t="s">
        <v>507</v>
      </c>
      <c r="U608" s="717" t="s">
        <v>515</v>
      </c>
      <c r="V608" s="717" t="s">
        <v>598</v>
      </c>
      <c r="W608" s="717" t="s">
        <v>612</v>
      </c>
      <c r="X608" s="717" t="s">
        <v>657</v>
      </c>
      <c r="Y608" s="717" t="s">
        <v>697</v>
      </c>
      <c r="Z608" s="717" t="s">
        <v>755</v>
      </c>
      <c r="AA608" s="717" t="s">
        <v>775</v>
      </c>
      <c r="AB608" s="717" t="s">
        <v>784</v>
      </c>
      <c r="AC608" s="717" t="s">
        <v>788</v>
      </c>
      <c r="AD608" s="717" t="s">
        <v>846</v>
      </c>
      <c r="AE608" s="717" t="s">
        <v>937</v>
      </c>
      <c r="AF608" s="699"/>
    </row>
    <row r="609" spans="1:32" ht="13.5" customHeight="1" thickBot="1" x14ac:dyDescent="0.25">
      <c r="A609" s="1065"/>
      <c r="B609" s="718"/>
      <c r="C609" s="718"/>
      <c r="D609" s="718"/>
      <c r="E609" s="718"/>
      <c r="F609" s="718"/>
      <c r="G609" s="718"/>
      <c r="H609" s="718"/>
      <c r="I609" s="718"/>
      <c r="J609" s="718"/>
      <c r="K609" s="718"/>
      <c r="L609" s="699"/>
      <c r="M609" s="718"/>
      <c r="N609" s="699"/>
      <c r="O609" s="718"/>
      <c r="P609" s="718"/>
      <c r="Q609" s="718"/>
      <c r="R609" s="718"/>
      <c r="S609" s="718"/>
      <c r="T609" s="718"/>
      <c r="U609" s="718"/>
      <c r="V609" s="718"/>
      <c r="W609" s="718"/>
      <c r="X609" s="718"/>
      <c r="Y609" s="718"/>
      <c r="Z609" s="718"/>
      <c r="AA609" s="718"/>
      <c r="AB609" s="718"/>
      <c r="AC609" s="718"/>
      <c r="AD609" s="718"/>
      <c r="AE609" s="718"/>
      <c r="AF609" s="699"/>
    </row>
    <row r="610" spans="1:32" ht="18" customHeight="1" thickTop="1" thickBot="1" x14ac:dyDescent="0.25">
      <c r="A610" s="40" t="s">
        <v>968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21.6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162</v>
      </c>
      <c r="E610" s="46">
        <f>IFERROR(Y103*1,"0")+IFERROR(Y104*1,"0")+IFERROR(Y105*1,"0")+IFERROR(Y109*1,"0")+IFERROR(Y110*1,"0")+IFERROR(Y111*1,"0")+IFERROR(Y112*1,"0")+IFERROR(Y113*1,"0")</f>
        <v>8.4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100.80000000000001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0" s="46">
        <f>IFERROR(Y188*1,"0")+IFERROR(Y192*1,"0")+IFERROR(Y193*1,"0")+IFERROR(Y194*1,"0")+IFERROR(Y195*1,"0")+IFERROR(Y196*1,"0")+IFERROR(Y197*1,"0")+IFERROR(Y198*1,"0")+IFERROR(Y199*1,"0")</f>
        <v>0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0</v>
      </c>
      <c r="K610" s="46">
        <f>IFERROR(Y248*1,"0")+IFERROR(Y249*1,"0")+IFERROR(Y250*1,"0")+IFERROR(Y251*1,"0")+IFERROR(Y252*1,"0")+IFERROR(Y253*1,"0")+IFERROR(Y254*1,"0")+IFERROR(Y255*1,"0")</f>
        <v>0</v>
      </c>
      <c r="L610" s="699"/>
      <c r="M610" s="46">
        <f>IFERROR(Y260*1,"0")+IFERROR(Y261*1,"0")+IFERROR(Y262*1,"0")+IFERROR(Y263*1,"0")+IFERROR(Y264*1,"0")+IFERROR(Y265*1,"0")+IFERROR(Y266*1,"0")+IFERROR(Y267*1,"0")</f>
        <v>0</v>
      </c>
      <c r="N610" s="699"/>
      <c r="O610" s="46">
        <f>IFERROR(Y272*1,"0")+IFERROR(Y273*1,"0")+IFERROR(Y274*1,"0")+IFERROR(Y275*1,"0")+IFERROR(Y276*1,"0")+IFERROR(Y277*1,"0")</f>
        <v>0</v>
      </c>
      <c r="P610" s="46">
        <f>IFERROR(Y282*1,"0")</f>
        <v>0</v>
      </c>
      <c r="Q610" s="46">
        <f>IFERROR(Y287*1,"0")+IFERROR(Y288*1,"0")+IFERROR(Y289*1,"0")</f>
        <v>0</v>
      </c>
      <c r="R610" s="46">
        <f>IFERROR(Y294*1,"0")+IFERROR(Y295*1,"0")+IFERROR(Y296*1,"0")+IFERROR(Y297*1,"0")+IFERROR(Y298*1,"0")</f>
        <v>0</v>
      </c>
      <c r="S610" s="46">
        <f>IFERROR(Y303*1,"0")</f>
        <v>0</v>
      </c>
      <c r="T610" s="46">
        <f>IFERROR(Y308*1,"0")+IFERROR(Y312*1,"0")+IFERROR(Y313*1,"0")</f>
        <v>0</v>
      </c>
      <c r="U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1465.5200000000002</v>
      </c>
      <c r="V610" s="46">
        <f>IFERROR(Y365*1,"0")+IFERROR(Y369*1,"0")+IFERROR(Y370*1,"0")+IFERROR(Y371*1,"0")</f>
        <v>0</v>
      </c>
      <c r="W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930</v>
      </c>
      <c r="X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255.9</v>
      </c>
      <c r="Y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46.2</v>
      </c>
      <c r="Z610" s="46">
        <f>IFERROR(Y474*1,"0")+IFERROR(Y478*1,"0")+IFERROR(Y479*1,"0")+IFERROR(Y480*1,"0")+IFERROR(Y481*1,"0")+IFERROR(Y482*1,"0")+IFERROR(Y486*1,"0")</f>
        <v>0</v>
      </c>
      <c r="AA610" s="46">
        <f>IFERROR(Y491*1,"0")+IFERROR(Y492*1,"0")+IFERROR(Y493*1,"0")</f>
        <v>0</v>
      </c>
      <c r="AB610" s="46">
        <f>IFERROR(Y498*1,"0")</f>
        <v>0</v>
      </c>
      <c r="AC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564.96</v>
      </c>
      <c r="AD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85.2</v>
      </c>
      <c r="AE610" s="46">
        <f>IFERROR(Y584*1,"0")+IFERROR(Y585*1,"0")+IFERROR(Y589*1,"0")+IFERROR(Y593*1,"0")+IFERROR(Y597*1,"0")</f>
        <v>0</v>
      </c>
      <c r="AF610" s="699"/>
    </row>
  </sheetData>
  <sheetProtection algorithmName="SHA-512" hashValue="q89x+u4H7L9zaRhlVCQMf8Gqz4JhrPiC0tfYC7922I4teyeosUaXVE7KYN1vj21Ldg4uZjeBREggRc0N1drzdQ==" saltValue="FpCWccCQkyvTiYqUJLxHG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8"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P527:V527"/>
    <mergeCell ref="P507:T507"/>
    <mergeCell ref="P598:V598"/>
    <mergeCell ref="P356:V356"/>
    <mergeCell ref="D515:E515"/>
    <mergeCell ref="P338:T338"/>
    <mergeCell ref="D173:E173"/>
    <mergeCell ref="D42:E42"/>
    <mergeCell ref="D542:E542"/>
    <mergeCell ref="P313:T313"/>
    <mergeCell ref="P536:T536"/>
    <mergeCell ref="P444:T444"/>
    <mergeCell ref="D250:E250"/>
    <mergeCell ref="D50:E50"/>
    <mergeCell ref="P58:T58"/>
    <mergeCell ref="D110:E110"/>
    <mergeCell ref="D408:E408"/>
    <mergeCell ref="D331:E331"/>
    <mergeCell ref="P310:V310"/>
    <mergeCell ref="D57:E57"/>
    <mergeCell ref="Y17:Y18"/>
    <mergeCell ref="P163:V163"/>
    <mergeCell ref="U17:V17"/>
    <mergeCell ref="P360:T360"/>
    <mergeCell ref="D32:E32"/>
    <mergeCell ref="P595:V595"/>
    <mergeCell ref="A8:C8"/>
    <mergeCell ref="D97:E97"/>
    <mergeCell ref="P151:T151"/>
    <mergeCell ref="P76:V76"/>
    <mergeCell ref="P449:T449"/>
    <mergeCell ref="A268:O269"/>
    <mergeCell ref="A10:C10"/>
    <mergeCell ref="A566:O567"/>
    <mergeCell ref="D553:E553"/>
    <mergeCell ref="A497:Z497"/>
    <mergeCell ref="P361:V361"/>
    <mergeCell ref="A364:Z364"/>
    <mergeCell ref="P126:T126"/>
    <mergeCell ref="P218:T218"/>
    <mergeCell ref="A21:Z21"/>
    <mergeCell ref="P438:V438"/>
    <mergeCell ref="D17:E18"/>
    <mergeCell ref="F9:G9"/>
    <mergeCell ref="X17:X18"/>
    <mergeCell ref="Q5:R5"/>
    <mergeCell ref="N17:N18"/>
    <mergeCell ref="P370:T370"/>
    <mergeCell ref="D242:E242"/>
    <mergeCell ref="P290:V290"/>
    <mergeCell ref="P199:T199"/>
    <mergeCell ref="P297:T297"/>
    <mergeCell ref="D478:E478"/>
    <mergeCell ref="D120:E120"/>
    <mergeCell ref="V608:V609"/>
    <mergeCell ref="F17:F18"/>
    <mergeCell ref="D576:E576"/>
    <mergeCell ref="X608:X609"/>
    <mergeCell ref="P589:T589"/>
    <mergeCell ref="P288:T288"/>
    <mergeCell ref="D234:E234"/>
    <mergeCell ref="P65:T65"/>
    <mergeCell ref="P136:T136"/>
    <mergeCell ref="P305:V305"/>
    <mergeCell ref="P263:T263"/>
    <mergeCell ref="P228:T228"/>
    <mergeCell ref="A87:Z87"/>
    <mergeCell ref="P597:T597"/>
    <mergeCell ref="D336:E336"/>
    <mergeCell ref="D578:E578"/>
    <mergeCell ref="Q6:R6"/>
    <mergeCell ref="P513:V513"/>
    <mergeCell ref="P134:T134"/>
    <mergeCell ref="P243:T243"/>
    <mergeCell ref="A189:O190"/>
    <mergeCell ref="A487:O488"/>
    <mergeCell ref="D196:E196"/>
    <mergeCell ref="A608:A609"/>
    <mergeCell ref="D265:E265"/>
    <mergeCell ref="P300:V300"/>
    <mergeCell ref="C608:C609"/>
    <mergeCell ref="D452:E452"/>
    <mergeCell ref="D252:E252"/>
    <mergeCell ref="E608:E609"/>
    <mergeCell ref="D216:E216"/>
    <mergeCell ref="A125:Z125"/>
    <mergeCell ref="A20:Z20"/>
    <mergeCell ref="P110:T110"/>
    <mergeCell ref="A541:Z541"/>
    <mergeCell ref="P579:T579"/>
    <mergeCell ref="P408:T408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276:E276"/>
    <mergeCell ref="D547:E547"/>
    <mergeCell ref="D105:E105"/>
    <mergeCell ref="D341:E341"/>
    <mergeCell ref="D577:E577"/>
    <mergeCell ref="P132:V132"/>
    <mergeCell ref="D49:E49"/>
    <mergeCell ref="A440:Z440"/>
    <mergeCell ref="V11:W11"/>
    <mergeCell ref="A592:Z592"/>
    <mergeCell ref="D457:E457"/>
    <mergeCell ref="A326:O327"/>
    <mergeCell ref="P57:T57"/>
    <mergeCell ref="P486:T486"/>
    <mergeCell ref="P75:T75"/>
    <mergeCell ref="D323:E323"/>
    <mergeCell ref="P578:T578"/>
    <mergeCell ref="D450:E450"/>
    <mergeCell ref="D521:E521"/>
    <mergeCell ref="A428:O429"/>
    <mergeCell ref="P121:T121"/>
    <mergeCell ref="A499:O500"/>
    <mergeCell ref="P181:T181"/>
    <mergeCell ref="D29:E29"/>
    <mergeCell ref="P515:T515"/>
    <mergeCell ref="P294:T294"/>
    <mergeCell ref="P23:V23"/>
    <mergeCell ref="P510:T510"/>
    <mergeCell ref="A62:Z62"/>
    <mergeCell ref="P283:V283"/>
    <mergeCell ref="P581:V581"/>
    <mergeCell ref="P83:T83"/>
    <mergeCell ref="V12:W12"/>
    <mergeCell ref="P319:T319"/>
    <mergeCell ref="D458:E458"/>
    <mergeCell ref="D262:E262"/>
    <mergeCell ref="A200:O201"/>
    <mergeCell ref="D145:E145"/>
    <mergeCell ref="P43:V43"/>
    <mergeCell ref="P383:T383"/>
    <mergeCell ref="P2:W3"/>
    <mergeCell ref="P127:T127"/>
    <mergeCell ref="P298:T298"/>
    <mergeCell ref="P198:T198"/>
    <mergeCell ref="D437:E437"/>
    <mergeCell ref="P369:T369"/>
    <mergeCell ref="D508:E508"/>
    <mergeCell ref="P347:T347"/>
    <mergeCell ref="A415:O416"/>
    <mergeCell ref="P418:T418"/>
    <mergeCell ref="A244:O245"/>
    <mergeCell ref="D241:E241"/>
    <mergeCell ref="P412:T412"/>
    <mergeCell ref="A342:O343"/>
    <mergeCell ref="D228:E228"/>
    <mergeCell ref="A23:O24"/>
    <mergeCell ref="P64:T64"/>
    <mergeCell ref="D10:E10"/>
    <mergeCell ref="P135:T135"/>
    <mergeCell ref="D34:E34"/>
    <mergeCell ref="F10:G10"/>
    <mergeCell ref="D243:E243"/>
    <mergeCell ref="D397:E397"/>
    <mergeCell ref="P128:T128"/>
    <mergeCell ref="A39:O40"/>
    <mergeCell ref="P142:V142"/>
    <mergeCell ref="A430:Z430"/>
    <mergeCell ref="F5:G5"/>
    <mergeCell ref="P55:V55"/>
    <mergeCell ref="P169:V169"/>
    <mergeCell ref="P467:V467"/>
    <mergeCell ref="A463:Z463"/>
    <mergeCell ref="M17:M18"/>
    <mergeCell ref="O17:O18"/>
    <mergeCell ref="P336:T336"/>
    <mergeCell ref="P131:V131"/>
    <mergeCell ref="A596:Z596"/>
    <mergeCell ref="P429:V429"/>
    <mergeCell ref="AE608:AE60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P354:T354"/>
    <mergeCell ref="D226:E226"/>
    <mergeCell ref="D579:E579"/>
    <mergeCell ref="P365:T365"/>
    <mergeCell ref="D589:E589"/>
    <mergeCell ref="D560:E560"/>
    <mergeCell ref="D562:E562"/>
    <mergeCell ref="D544:E544"/>
    <mergeCell ref="P599:V599"/>
    <mergeCell ref="AD17:AF18"/>
    <mergeCell ref="D570:E570"/>
    <mergeCell ref="P574:V574"/>
    <mergeCell ref="A25:Z25"/>
    <mergeCell ref="D455:E455"/>
    <mergeCell ref="P509:T509"/>
    <mergeCell ref="P67:T67"/>
    <mergeCell ref="P341:T341"/>
    <mergeCell ref="D151:E151"/>
    <mergeCell ref="P577:T577"/>
    <mergeCell ref="D449:E449"/>
    <mergeCell ref="P428:V428"/>
    <mergeCell ref="P49:T49"/>
    <mergeCell ref="P284:V284"/>
    <mergeCell ref="A551:Z551"/>
    <mergeCell ref="P478:T478"/>
    <mergeCell ref="D321:E321"/>
    <mergeCell ref="D150:E150"/>
    <mergeCell ref="P576:T576"/>
    <mergeCell ref="P465:T465"/>
    <mergeCell ref="D386:E386"/>
    <mergeCell ref="D215:E215"/>
    <mergeCell ref="A246:Z246"/>
    <mergeCell ref="A317:Z317"/>
    <mergeCell ref="D175:E175"/>
    <mergeCell ref="P253:T253"/>
    <mergeCell ref="D392:E392"/>
    <mergeCell ref="D221:E221"/>
    <mergeCell ref="P82:T82"/>
    <mergeCell ref="D571:E571"/>
    <mergeCell ref="D522:E522"/>
    <mergeCell ref="D552:E552"/>
    <mergeCell ref="D239:E239"/>
    <mergeCell ref="D266:E266"/>
    <mergeCell ref="P174:T174"/>
    <mergeCell ref="P447:T447"/>
    <mergeCell ref="P410:T410"/>
    <mergeCell ref="P385:T385"/>
    <mergeCell ref="P372:V372"/>
    <mergeCell ref="P608:P609"/>
    <mergeCell ref="P323:T323"/>
    <mergeCell ref="A116:Z116"/>
    <mergeCell ref="D231:E231"/>
    <mergeCell ref="P39:V39"/>
    <mergeCell ref="D529:E529"/>
    <mergeCell ref="P537:V537"/>
    <mergeCell ref="D358:E358"/>
    <mergeCell ref="P70:V70"/>
    <mergeCell ref="P573:V573"/>
    <mergeCell ref="Q13:R13"/>
    <mergeCell ref="A293:Z293"/>
    <mergeCell ref="P268:V268"/>
    <mergeCell ref="D318:E318"/>
    <mergeCell ref="P139:T139"/>
    <mergeCell ref="P560:T560"/>
    <mergeCell ref="P176:T176"/>
    <mergeCell ref="P241:T241"/>
    <mergeCell ref="D84:E84"/>
    <mergeCell ref="A328:Z328"/>
    <mergeCell ref="D155:E155"/>
    <mergeCell ref="A35:O36"/>
    <mergeCell ref="A333:O334"/>
    <mergeCell ref="D320:E320"/>
    <mergeCell ref="D22:E22"/>
    <mergeCell ref="D447:E447"/>
    <mergeCell ref="D385:E385"/>
    <mergeCell ref="P295:T295"/>
    <mergeCell ref="I607:V607"/>
    <mergeCell ref="P34:T34"/>
    <mergeCell ref="P276:T276"/>
    <mergeCell ref="P547:T547"/>
    <mergeCell ref="A594:O595"/>
    <mergeCell ref="A152:O153"/>
    <mergeCell ref="A143:Z143"/>
    <mergeCell ref="O608:O609"/>
    <mergeCell ref="Q608:Q609"/>
    <mergeCell ref="D80:E80"/>
    <mergeCell ref="P188:T188"/>
    <mergeCell ref="P471:V471"/>
    <mergeCell ref="D459:E459"/>
    <mergeCell ref="D288:E288"/>
    <mergeCell ref="P123:V123"/>
    <mergeCell ref="P130:T130"/>
    <mergeCell ref="P421:V421"/>
    <mergeCell ref="A271:Z271"/>
    <mergeCell ref="D136:E136"/>
    <mergeCell ref="A114:O115"/>
    <mergeCell ref="P282:T282"/>
    <mergeCell ref="P111:T111"/>
    <mergeCell ref="D225:E225"/>
    <mergeCell ref="P409:T409"/>
    <mergeCell ref="A399:O400"/>
    <mergeCell ref="P555:T555"/>
    <mergeCell ref="P359:T359"/>
    <mergeCell ref="P346:T346"/>
    <mergeCell ref="D227:E227"/>
    <mergeCell ref="D525:E525"/>
    <mergeCell ref="P321:T321"/>
    <mergeCell ref="A179:Z179"/>
    <mergeCell ref="A302:Z302"/>
    <mergeCell ref="A236:O237"/>
    <mergeCell ref="P112:T112"/>
    <mergeCell ref="D294:E294"/>
    <mergeCell ref="A582:Z582"/>
    <mergeCell ref="AB17:AB18"/>
    <mergeCell ref="P100:V100"/>
    <mergeCell ref="P94:V94"/>
    <mergeCell ref="C607:H607"/>
    <mergeCell ref="A41:Z41"/>
    <mergeCell ref="D446:E446"/>
    <mergeCell ref="A519:Z519"/>
    <mergeCell ref="A575:Z575"/>
    <mergeCell ref="P550:V550"/>
    <mergeCell ref="A375:Z375"/>
    <mergeCell ref="P237:V237"/>
    <mergeCell ref="P44:V44"/>
    <mergeCell ref="H5:M5"/>
    <mergeCell ref="A56:Z56"/>
    <mergeCell ref="P158:V158"/>
    <mergeCell ref="A154:Z154"/>
    <mergeCell ref="P98:T98"/>
    <mergeCell ref="A526:O527"/>
    <mergeCell ref="P396:T396"/>
    <mergeCell ref="A285:Z285"/>
    <mergeCell ref="D510:E510"/>
    <mergeCell ref="A390:Z390"/>
    <mergeCell ref="A583:Z583"/>
    <mergeCell ref="P225:T225"/>
    <mergeCell ref="A306:Z306"/>
    <mergeCell ref="D6:M6"/>
    <mergeCell ref="P175:T175"/>
    <mergeCell ref="D83:E83"/>
    <mergeCell ref="P460:T460"/>
    <mergeCell ref="P569:T569"/>
    <mergeCell ref="D441:E441"/>
    <mergeCell ref="P554:T554"/>
    <mergeCell ref="A106:O107"/>
    <mergeCell ref="P109:T109"/>
    <mergeCell ref="A348:O349"/>
    <mergeCell ref="A404:O405"/>
    <mergeCell ref="A299:O300"/>
    <mergeCell ref="A475:O476"/>
    <mergeCell ref="D413:E413"/>
    <mergeCell ref="P345:T345"/>
    <mergeCell ref="P274:T274"/>
    <mergeCell ref="D217:E217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P394:V394"/>
    <mergeCell ref="P54:V54"/>
    <mergeCell ref="P80:T80"/>
    <mergeCell ref="D194:E194"/>
    <mergeCell ref="P398:T398"/>
    <mergeCell ref="P525:T525"/>
    <mergeCell ref="D319:E319"/>
    <mergeCell ref="D506:E506"/>
    <mergeCell ref="P227:T227"/>
    <mergeCell ref="P33:T33"/>
    <mergeCell ref="D481:E481"/>
    <mergeCell ref="P226:T226"/>
    <mergeCell ref="AA17:AA18"/>
    <mergeCell ref="H10:M10"/>
    <mergeCell ref="P107:V107"/>
    <mergeCell ref="AC17:AC18"/>
    <mergeCell ref="D418:E418"/>
    <mergeCell ref="A224:Z224"/>
    <mergeCell ref="D89:E89"/>
    <mergeCell ref="A72:Z72"/>
    <mergeCell ref="P254:T254"/>
    <mergeCell ref="P147:V147"/>
    <mergeCell ref="P251:T251"/>
    <mergeCell ref="A435:Z435"/>
    <mergeCell ref="P530:T530"/>
    <mergeCell ref="P318:T318"/>
    <mergeCell ref="D128:E128"/>
    <mergeCell ref="V6:W9"/>
    <mergeCell ref="D199:E199"/>
    <mergeCell ref="P38:T38"/>
    <mergeCell ref="Z17:Z18"/>
    <mergeCell ref="D383:E383"/>
    <mergeCell ref="D370:E370"/>
    <mergeCell ref="P405:V405"/>
    <mergeCell ref="A401:Z401"/>
    <mergeCell ref="P476:V476"/>
    <mergeCell ref="G17:G18"/>
    <mergeCell ref="P184:V184"/>
    <mergeCell ref="P48:T48"/>
    <mergeCell ref="A9:C9"/>
    <mergeCell ref="D58:E58"/>
    <mergeCell ref="P214:T214"/>
    <mergeCell ref="P105:T105"/>
    <mergeCell ref="D384:E384"/>
    <mergeCell ref="Q8:R8"/>
    <mergeCell ref="Z608:Z609"/>
    <mergeCell ref="A280:Z280"/>
    <mergeCell ref="AB608:AB609"/>
    <mergeCell ref="AD608:AD609"/>
    <mergeCell ref="A131:O132"/>
    <mergeCell ref="A573:O574"/>
    <mergeCell ref="P326:V326"/>
    <mergeCell ref="D138:E138"/>
    <mergeCell ref="P564:T564"/>
    <mergeCell ref="P549:V549"/>
    <mergeCell ref="A186:Z186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96:T96"/>
    <mergeCell ref="H17:H18"/>
    <mergeCell ref="P261:T261"/>
    <mergeCell ref="P90:T90"/>
    <mergeCell ref="P332:T332"/>
    <mergeCell ref="P559:T559"/>
    <mergeCell ref="P217:T217"/>
    <mergeCell ref="P459:T459"/>
    <mergeCell ref="D465:E465"/>
    <mergeCell ref="D204:E204"/>
    <mergeCell ref="D198:E198"/>
    <mergeCell ref="D296:E296"/>
    <mergeCell ref="J9:M9"/>
    <mergeCell ref="D112:E112"/>
    <mergeCell ref="D554:E554"/>
    <mergeCell ref="A532:O533"/>
    <mergeCell ref="P389:V389"/>
    <mergeCell ref="A388:O389"/>
    <mergeCell ref="A283:O284"/>
    <mergeCell ref="D193:E193"/>
    <mergeCell ref="P377:T377"/>
    <mergeCell ref="D127:E127"/>
    <mergeCell ref="D491:E491"/>
    <mergeCell ref="P504:T504"/>
    <mergeCell ref="P448:T448"/>
    <mergeCell ref="D347:E347"/>
    <mergeCell ref="P233:T233"/>
    <mergeCell ref="D176:E176"/>
    <mergeCell ref="D412:E412"/>
    <mergeCell ref="P518:V518"/>
    <mergeCell ref="A514:Z514"/>
    <mergeCell ref="P248:T248"/>
    <mergeCell ref="D64:E64"/>
    <mergeCell ref="P441:T441"/>
    <mergeCell ref="D51:E51"/>
    <mergeCell ref="P235:T235"/>
    <mergeCell ref="P506:T506"/>
    <mergeCell ref="P86:V86"/>
    <mergeCell ref="P157:V157"/>
    <mergeCell ref="P161:T161"/>
    <mergeCell ref="D427:E427"/>
    <mergeCell ref="A157:O158"/>
    <mergeCell ref="P27:T27"/>
    <mergeCell ref="P325:T325"/>
    <mergeCell ref="P51:T51"/>
    <mergeCell ref="P461:V461"/>
    <mergeCell ref="P26:T26"/>
    <mergeCell ref="P324:T324"/>
    <mergeCell ref="P511:T511"/>
    <mergeCell ref="D555:E555"/>
    <mergeCell ref="A350:Z350"/>
    <mergeCell ref="P71:V71"/>
    <mergeCell ref="P373:V373"/>
    <mergeCell ref="P380:T380"/>
    <mergeCell ref="P500:V500"/>
    <mergeCell ref="A496:Z496"/>
    <mergeCell ref="A13:M13"/>
    <mergeCell ref="A59:O60"/>
    <mergeCell ref="A417:Z417"/>
    <mergeCell ref="P244:V244"/>
    <mergeCell ref="P315:V315"/>
    <mergeCell ref="D254:E254"/>
    <mergeCell ref="A15:M15"/>
    <mergeCell ref="D48:E48"/>
    <mergeCell ref="D346:E346"/>
    <mergeCell ref="P229:T229"/>
    <mergeCell ref="A517:O518"/>
    <mergeCell ref="A133:Z133"/>
    <mergeCell ref="P204:T204"/>
    <mergeCell ref="P446:T446"/>
    <mergeCell ref="A54:O55"/>
    <mergeCell ref="A222:O223"/>
    <mergeCell ref="D75:E75"/>
    <mergeCell ref="D504:E504"/>
    <mergeCell ref="P483:V483"/>
    <mergeCell ref="D298:E298"/>
    <mergeCell ref="D68:E68"/>
    <mergeCell ref="P516:T516"/>
    <mergeCell ref="H608:H609"/>
    <mergeCell ref="P543:T543"/>
    <mergeCell ref="D188:E188"/>
    <mergeCell ref="D424:E424"/>
    <mergeCell ref="P491:T491"/>
    <mergeCell ref="A598:O599"/>
    <mergeCell ref="P322:T322"/>
    <mergeCell ref="P260:T260"/>
    <mergeCell ref="A141:O142"/>
    <mergeCell ref="P89:T89"/>
    <mergeCell ref="A206:O207"/>
    <mergeCell ref="P545:T545"/>
    <mergeCell ref="D295:E295"/>
    <mergeCell ref="D172:E172"/>
    <mergeCell ref="P88:T88"/>
    <mergeCell ref="G608:G609"/>
    <mergeCell ref="I608:I609"/>
    <mergeCell ref="P600:V600"/>
    <mergeCell ref="P594:V594"/>
    <mergeCell ref="P561:T561"/>
    <mergeCell ref="D181:E181"/>
    <mergeCell ref="P91:T91"/>
    <mergeCell ref="P404:V404"/>
    <mergeCell ref="D273:E273"/>
    <mergeCell ref="P156:T156"/>
    <mergeCell ref="P99:V99"/>
    <mergeCell ref="P366:V366"/>
    <mergeCell ref="P170:V170"/>
    <mergeCell ref="A489:Z489"/>
    <mergeCell ref="P535:T535"/>
    <mergeCell ref="T5:U5"/>
    <mergeCell ref="D119:E119"/>
    <mergeCell ref="V5:W5"/>
    <mergeCell ref="A490:Z490"/>
    <mergeCell ref="D111:E111"/>
    <mergeCell ref="A466:O467"/>
    <mergeCell ref="AA608:AA609"/>
    <mergeCell ref="A477:Z477"/>
    <mergeCell ref="D409:E409"/>
    <mergeCell ref="AC608:AC609"/>
    <mergeCell ref="D469:E469"/>
    <mergeCell ref="P69:T69"/>
    <mergeCell ref="D338:E338"/>
    <mergeCell ref="D282:E282"/>
    <mergeCell ref="A580:O581"/>
    <mergeCell ref="P212:V212"/>
    <mergeCell ref="P140:T140"/>
    <mergeCell ref="P267:T267"/>
    <mergeCell ref="D444:E444"/>
    <mergeCell ref="D419:E419"/>
    <mergeCell ref="D248:E248"/>
    <mergeCell ref="D275:E275"/>
    <mergeCell ref="D219:E219"/>
    <mergeCell ref="P425:T425"/>
    <mergeCell ref="D104:E104"/>
    <mergeCell ref="A549:O550"/>
    <mergeCell ref="D340:E340"/>
    <mergeCell ref="T6:U9"/>
    <mergeCell ref="P512:V512"/>
    <mergeCell ref="Q10:R10"/>
    <mergeCell ref="P296:T296"/>
    <mergeCell ref="D277:E277"/>
    <mergeCell ref="F608:F609"/>
    <mergeCell ref="D220:E220"/>
    <mergeCell ref="P122:T122"/>
    <mergeCell ref="P291:V291"/>
    <mergeCell ref="A558:Z558"/>
    <mergeCell ref="P484:V484"/>
    <mergeCell ref="A259:Z259"/>
    <mergeCell ref="D251:E251"/>
    <mergeCell ref="P499:V499"/>
    <mergeCell ref="A12:M12"/>
    <mergeCell ref="P355:V355"/>
    <mergeCell ref="P397:T397"/>
    <mergeCell ref="P200:V200"/>
    <mergeCell ref="P74:T74"/>
    <mergeCell ref="A19:Z19"/>
    <mergeCell ref="D182:E182"/>
    <mergeCell ref="A117:Z117"/>
    <mergeCell ref="P59:V59"/>
    <mergeCell ref="D480:E480"/>
    <mergeCell ref="D109:E109"/>
    <mergeCell ref="A14:M14"/>
    <mergeCell ref="P424:T424"/>
    <mergeCell ref="D345:E345"/>
    <mergeCell ref="P138:T138"/>
    <mergeCell ref="P256:V256"/>
    <mergeCell ref="P85:V85"/>
    <mergeCell ref="A208:Z208"/>
    <mergeCell ref="A37:Z37"/>
    <mergeCell ref="D371:E371"/>
    <mergeCell ref="P60:V60"/>
    <mergeCell ref="D564:E564"/>
    <mergeCell ref="A586:O587"/>
    <mergeCell ref="D52:E52"/>
    <mergeCell ref="P604:V604"/>
    <mergeCell ref="D27:E27"/>
    <mergeCell ref="D325:E325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569:E569"/>
    <mergeCell ref="D454:E454"/>
    <mergeCell ref="A438:O439"/>
    <mergeCell ref="P433:V433"/>
    <mergeCell ref="P439:V439"/>
    <mergeCell ref="D398:E398"/>
    <mergeCell ref="P308:T308"/>
    <mergeCell ref="D156:E156"/>
    <mergeCell ref="P544:T544"/>
    <mergeCell ref="P427:T427"/>
    <mergeCell ref="A146:O147"/>
    <mergeCell ref="D264:E264"/>
    <mergeCell ref="P277:T277"/>
    <mergeCell ref="D391:E391"/>
    <mergeCell ref="A483:O484"/>
    <mergeCell ref="P524:T524"/>
    <mergeCell ref="P353:T353"/>
    <mergeCell ref="P303:T303"/>
    <mergeCell ref="P538:V538"/>
    <mergeCell ref="P367:V367"/>
    <mergeCell ref="A420:O421"/>
    <mergeCell ref="D507:E507"/>
    <mergeCell ref="P603:V603"/>
    <mergeCell ref="A357:Z357"/>
    <mergeCell ref="P342:V342"/>
    <mergeCell ref="A314:O315"/>
    <mergeCell ref="P146:V146"/>
    <mergeCell ref="D63:E63"/>
    <mergeCell ref="D330:E330"/>
    <mergeCell ref="P304:V304"/>
    <mergeCell ref="P602:V602"/>
    <mergeCell ref="D492:E492"/>
    <mergeCell ref="D96:E96"/>
    <mergeCell ref="A540:Z540"/>
    <mergeCell ref="A372:O373"/>
    <mergeCell ref="P387:T387"/>
    <mergeCell ref="D233:E233"/>
    <mergeCell ref="A406:Z406"/>
    <mergeCell ref="P314:V314"/>
    <mergeCell ref="P216:T216"/>
    <mergeCell ref="D137:E137"/>
    <mergeCell ref="P124:V124"/>
    <mergeCell ref="D74:E74"/>
    <mergeCell ref="D130:E130"/>
    <mergeCell ref="P451:T451"/>
    <mergeCell ref="A203:Z203"/>
    <mergeCell ref="D103:E103"/>
    <mergeCell ref="C17:C18"/>
    <mergeCell ref="P529:T529"/>
    <mergeCell ref="S608:S609"/>
    <mergeCell ref="P358:T358"/>
    <mergeCell ref="D339:E339"/>
    <mergeCell ref="U608:U609"/>
    <mergeCell ref="D230:E230"/>
    <mergeCell ref="D168:E168"/>
    <mergeCell ref="P66:T6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593:T593"/>
    <mergeCell ref="P289:T289"/>
    <mergeCell ref="D403:E403"/>
    <mergeCell ref="D232:E232"/>
    <mergeCell ref="D161:E161"/>
    <mergeCell ref="D530:E530"/>
    <mergeCell ref="P264:T264"/>
    <mergeCell ref="W607:X607"/>
    <mergeCell ref="P239:T239"/>
    <mergeCell ref="P68:T68"/>
    <mergeCell ref="D38:E38"/>
    <mergeCell ref="P601:V601"/>
    <mergeCell ref="P442:T442"/>
    <mergeCell ref="D448:E448"/>
    <mergeCell ref="D546:E546"/>
    <mergeCell ref="P119:T119"/>
    <mergeCell ref="P183:V183"/>
    <mergeCell ref="A43:O44"/>
    <mergeCell ref="Y607:AB607"/>
    <mergeCell ref="D561:E561"/>
    <mergeCell ref="P469:T469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P591:V591"/>
    <mergeCell ref="P420:V420"/>
    <mergeCell ref="A472:Z472"/>
    <mergeCell ref="D337:E337"/>
    <mergeCell ref="D166:E166"/>
    <mergeCell ref="D464:E464"/>
    <mergeCell ref="A108:Z108"/>
    <mergeCell ref="D402:E402"/>
    <mergeCell ref="P195:T195"/>
    <mergeCell ref="A17:A18"/>
    <mergeCell ref="K17:K18"/>
    <mergeCell ref="P493:T493"/>
    <mergeCell ref="P371:T371"/>
    <mergeCell ref="P431:T431"/>
    <mergeCell ref="A238:Z238"/>
    <mergeCell ref="Q9:R9"/>
    <mergeCell ref="P312:T312"/>
    <mergeCell ref="D451:E451"/>
    <mergeCell ref="D255:E255"/>
    <mergeCell ref="A556:O557"/>
    <mergeCell ref="P36:V36"/>
    <mergeCell ref="P278:V278"/>
    <mergeCell ref="A159:Z159"/>
    <mergeCell ref="D322:E322"/>
    <mergeCell ref="P205:T205"/>
    <mergeCell ref="A395:Z395"/>
    <mergeCell ref="D260:E260"/>
    <mergeCell ref="A588:Z588"/>
    <mergeCell ref="D453:E453"/>
    <mergeCell ref="Q11:R11"/>
    <mergeCell ref="D113:E113"/>
    <mergeCell ref="A6:C6"/>
    <mergeCell ref="P415:V415"/>
    <mergeCell ref="P180:T180"/>
    <mergeCell ref="D545:E545"/>
    <mergeCell ref="P118:T118"/>
    <mergeCell ref="P167:T167"/>
    <mergeCell ref="D88:E88"/>
    <mergeCell ref="D26:E26"/>
    <mergeCell ref="P403:T403"/>
    <mergeCell ref="P378:T378"/>
    <mergeCell ref="D324:E324"/>
    <mergeCell ref="P182:T182"/>
    <mergeCell ref="P480:T480"/>
    <mergeCell ref="Q12:R12"/>
    <mergeCell ref="A470:O471"/>
    <mergeCell ref="D261:E261"/>
    <mergeCell ref="P17:T18"/>
    <mergeCell ref="P113:T113"/>
    <mergeCell ref="P129:T129"/>
    <mergeCell ref="D523:E523"/>
    <mergeCell ref="A148:Z148"/>
    <mergeCell ref="P63:T63"/>
    <mergeCell ref="P194:T194"/>
    <mergeCell ref="P250:T250"/>
    <mergeCell ref="P50:T50"/>
    <mergeCell ref="P492:T492"/>
    <mergeCell ref="D31:E31"/>
    <mergeCell ref="D329:E329"/>
    <mergeCell ref="P479:T479"/>
    <mergeCell ref="P584:T584"/>
    <mergeCell ref="D229:E229"/>
    <mergeCell ref="D565:E565"/>
    <mergeCell ref="A600:O605"/>
    <mergeCell ref="D369:E369"/>
    <mergeCell ref="P423:T423"/>
    <mergeCell ref="A304:O305"/>
    <mergeCell ref="P52:T52"/>
    <mergeCell ref="P546:T546"/>
    <mergeCell ref="P201:V201"/>
    <mergeCell ref="D160:E160"/>
    <mergeCell ref="P481:T481"/>
    <mergeCell ref="I17:I18"/>
    <mergeCell ref="D135:E135"/>
    <mergeCell ref="P456:T456"/>
    <mergeCell ref="D377:E377"/>
    <mergeCell ref="P114:V114"/>
    <mergeCell ref="P287:T287"/>
    <mergeCell ref="P585:T585"/>
    <mergeCell ref="P32:T32"/>
    <mergeCell ref="P474:T474"/>
    <mergeCell ref="P103:T103"/>
    <mergeCell ref="P572:T572"/>
    <mergeCell ref="A468:Z468"/>
    <mergeCell ref="D382:E382"/>
    <mergeCell ref="P339:T339"/>
    <mergeCell ref="P230:T230"/>
    <mergeCell ref="P190:V190"/>
    <mergeCell ref="P168:T168"/>
    <mergeCell ref="P488:V488"/>
    <mergeCell ref="A512:O513"/>
    <mergeCell ref="P97:T97"/>
    <mergeCell ref="D1:F1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426:T426"/>
    <mergeCell ref="P255:T255"/>
    <mergeCell ref="A171:Z171"/>
    <mergeCell ref="A165:Z165"/>
    <mergeCell ref="A407:Z407"/>
    <mergeCell ref="P557:V557"/>
    <mergeCell ref="P192:T192"/>
    <mergeCell ref="A309:O310"/>
    <mergeCell ref="A102:Z102"/>
    <mergeCell ref="P348:V348"/>
    <mergeCell ref="P35:V35"/>
    <mergeCell ref="P399:V399"/>
    <mergeCell ref="P333:V333"/>
    <mergeCell ref="P273:T273"/>
    <mergeCell ref="P526:V526"/>
    <mergeCell ref="D387:E387"/>
    <mergeCell ref="P571:T571"/>
    <mergeCell ref="D443:E443"/>
    <mergeCell ref="D381:E381"/>
    <mergeCell ref="A316:Z316"/>
    <mergeCell ref="D272:E272"/>
    <mergeCell ref="D210:E210"/>
    <mergeCell ref="D308:E308"/>
    <mergeCell ref="A123:O124"/>
    <mergeCell ref="A169:O170"/>
    <mergeCell ref="A46:Z46"/>
    <mergeCell ref="P508:T508"/>
    <mergeCell ref="D380:E380"/>
    <mergeCell ref="P337:T337"/>
    <mergeCell ref="P464:T464"/>
    <mergeCell ref="D209:E209"/>
    <mergeCell ref="D445:E445"/>
    <mergeCell ref="P402:T402"/>
    <mergeCell ref="D516:E516"/>
    <mergeCell ref="D274:E274"/>
    <mergeCell ref="P166:T166"/>
    <mergeCell ref="D122:E122"/>
    <mergeCell ref="A376:Z376"/>
    <mergeCell ref="A162:O163"/>
    <mergeCell ref="A344:Z344"/>
    <mergeCell ref="P548:T548"/>
    <mergeCell ref="P523:T523"/>
    <mergeCell ref="D303:E303"/>
    <mergeCell ref="P42:T42"/>
    <mergeCell ref="K608:K609"/>
    <mergeCell ref="P567:V567"/>
    <mergeCell ref="A278:O279"/>
    <mergeCell ref="D69:E69"/>
    <mergeCell ref="D498:E498"/>
    <mergeCell ref="P240:T240"/>
    <mergeCell ref="P482:T482"/>
    <mergeCell ref="D354:E354"/>
    <mergeCell ref="P162:V162"/>
    <mergeCell ref="P106:V106"/>
    <mergeCell ref="P177:V177"/>
    <mergeCell ref="P475:V475"/>
    <mergeCell ref="P93:V93"/>
    <mergeCell ref="P542:T542"/>
    <mergeCell ref="P269:V269"/>
    <mergeCell ref="P462:V462"/>
    <mergeCell ref="A45:Z45"/>
    <mergeCell ref="A281:Z281"/>
    <mergeCell ref="T608:T609"/>
    <mergeCell ref="P414:T414"/>
    <mergeCell ref="P352:T352"/>
    <mergeCell ref="P470:V470"/>
    <mergeCell ref="P498:T498"/>
    <mergeCell ref="P178:V178"/>
    <mergeCell ref="A177:O178"/>
    <mergeCell ref="A301:Z301"/>
    <mergeCell ref="D235:E235"/>
    <mergeCell ref="A95:Z95"/>
    <mergeCell ref="D90:E90"/>
    <mergeCell ref="P411:T411"/>
    <mergeCell ref="H1:Q1"/>
    <mergeCell ref="A501:Z501"/>
    <mergeCell ref="A292:Z292"/>
    <mergeCell ref="D214:E214"/>
    <mergeCell ref="A286:Z286"/>
    <mergeCell ref="P222:V222"/>
    <mergeCell ref="A528:Z528"/>
    <mergeCell ref="D520:E520"/>
    <mergeCell ref="P120:T120"/>
    <mergeCell ref="P40:V40"/>
    <mergeCell ref="A503:Z503"/>
    <mergeCell ref="P605:V605"/>
    <mergeCell ref="D28:E28"/>
    <mergeCell ref="A101:Z101"/>
    <mergeCell ref="D593:E593"/>
    <mergeCell ref="P257:V257"/>
    <mergeCell ref="D313:E313"/>
    <mergeCell ref="D584:E584"/>
    <mergeCell ref="A374:Z374"/>
    <mergeCell ref="D559:E559"/>
    <mergeCell ref="D92:E92"/>
    <mergeCell ref="P413:T413"/>
    <mergeCell ref="P242:T242"/>
    <mergeCell ref="A537:O538"/>
    <mergeCell ref="D524:E524"/>
    <mergeCell ref="A393:O394"/>
    <mergeCell ref="D353:E353"/>
    <mergeCell ref="D67:E67"/>
    <mergeCell ref="D30:E30"/>
    <mergeCell ref="A311:Z311"/>
    <mergeCell ref="D5:E5"/>
    <mergeCell ref="P553:T553"/>
    <mergeCell ref="D7:M7"/>
    <mergeCell ref="D536:E536"/>
    <mergeCell ref="D365:E365"/>
    <mergeCell ref="D79:E79"/>
    <mergeCell ref="P327:V327"/>
    <mergeCell ref="P92:T92"/>
    <mergeCell ref="D144:E144"/>
    <mergeCell ref="P570:T570"/>
    <mergeCell ref="P521:T521"/>
    <mergeCell ref="D442:E442"/>
    <mergeCell ref="P173:T173"/>
    <mergeCell ref="P29:T29"/>
    <mergeCell ref="A290:O291"/>
    <mergeCell ref="D81:E81"/>
    <mergeCell ref="P265:T265"/>
    <mergeCell ref="P458:T458"/>
    <mergeCell ref="P563:T563"/>
    <mergeCell ref="D379:E379"/>
    <mergeCell ref="A211:O212"/>
    <mergeCell ref="D8:M8"/>
    <mergeCell ref="P279:V279"/>
    <mergeCell ref="P31:T31"/>
    <mergeCell ref="P329:T329"/>
    <mergeCell ref="P522:T522"/>
    <mergeCell ref="D139:E139"/>
    <mergeCell ref="P565:T565"/>
    <mergeCell ref="P416:V416"/>
    <mergeCell ref="P487:V487"/>
    <mergeCell ref="P343:V343"/>
    <mergeCell ref="P266:T266"/>
    <mergeCell ref="A461:O462"/>
    <mergeCell ref="P331:T331"/>
    <mergeCell ref="V10:W10"/>
    <mergeCell ref="D493:E493"/>
    <mergeCell ref="D360:E360"/>
    <mergeCell ref="D431:E431"/>
    <mergeCell ref="P299:V299"/>
    <mergeCell ref="A422:Z422"/>
    <mergeCell ref="D287:E287"/>
    <mergeCell ref="D585:E585"/>
    <mergeCell ref="D474:E474"/>
    <mergeCell ref="P393:V393"/>
    <mergeCell ref="P145:T145"/>
    <mergeCell ref="D66:E66"/>
    <mergeCell ref="D126:E126"/>
    <mergeCell ref="P443:T443"/>
    <mergeCell ref="D197:E197"/>
    <mergeCell ref="P552:T552"/>
    <mergeCell ref="P381:T381"/>
    <mergeCell ref="D253:E253"/>
    <mergeCell ref="D53:E53"/>
    <mergeCell ref="D351:E351"/>
    <mergeCell ref="D411:E411"/>
    <mergeCell ref="D289:E289"/>
    <mergeCell ref="D482:E482"/>
    <mergeCell ref="P160:T160"/>
    <mergeCell ref="A149:Z149"/>
    <mergeCell ref="P566:V566"/>
    <mergeCell ref="P517:V517"/>
    <mergeCell ref="P209:T209"/>
    <mergeCell ref="P445:T445"/>
    <mergeCell ref="A434:Z434"/>
    <mergeCell ref="W17:W18"/>
    <mergeCell ref="P532:V532"/>
    <mergeCell ref="AD607:AE607"/>
    <mergeCell ref="P172:T172"/>
    <mergeCell ref="R1:T1"/>
    <mergeCell ref="P150:T150"/>
    <mergeCell ref="P28:T28"/>
    <mergeCell ref="P586:V586"/>
    <mergeCell ref="P392:T392"/>
    <mergeCell ref="D332:E332"/>
    <mergeCell ref="P386:T386"/>
    <mergeCell ref="P215:T215"/>
    <mergeCell ref="P457:T457"/>
    <mergeCell ref="P221:T221"/>
    <mergeCell ref="P115:V115"/>
    <mergeCell ref="P400:V400"/>
    <mergeCell ref="D98:E98"/>
    <mergeCell ref="D73:E73"/>
    <mergeCell ref="P77:V77"/>
    <mergeCell ref="P30:T30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D479:E479"/>
    <mergeCell ref="A502:Z502"/>
    <mergeCell ref="H9:I9"/>
    <mergeCell ref="P24:V24"/>
    <mergeCell ref="P211:V211"/>
    <mergeCell ref="P309:V309"/>
    <mergeCell ref="P454:T454"/>
    <mergeCell ref="D297:E297"/>
    <mergeCell ref="A256:O257"/>
    <mergeCell ref="P155:T155"/>
    <mergeCell ref="P153:V153"/>
    <mergeCell ref="A78:Z78"/>
    <mergeCell ref="P562:T562"/>
    <mergeCell ref="P391:T391"/>
    <mergeCell ref="D505:E505"/>
    <mergeCell ref="D312:E312"/>
    <mergeCell ref="A363:Z363"/>
    <mergeCell ref="D263:E263"/>
    <mergeCell ref="P220:T220"/>
    <mergeCell ref="A70:O71"/>
    <mergeCell ref="D426:E426"/>
    <mergeCell ref="D486:E486"/>
    <mergeCell ref="P384:T384"/>
    <mergeCell ref="P455:T455"/>
    <mergeCell ref="D205:E205"/>
    <mergeCell ref="D134:E134"/>
    <mergeCell ref="P249:T249"/>
    <mergeCell ref="P520:T520"/>
    <mergeCell ref="P533:V533"/>
    <mergeCell ref="D543:E543"/>
    <mergeCell ref="P207:V207"/>
    <mergeCell ref="P252:T252"/>
    <mergeCell ref="P81:T81"/>
    <mergeCell ref="D195:E195"/>
    <mergeCell ref="D535:E535"/>
    <mergeCell ref="P79:T79"/>
    <mergeCell ref="P73:T73"/>
    <mergeCell ref="P437:T437"/>
    <mergeCell ref="P144:T144"/>
    <mergeCell ref="A361:O362"/>
    <mergeCell ref="P231:T231"/>
    <mergeCell ref="A432:O433"/>
    <mergeCell ref="D423:E423"/>
    <mergeCell ref="D174:E174"/>
    <mergeCell ref="D410:E410"/>
    <mergeCell ref="W608:W609"/>
    <mergeCell ref="A270:Z270"/>
    <mergeCell ref="P245:V245"/>
    <mergeCell ref="Y608:Y609"/>
    <mergeCell ref="A568:Z568"/>
    <mergeCell ref="A368:Z368"/>
    <mergeCell ref="D597:E597"/>
    <mergeCell ref="D572:E572"/>
    <mergeCell ref="D563:E563"/>
    <mergeCell ref="M608:M609"/>
    <mergeCell ref="R608:R609"/>
    <mergeCell ref="J608:J609"/>
    <mergeCell ref="P379:T379"/>
    <mergeCell ref="P388:V388"/>
    <mergeCell ref="A213:Z213"/>
    <mergeCell ref="P234:T234"/>
    <mergeCell ref="D378:E378"/>
    <mergeCell ref="D129:E129"/>
    <mergeCell ref="A590:O591"/>
    <mergeCell ref="P382:T382"/>
    <mergeCell ref="P453:T4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969</v>
      </c>
      <c r="H1" s="52"/>
    </row>
    <row r="3" spans="2:8" x14ac:dyDescent="0.2">
      <c r="B3" s="47" t="s">
        <v>970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971</v>
      </c>
      <c r="D6" s="47" t="s">
        <v>972</v>
      </c>
      <c r="E6" s="47"/>
    </row>
    <row r="8" spans="2:8" x14ac:dyDescent="0.2">
      <c r="B8" s="47" t="s">
        <v>19</v>
      </c>
      <c r="C8" s="47" t="s">
        <v>971</v>
      </c>
      <c r="D8" s="47"/>
      <c r="E8" s="47"/>
    </row>
    <row r="10" spans="2:8" x14ac:dyDescent="0.2">
      <c r="B10" s="47" t="s">
        <v>973</v>
      </c>
      <c r="C10" s="47"/>
      <c r="D10" s="47"/>
      <c r="E10" s="47"/>
    </row>
    <row r="11" spans="2:8" x14ac:dyDescent="0.2">
      <c r="B11" s="47" t="s">
        <v>974</v>
      </c>
      <c r="C11" s="47"/>
      <c r="D11" s="47"/>
      <c r="E11" s="47"/>
    </row>
    <row r="12" spans="2:8" x14ac:dyDescent="0.2">
      <c r="B12" s="47" t="s">
        <v>975</v>
      </c>
      <c r="C12" s="47"/>
      <c r="D12" s="47"/>
      <c r="E12" s="47"/>
    </row>
    <row r="13" spans="2:8" x14ac:dyDescent="0.2">
      <c r="B13" s="47" t="s">
        <v>976</v>
      </c>
      <c r="C13" s="47"/>
      <c r="D13" s="47"/>
      <c r="E13" s="47"/>
    </row>
    <row r="14" spans="2:8" x14ac:dyDescent="0.2">
      <c r="B14" s="47" t="s">
        <v>977</v>
      </c>
      <c r="C14" s="47"/>
      <c r="D14" s="47"/>
      <c r="E14" s="47"/>
    </row>
    <row r="15" spans="2:8" x14ac:dyDescent="0.2">
      <c r="B15" s="47" t="s">
        <v>978</v>
      </c>
      <c r="C15" s="47"/>
      <c r="D15" s="47"/>
      <c r="E15" s="47"/>
    </row>
    <row r="16" spans="2:8" x14ac:dyDescent="0.2">
      <c r="B16" s="47" t="s">
        <v>979</v>
      </c>
      <c r="C16" s="47"/>
      <c r="D16" s="47"/>
      <c r="E16" s="47"/>
    </row>
    <row r="17" spans="2:5" x14ac:dyDescent="0.2">
      <c r="B17" s="47" t="s">
        <v>980</v>
      </c>
      <c r="C17" s="47"/>
      <c r="D17" s="47"/>
      <c r="E17" s="47"/>
    </row>
    <row r="18" spans="2:5" x14ac:dyDescent="0.2">
      <c r="B18" s="47" t="s">
        <v>981</v>
      </c>
      <c r="C18" s="47"/>
      <c r="D18" s="47"/>
      <c r="E18" s="47"/>
    </row>
    <row r="19" spans="2:5" x14ac:dyDescent="0.2">
      <c r="B19" s="47" t="s">
        <v>982</v>
      </c>
      <c r="C19" s="47"/>
      <c r="D19" s="47"/>
      <c r="E19" s="47"/>
    </row>
    <row r="20" spans="2:5" x14ac:dyDescent="0.2">
      <c r="B20" s="47" t="s">
        <v>983</v>
      </c>
      <c r="C20" s="47"/>
      <c r="D20" s="47"/>
      <c r="E20" s="47"/>
    </row>
  </sheetData>
  <sheetProtection algorithmName="SHA-512" hashValue="PGCzhi5Tkze8mKed7IwAOZTmo3ZRjKD4ZBjisE72tPjh4e2Kghf/9oCfw//uKAbAYIY6p5QqwM5msLHokFvZyw==" saltValue="W7pkeAM/XEaPZZTSFOqs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2024-10-15T08:18:50Z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