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E88DCCD1-5D09-4297-B6D8-47A0F96CCE0D}" xr6:coauthVersionLast="47" xr6:coauthVersionMax="47" xr10:uidLastSave="{00000000-0000-0000-0000-000000000000}"/>
  <bookViews>
    <workbookView xWindow="2235" yWindow="63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Y573" i="2" s="1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Y557" i="2"/>
  <c r="X557" i="2"/>
  <c r="X556" i="2"/>
  <c r="BO555" i="2"/>
  <c r="BM555" i="2"/>
  <c r="Y555" i="2"/>
  <c r="BP555" i="2" s="1"/>
  <c r="BP554" i="2"/>
  <c r="BO554" i="2"/>
  <c r="BM554" i="2"/>
  <c r="Z554" i="2"/>
  <c r="Y554" i="2"/>
  <c r="BN554" i="2" s="1"/>
  <c r="BO553" i="2"/>
  <c r="BM553" i="2"/>
  <c r="Z553" i="2"/>
  <c r="Y553" i="2"/>
  <c r="BP553" i="2" s="1"/>
  <c r="BO552" i="2"/>
  <c r="BN552" i="2"/>
  <c r="BM552" i="2"/>
  <c r="Y552" i="2"/>
  <c r="Y556" i="2" s="1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N524" i="2"/>
  <c r="BM524" i="2"/>
  <c r="Y524" i="2"/>
  <c r="BP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P508" i="2"/>
  <c r="BO508" i="2"/>
  <c r="BM508" i="2"/>
  <c r="Y508" i="2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X500" i="2"/>
  <c r="Y499" i="2"/>
  <c r="X499" i="2"/>
  <c r="BO498" i="2"/>
  <c r="BN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N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6" i="2" s="1"/>
  <c r="P474" i="2"/>
  <c r="X471" i="2"/>
  <c r="X470" i="2"/>
  <c r="BO469" i="2"/>
  <c r="BM469" i="2"/>
  <c r="Y469" i="2"/>
  <c r="P469" i="2"/>
  <c r="X467" i="2"/>
  <c r="X466" i="2"/>
  <c r="BO465" i="2"/>
  <c r="BM465" i="2"/>
  <c r="Z465" i="2"/>
  <c r="Y465" i="2"/>
  <c r="BP465" i="2" s="1"/>
  <c r="P465" i="2"/>
  <c r="BO464" i="2"/>
  <c r="BM464" i="2"/>
  <c r="Y464" i="2"/>
  <c r="P464" i="2"/>
  <c r="X462" i="2"/>
  <c r="X461" i="2"/>
  <c r="BO460" i="2"/>
  <c r="BN460" i="2"/>
  <c r="BM460" i="2"/>
  <c r="Y460" i="2"/>
  <c r="BP460" i="2" s="1"/>
  <c r="P460" i="2"/>
  <c r="BO459" i="2"/>
  <c r="BM459" i="2"/>
  <c r="Y459" i="2"/>
  <c r="Z459" i="2" s="1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N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Z442" i="2"/>
  <c r="Y442" i="2"/>
  <c r="P442" i="2"/>
  <c r="BO441" i="2"/>
  <c r="BM441" i="2"/>
  <c r="Y441" i="2"/>
  <c r="P441" i="2"/>
  <c r="X439" i="2"/>
  <c r="Y438" i="2"/>
  <c r="X438" i="2"/>
  <c r="BO437" i="2"/>
  <c r="BN437" i="2"/>
  <c r="BM437" i="2"/>
  <c r="Y437" i="2"/>
  <c r="BP437" i="2" s="1"/>
  <c r="P437" i="2"/>
  <c r="X433" i="2"/>
  <c r="X432" i="2"/>
  <c r="BO431" i="2"/>
  <c r="BM431" i="2"/>
  <c r="Y431" i="2"/>
  <c r="P431" i="2"/>
  <c r="X429" i="2"/>
  <c r="X428" i="2"/>
  <c r="BO427" i="2"/>
  <c r="BN427" i="2"/>
  <c r="BM427" i="2"/>
  <c r="Y427" i="2"/>
  <c r="BP427" i="2" s="1"/>
  <c r="P427" i="2"/>
  <c r="BO426" i="2"/>
  <c r="BM426" i="2"/>
  <c r="Y426" i="2"/>
  <c r="Z426" i="2" s="1"/>
  <c r="P426" i="2"/>
  <c r="BP425" i="2"/>
  <c r="BO425" i="2"/>
  <c r="BN425" i="2"/>
  <c r="BM425" i="2"/>
  <c r="Z425" i="2"/>
  <c r="Y425" i="2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N418" i="2"/>
  <c r="BM418" i="2"/>
  <c r="Y418" i="2"/>
  <c r="BP418" i="2" s="1"/>
  <c r="P418" i="2"/>
  <c r="X416" i="2"/>
  <c r="X415" i="2"/>
  <c r="BO414" i="2"/>
  <c r="BN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Z408" i="2"/>
  <c r="Y408" i="2"/>
  <c r="X405" i="2"/>
  <c r="X404" i="2"/>
  <c r="BO403" i="2"/>
  <c r="BM403" i="2"/>
  <c r="Y403" i="2"/>
  <c r="P403" i="2"/>
  <c r="BP402" i="2"/>
  <c r="BO402" i="2"/>
  <c r="BN402" i="2"/>
  <c r="BM402" i="2"/>
  <c r="Z402" i="2"/>
  <c r="Y402" i="2"/>
  <c r="P402" i="2"/>
  <c r="X400" i="2"/>
  <c r="Y399" i="2"/>
  <c r="X399" i="2"/>
  <c r="BO398" i="2"/>
  <c r="BN398" i="2"/>
  <c r="BM398" i="2"/>
  <c r="Y398" i="2"/>
  <c r="BP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N383" i="2"/>
  <c r="BM383" i="2"/>
  <c r="Y383" i="2"/>
  <c r="BP383" i="2" s="1"/>
  <c r="P383" i="2"/>
  <c r="BO382" i="2"/>
  <c r="BM382" i="2"/>
  <c r="Y382" i="2"/>
  <c r="BN382" i="2" s="1"/>
  <c r="P382" i="2"/>
  <c r="BO381" i="2"/>
  <c r="BN381" i="2"/>
  <c r="BM381" i="2"/>
  <c r="Y381" i="2"/>
  <c r="BP381" i="2" s="1"/>
  <c r="P381" i="2"/>
  <c r="BO380" i="2"/>
  <c r="BM380" i="2"/>
  <c r="Y380" i="2"/>
  <c r="BP380" i="2" s="1"/>
  <c r="P380" i="2"/>
  <c r="BO379" i="2"/>
  <c r="BM379" i="2"/>
  <c r="Y379" i="2"/>
  <c r="P379" i="2"/>
  <c r="BP378" i="2"/>
  <c r="BO378" i="2"/>
  <c r="BN378" i="2"/>
  <c r="BM378" i="2"/>
  <c r="Z378" i="2"/>
  <c r="Y378" i="2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N346" i="2"/>
  <c r="BM346" i="2"/>
  <c r="Y346" i="2"/>
  <c r="BP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N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N337" i="2"/>
  <c r="BM337" i="2"/>
  <c r="Y337" i="2"/>
  <c r="BP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P329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N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N294" i="2"/>
  <c r="BM294" i="2"/>
  <c r="Y294" i="2"/>
  <c r="BP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Y291" i="2" s="1"/>
  <c r="P287" i="2"/>
  <c r="X284" i="2"/>
  <c r="X283" i="2"/>
  <c r="BP282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N272" i="2" s="1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P260" i="2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N252" i="2"/>
  <c r="BM252" i="2"/>
  <c r="Y252" i="2"/>
  <c r="BP252" i="2" s="1"/>
  <c r="P252" i="2"/>
  <c r="BO251" i="2"/>
  <c r="BM251" i="2"/>
  <c r="Y251" i="2"/>
  <c r="BP251" i="2" s="1"/>
  <c r="P251" i="2"/>
  <c r="BO250" i="2"/>
  <c r="BN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N235" i="2"/>
  <c r="BM235" i="2"/>
  <c r="Z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N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N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Y207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M195" i="2"/>
  <c r="Y195" i="2"/>
  <c r="Z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P167" i="2"/>
  <c r="BO167" i="2"/>
  <c r="BM167" i="2"/>
  <c r="Z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P160" i="2"/>
  <c r="BO160" i="2"/>
  <c r="BN160" i="2"/>
  <c r="BM160" i="2"/>
  <c r="Z160" i="2"/>
  <c r="Y160" i="2"/>
  <c r="P160" i="2"/>
  <c r="X158" i="2"/>
  <c r="X157" i="2"/>
  <c r="BO156" i="2"/>
  <c r="BM156" i="2"/>
  <c r="Y156" i="2"/>
  <c r="BN156" i="2" s="1"/>
  <c r="P156" i="2"/>
  <c r="BO155" i="2"/>
  <c r="BN155" i="2"/>
  <c r="BM155" i="2"/>
  <c r="Z155" i="2"/>
  <c r="Y155" i="2"/>
  <c r="Y157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P145" i="2"/>
  <c r="BO145" i="2"/>
  <c r="BM145" i="2"/>
  <c r="Z145" i="2"/>
  <c r="Y145" i="2"/>
  <c r="BN145" i="2" s="1"/>
  <c r="P145" i="2"/>
  <c r="BO144" i="2"/>
  <c r="BM144" i="2"/>
  <c r="Y144" i="2"/>
  <c r="BP144" i="2" s="1"/>
  <c r="P144" i="2"/>
  <c r="X142" i="2"/>
  <c r="X141" i="2"/>
  <c r="BP140" i="2"/>
  <c r="BO140" i="2"/>
  <c r="BN140" i="2"/>
  <c r="BM140" i="2"/>
  <c r="Z140" i="2"/>
  <c r="Y140" i="2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N129" i="2" s="1"/>
  <c r="BO128" i="2"/>
  <c r="BM128" i="2"/>
  <c r="Y128" i="2"/>
  <c r="BP128" i="2" s="1"/>
  <c r="P128" i="2"/>
  <c r="BO127" i="2"/>
  <c r="BN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P112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P109" i="2"/>
  <c r="BO109" i="2"/>
  <c r="BN109" i="2"/>
  <c r="BM109" i="2"/>
  <c r="Z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N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N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Z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N28" i="2"/>
  <c r="BM28" i="2"/>
  <c r="Y28" i="2"/>
  <c r="BP28" i="2" s="1"/>
  <c r="P28" i="2"/>
  <c r="BO27" i="2"/>
  <c r="BM27" i="2"/>
  <c r="Z27" i="2"/>
  <c r="Y27" i="2"/>
  <c r="BN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Z522" i="2" l="1"/>
  <c r="BP522" i="2"/>
  <c r="Z53" i="2"/>
  <c r="Z64" i="2"/>
  <c r="Z97" i="2"/>
  <c r="BP97" i="2"/>
  <c r="Z129" i="2"/>
  <c r="BP129" i="2"/>
  <c r="Z139" i="2"/>
  <c r="Z156" i="2"/>
  <c r="BP156" i="2"/>
  <c r="Z204" i="2"/>
  <c r="BP204" i="2"/>
  <c r="Z226" i="2"/>
  <c r="Z233" i="2"/>
  <c r="BP233" i="2"/>
  <c r="Z272" i="2"/>
  <c r="BP272" i="2"/>
  <c r="Z288" i="2"/>
  <c r="BP288" i="2"/>
  <c r="Z297" i="2"/>
  <c r="Z323" i="2"/>
  <c r="Z360" i="2"/>
  <c r="Z387" i="2"/>
  <c r="Z474" i="2"/>
  <c r="Z475" i="2" s="1"/>
  <c r="Y475" i="2"/>
  <c r="Z482" i="2"/>
  <c r="BP482" i="2"/>
  <c r="Z57" i="2"/>
  <c r="Z80" i="2"/>
  <c r="BP80" i="2"/>
  <c r="Z88" i="2"/>
  <c r="BP88" i="2"/>
  <c r="Z28" i="2"/>
  <c r="Y163" i="2"/>
  <c r="Z209" i="2"/>
  <c r="Z229" i="2"/>
  <c r="Z252" i="2"/>
  <c r="Z294" i="2"/>
  <c r="Z320" i="2"/>
  <c r="Z340" i="2"/>
  <c r="Z353" i="2"/>
  <c r="Z383" i="2"/>
  <c r="Z398" i="2"/>
  <c r="Z414" i="2"/>
  <c r="Z437" i="2"/>
  <c r="Z438" i="2" s="1"/>
  <c r="Z450" i="2"/>
  <c r="Z498" i="2"/>
  <c r="Z499" i="2" s="1"/>
  <c r="BP498" i="2"/>
  <c r="Y35" i="2"/>
  <c r="C610" i="2"/>
  <c r="BN53" i="2"/>
  <c r="BN57" i="2"/>
  <c r="Z89" i="2"/>
  <c r="Z127" i="2"/>
  <c r="BN139" i="2"/>
  <c r="BN204" i="2"/>
  <c r="Z250" i="2"/>
  <c r="Y269" i="2"/>
  <c r="Z337" i="2"/>
  <c r="Z346" i="2"/>
  <c r="Z381" i="2"/>
  <c r="BP410" i="2"/>
  <c r="Z418" i="2"/>
  <c r="Z427" i="2"/>
  <c r="BP444" i="2"/>
  <c r="Z460" i="2"/>
  <c r="BP507" i="2"/>
  <c r="Z511" i="2"/>
  <c r="Z524" i="2"/>
  <c r="BP531" i="2"/>
  <c r="Z552" i="2"/>
  <c r="BP552" i="2"/>
  <c r="Z555" i="2"/>
  <c r="Z593" i="2"/>
  <c r="Z594" i="2" s="1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Z206" i="2" s="1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41" i="2" s="1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06" i="2" s="1"/>
  <c r="Z118" i="2"/>
  <c r="Y124" i="2"/>
  <c r="Y132" i="2"/>
  <c r="BN135" i="2"/>
  <c r="BN172" i="2"/>
  <c r="Z172" i="2"/>
  <c r="Z177" i="2" s="1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Z517" i="2" s="1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404" i="2"/>
  <c r="Y610" i="2"/>
  <c r="BN38" i="2"/>
  <c r="BP38" i="2"/>
  <c r="BP48" i="2"/>
  <c r="BN81" i="2"/>
  <c r="Y54" i="2"/>
  <c r="D610" i="2"/>
  <c r="Y70" i="2"/>
  <c r="Z74" i="2"/>
  <c r="Y85" i="2"/>
  <c r="Z91" i="2"/>
  <c r="Z93" i="2" s="1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Z299" i="2" s="1"/>
  <c r="BN345" i="2"/>
  <c r="Z566" i="2"/>
  <c r="Y55" i="2"/>
  <c r="BP136" i="2"/>
  <c r="BP180" i="2"/>
  <c r="BP188" i="2"/>
  <c r="BN193" i="2"/>
  <c r="Z193" i="2"/>
  <c r="Z200" i="2" s="1"/>
  <c r="Y201" i="2"/>
  <c r="Y212" i="2"/>
  <c r="Y244" i="2"/>
  <c r="BP239" i="2"/>
  <c r="Z399" i="2"/>
  <c r="Y420" i="2"/>
  <c r="BP543" i="2"/>
  <c r="BN543" i="2"/>
  <c r="Z543" i="2"/>
  <c r="Z556" i="2"/>
  <c r="X601" i="2"/>
  <c r="BP110" i="2"/>
  <c r="BN110" i="2"/>
  <c r="BN112" i="2"/>
  <c r="Z112" i="2"/>
  <c r="Z114" i="2" s="1"/>
  <c r="Y114" i="2"/>
  <c r="Z151" i="2"/>
  <c r="Z152" i="2" s="1"/>
  <c r="Y169" i="2"/>
  <c r="Z239" i="2"/>
  <c r="Z241" i="2"/>
  <c r="BP254" i="2"/>
  <c r="Z254" i="2"/>
  <c r="Z275" i="2"/>
  <c r="Z278" i="2" s="1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Z420" i="2"/>
  <c r="Y428" i="2"/>
  <c r="BP423" i="2"/>
  <c r="BN423" i="2"/>
  <c r="Y429" i="2"/>
  <c r="Z423" i="2"/>
  <c r="Z428" i="2" s="1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Z466" i="2"/>
  <c r="Y527" i="2"/>
  <c r="Y526" i="2"/>
  <c r="BP520" i="2"/>
  <c r="BN520" i="2"/>
  <c r="Z520" i="2"/>
  <c r="Z526" i="2" s="1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Z537" i="2" s="1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61" i="2" s="1"/>
  <c r="Z385" i="2"/>
  <c r="Z409" i="2"/>
  <c r="Z415" i="2" s="1"/>
  <c r="Z443" i="2"/>
  <c r="Z461" i="2" s="1"/>
  <c r="Z479" i="2"/>
  <c r="Z506" i="2"/>
  <c r="Z512" i="2" s="1"/>
  <c r="Y517" i="2"/>
  <c r="Z530" i="2"/>
  <c r="Z532" i="2" s="1"/>
  <c r="Z542" i="2"/>
  <c r="Z544" i="2"/>
  <c r="Z546" i="2"/>
  <c r="Z548" i="2"/>
  <c r="Y334" i="2"/>
  <c r="Y373" i="2"/>
  <c r="Y532" i="2"/>
  <c r="Y567" i="2"/>
  <c r="Z584" i="2"/>
  <c r="Y586" i="2"/>
  <c r="Y599" i="2"/>
  <c r="Z492" i="2"/>
  <c r="Z494" i="2" s="1"/>
  <c r="Z569" i="2"/>
  <c r="Z573" i="2" s="1"/>
  <c r="AD610" i="2"/>
  <c r="Z348" i="2" l="1"/>
  <c r="Z76" i="2"/>
  <c r="Z393" i="2"/>
  <c r="Z483" i="2"/>
  <c r="Z388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<sst xmlns="http://schemas.openxmlformats.org/spreadsheetml/2006/main" count="4105" uniqueCount="985">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</sst>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C577" zoomScaleNormal="100" zoomScaleSheetLayoutView="100" workbookViewId="0">
      <selection activeCell="X337" sqref="X3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M5" s="710"/>
      <c r="N5" s="69"/>
      <c r="P5" s="26" t="s">
        <v>4</v>
      </c>
      <c r="Q5" s="712">
        <v>45579</v>
      </c>
      <c r="R5" s="712"/>
      <c r="T5" s="713" t="s">
        <v>3</v>
      </c>
      <c r="U5" s="714"/>
      <c r="V5" s="715" t="s">
        <v>971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Понедельник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350</v>
      </c>
      <c r="Y48" s="53">
        <f t="shared" ref="Y48:Y53" si="6">IFERROR(IF(X48="",0,CEILING((X48/$H48),1)*$H48),"")</f>
        <v>356.40000000000003</v>
      </c>
      <c r="Z48" s="39">
        <f>IFERROR(IF(Y48=0,"",ROUNDUP(Y48/H48,0)*0.02175),"")</f>
        <v>0.71775</v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365.55555555555554</v>
      </c>
      <c r="BN48" s="75">
        <f t="shared" ref="BN48:BN53" si="8">IFERROR(Y48*I48/H48,"0")</f>
        <v>372.23999999999995</v>
      </c>
      <c r="BO48" s="75">
        <f t="shared" ref="BO48:BO53" si="9">IFERROR(1/J48*(X48/H48),"0")</f>
        <v>0.57870370370370361</v>
      </c>
      <c r="BP48" s="75">
        <f t="shared" ref="BP48:BP53" si="10">IFERROR(1/J48*(Y48/H48),"0")</f>
        <v>0.5892857142857143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80</v>
      </c>
      <c r="Y51" s="53">
        <f t="shared" si="6"/>
        <v>80</v>
      </c>
      <c r="Z51" s="39">
        <f>IFERROR(IF(Y51=0,"",ROUNDUP(Y51/H51,0)*0.00902),"")</f>
        <v>0.1804</v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84.2</v>
      </c>
      <c r="BN51" s="75">
        <f t="shared" si="8"/>
        <v>84.2</v>
      </c>
      <c r="BO51" s="75">
        <f t="shared" si="9"/>
        <v>0.15151515151515152</v>
      </c>
      <c r="BP51" s="75">
        <f t="shared" si="10"/>
        <v>0.15151515151515152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52.407407407407405</v>
      </c>
      <c r="Y54" s="41">
        <f>IFERROR(Y48/H48,"0")+IFERROR(Y49/H49,"0")+IFERROR(Y50/H50,"0")+IFERROR(Y51/H51,"0")+IFERROR(Y52/H52,"0")+IFERROR(Y53/H53,"0")</f>
        <v>53</v>
      </c>
      <c r="Z54" s="41">
        <f>IFERROR(IF(Z48="",0,Z48),"0")+IFERROR(IF(Z49="",0,Z49),"0")+IFERROR(IF(Z50="",0,Z50),"0")+IFERROR(IF(Z51="",0,Z51),"0")+IFERROR(IF(Z52="",0,Z52),"0")+IFERROR(IF(Z53="",0,Z53),"0")</f>
        <v>0.89815</v>
      </c>
      <c r="AA54" s="64"/>
      <c r="AB54" s="64"/>
      <c r="AC54" s="64"/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430</v>
      </c>
      <c r="Y55" s="41">
        <f>IFERROR(SUM(Y48:Y53),"0")</f>
        <v>436.40000000000003</v>
      </c>
      <c r="Z55" s="40"/>
      <c r="AA55" s="64"/>
      <c r="AB55" s="64"/>
      <c r="AC55" s="64"/>
    </row>
    <row r="56" spans="1:68" ht="14.25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69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0</v>
      </c>
      <c r="BN63" s="75">
        <f t="shared" ref="BN63:BN69" si="13">IFERROR(Y63*I63/H63,"0")</f>
        <v>0</v>
      </c>
      <c r="BO63" s="75">
        <f t="shared" ref="BO63:BO69" si="14">IFERROR(1/J63*(X63/H63),"0")</f>
        <v>0</v>
      </c>
      <c r="BP63" s="75">
        <f t="shared" ref="BP63:BP69" si="15">IFERROR(1/J63*(Y63/H63),"0")</f>
        <v>0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IFERROR(IF(Y69=0,"",ROUNDUP(Y69/H69,0)*0.00937),"")</f>
        <v/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0</v>
      </c>
      <c r="Y70" s="41">
        <f>IFERROR(Y63/H63,"0")+IFERROR(Y64/H64,"0")+IFERROR(Y65/H65,"0")+IFERROR(Y66/H66,"0")+IFERROR(Y67/H67,"0")+IFERROR(Y68/H68,"0")+IFERROR(Y69/H69,"0")</f>
        <v>0</v>
      </c>
      <c r="Z70" s="41">
        <f>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0</v>
      </c>
      <c r="Y71" s="41">
        <f>IFERROR(SUM(Y63:Y69),"0")</f>
        <v>0</v>
      </c>
      <c r="Z71" s="40"/>
      <c r="AA71" s="64"/>
      <c r="AB71" s="64"/>
      <c r="AC71" s="64"/>
    </row>
    <row r="72" spans="1:68" ht="14.25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1800</v>
      </c>
      <c r="Y73" s="53">
        <f>IFERROR(IF(X73="",0,CEILING((X73/$H73),1)*$H73),"")</f>
        <v>1803.6000000000001</v>
      </c>
      <c r="Z73" s="39">
        <f>IFERROR(IF(Y73=0,"",ROUNDUP(Y73/H73,0)*0.02175),"")</f>
        <v>3.6322499999999995</v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1879.9999999999998</v>
      </c>
      <c r="BN73" s="75">
        <f>IFERROR(Y73*I73/H73,"0")</f>
        <v>1883.76</v>
      </c>
      <c r="BO73" s="75">
        <f>IFERROR(1/J73*(X73/H73),"0")</f>
        <v>2.9761904761904758</v>
      </c>
      <c r="BP73" s="75">
        <f>IFERROR(1/J73*(Y73/H73),"0")</f>
        <v>2.9821428571428568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76">
        <v>4680115885950</v>
      </c>
      <c r="E74" s="776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812" t="s">
        <v>179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76">
        <v>4680115881433</v>
      </c>
      <c r="E75" s="776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421</v>
      </c>
      <c r="Y75" s="53">
        <f>IFERROR(IF(X75="",0,CEILING((X75/$H75),1)*$H75),"")</f>
        <v>421.20000000000005</v>
      </c>
      <c r="Z75" s="39">
        <f>IFERROR(IF(Y75=0,"",ROUNDUP(Y75/H75,0)*0.00753),"")</f>
        <v>1.1746799999999999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452.18518518518511</v>
      </c>
      <c r="BN75" s="75">
        <f>IFERROR(Y75*I75/H75,"0")</f>
        <v>452.4</v>
      </c>
      <c r="BO75" s="75">
        <f>IFERROR(1/J75*(X75/H75),"0")</f>
        <v>0.99952516619183285</v>
      </c>
      <c r="BP75" s="75">
        <f>IFERROR(1/J75*(Y75/H75),"0")</f>
        <v>1</v>
      </c>
    </row>
    <row r="76" spans="1:68" x14ac:dyDescent="0.2">
      <c r="A76" s="783"/>
      <c r="B76" s="783"/>
      <c r="C76" s="783"/>
      <c r="D76" s="783"/>
      <c r="E76" s="783"/>
      <c r="F76" s="783"/>
      <c r="G76" s="783"/>
      <c r="H76" s="783"/>
      <c r="I76" s="783"/>
      <c r="J76" s="783"/>
      <c r="K76" s="783"/>
      <c r="L76" s="783"/>
      <c r="M76" s="783"/>
      <c r="N76" s="783"/>
      <c r="O76" s="784"/>
      <c r="P76" s="780" t="s">
        <v>40</v>
      </c>
      <c r="Q76" s="781"/>
      <c r="R76" s="781"/>
      <c r="S76" s="781"/>
      <c r="T76" s="781"/>
      <c r="U76" s="781"/>
      <c r="V76" s="782"/>
      <c r="W76" s="40" t="s">
        <v>39</v>
      </c>
      <c r="X76" s="41">
        <f>IFERROR(X73/H73,"0")+IFERROR(X74/H74,"0")+IFERROR(X75/H75,"0")</f>
        <v>322.59259259259261</v>
      </c>
      <c r="Y76" s="41">
        <f>IFERROR(Y73/H73,"0")+IFERROR(Y74/H74,"0")+IFERROR(Y75/H75,"0")</f>
        <v>323</v>
      </c>
      <c r="Z76" s="41">
        <f>IFERROR(IF(Z73="",0,Z73),"0")+IFERROR(IF(Z74="",0,Z74),"0")+IFERROR(IF(Z75="",0,Z75),"0")</f>
        <v>4.8069299999999995</v>
      </c>
      <c r="AA76" s="64"/>
      <c r="AB76" s="64"/>
      <c r="AC76" s="64"/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0</v>
      </c>
      <c r="X77" s="41">
        <f>IFERROR(SUM(X73:X75),"0")</f>
        <v>2221</v>
      </c>
      <c r="Y77" s="41">
        <f>IFERROR(SUM(Y73:Y75),"0")</f>
        <v>2224.8000000000002</v>
      </c>
      <c r="Z77" s="40"/>
      <c r="AA77" s="64"/>
      <c r="AB77" s="64"/>
      <c r="AC77" s="64"/>
    </row>
    <row r="78" spans="1:68" ht="14.25" customHeight="1" x14ac:dyDescent="0.25">
      <c r="A78" s="775" t="s">
        <v>78</v>
      </c>
      <c r="B78" s="775"/>
      <c r="C78" s="775"/>
      <c r="D78" s="775"/>
      <c r="E78" s="775"/>
      <c r="F78" s="775"/>
      <c r="G78" s="775"/>
      <c r="H78" s="775"/>
      <c r="I78" s="775"/>
      <c r="J78" s="775"/>
      <c r="K78" s="775"/>
      <c r="L78" s="775"/>
      <c r="M78" s="775"/>
      <c r="N78" s="775"/>
      <c r="O78" s="775"/>
      <c r="P78" s="775"/>
      <c r="Q78" s="775"/>
      <c r="R78" s="775"/>
      <c r="S78" s="775"/>
      <c r="T78" s="775"/>
      <c r="U78" s="775"/>
      <c r="V78" s="775"/>
      <c r="W78" s="775"/>
      <c r="X78" s="775"/>
      <c r="Y78" s="775"/>
      <c r="Z78" s="775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76">
        <v>4680115885066</v>
      </c>
      <c r="E79" s="776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8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78"/>
      <c r="R79" s="778"/>
      <c r="S79" s="778"/>
      <c r="T79" s="77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76">
        <v>4680115885042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76">
        <v>4680115885080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76">
        <v>4680115885073</v>
      </c>
      <c r="E82" s="776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76">
        <v>4680115885059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76">
        <v>4680115885097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83"/>
      <c r="B85" s="783"/>
      <c r="C85" s="783"/>
      <c r="D85" s="783"/>
      <c r="E85" s="783"/>
      <c r="F85" s="783"/>
      <c r="G85" s="783"/>
      <c r="H85" s="783"/>
      <c r="I85" s="783"/>
      <c r="J85" s="783"/>
      <c r="K85" s="783"/>
      <c r="L85" s="783"/>
      <c r="M85" s="783"/>
      <c r="N85" s="783"/>
      <c r="O85" s="784"/>
      <c r="P85" s="780" t="s">
        <v>40</v>
      </c>
      <c r="Q85" s="781"/>
      <c r="R85" s="781"/>
      <c r="S85" s="781"/>
      <c r="T85" s="781"/>
      <c r="U85" s="781"/>
      <c r="V85" s="782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75" t="s">
        <v>84</v>
      </c>
      <c r="B87" s="775"/>
      <c r="C87" s="775"/>
      <c r="D87" s="775"/>
      <c r="E87" s="775"/>
      <c r="F87" s="775"/>
      <c r="G87" s="775"/>
      <c r="H87" s="775"/>
      <c r="I87" s="775"/>
      <c r="J87" s="775"/>
      <c r="K87" s="775"/>
      <c r="L87" s="775"/>
      <c r="M87" s="775"/>
      <c r="N87" s="775"/>
      <c r="O87" s="775"/>
      <c r="P87" s="775"/>
      <c r="Q87" s="775"/>
      <c r="R87" s="775"/>
      <c r="S87" s="775"/>
      <c r="T87" s="775"/>
      <c r="U87" s="775"/>
      <c r="V87" s="775"/>
      <c r="W87" s="775"/>
      <c r="X87" s="775"/>
      <c r="Y87" s="775"/>
      <c r="Z87" s="775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76">
        <v>4680115881891</v>
      </c>
      <c r="E88" s="776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820" t="s">
        <v>199</v>
      </c>
      <c r="Q88" s="778"/>
      <c r="R88" s="778"/>
      <c r="S88" s="778"/>
      <c r="T88" s="779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76">
        <v>4680115885769</v>
      </c>
      <c r="E89" s="776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821" t="s">
        <v>203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76">
        <v>4680115884410</v>
      </c>
      <c r="E90" s="776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822" t="s">
        <v>207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76">
        <v>4680115884403</v>
      </c>
      <c r="E91" s="776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76">
        <v>4680115884311</v>
      </c>
      <c r="E92" s="776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83"/>
      <c r="B93" s="783"/>
      <c r="C93" s="783"/>
      <c r="D93" s="783"/>
      <c r="E93" s="783"/>
      <c r="F93" s="783"/>
      <c r="G93" s="783"/>
      <c r="H93" s="783"/>
      <c r="I93" s="783"/>
      <c r="J93" s="783"/>
      <c r="K93" s="783"/>
      <c r="L93" s="783"/>
      <c r="M93" s="783"/>
      <c r="N93" s="783"/>
      <c r="O93" s="784"/>
      <c r="P93" s="780" t="s">
        <v>40</v>
      </c>
      <c r="Q93" s="781"/>
      <c r="R93" s="781"/>
      <c r="S93" s="781"/>
      <c r="T93" s="781"/>
      <c r="U93" s="781"/>
      <c r="V93" s="782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75" t="s">
        <v>213</v>
      </c>
      <c r="B95" s="775"/>
      <c r="C95" s="775"/>
      <c r="D95" s="775"/>
      <c r="E95" s="775"/>
      <c r="F95" s="775"/>
      <c r="G95" s="775"/>
      <c r="H95" s="775"/>
      <c r="I95" s="775"/>
      <c r="J95" s="775"/>
      <c r="K95" s="775"/>
      <c r="L95" s="775"/>
      <c r="M95" s="775"/>
      <c r="N95" s="775"/>
      <c r="O95" s="775"/>
      <c r="P95" s="775"/>
      <c r="Q95" s="775"/>
      <c r="R95" s="775"/>
      <c r="S95" s="775"/>
      <c r="T95" s="775"/>
      <c r="U95" s="775"/>
      <c r="V95" s="775"/>
      <c r="W95" s="775"/>
      <c r="X95" s="775"/>
      <c r="Y95" s="775"/>
      <c r="Z95" s="775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76">
        <v>4680115881532</v>
      </c>
      <c r="E96" s="776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8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78"/>
      <c r="R96" s="778"/>
      <c r="S96" s="778"/>
      <c r="T96" s="779"/>
      <c r="U96" s="37" t="s">
        <v>45</v>
      </c>
      <c r="V96" s="37" t="s">
        <v>45</v>
      </c>
      <c r="W96" s="38" t="s">
        <v>0</v>
      </c>
      <c r="X96" s="56">
        <v>0</v>
      </c>
      <c r="Y96" s="53">
        <f>IFERROR(IF(X96="",0,CEILING((X96/$H96),1)*$H96),"")</f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0</v>
      </c>
      <c r="BN96" s="75">
        <f>IFERROR(Y96*I96/H96,"0")</f>
        <v>0</v>
      </c>
      <c r="BO96" s="75">
        <f>IFERROR(1/J96*(X96/H96),"0")</f>
        <v>0</v>
      </c>
      <c r="BP96" s="75">
        <f>IFERROR(1/J96*(Y96/H96),"0")</f>
        <v>0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76">
        <v>4680115881532</v>
      </c>
      <c r="E97" s="776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76">
        <v>4680115881464</v>
      </c>
      <c r="E98" s="776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8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39</v>
      </c>
      <c r="X99" s="41">
        <f>IFERROR(X96/H96,"0")+IFERROR(X97/H97,"0")+IFERROR(X98/H98,"0")</f>
        <v>0</v>
      </c>
      <c r="Y99" s="41">
        <f>IFERROR(Y96/H96,"0")+IFERROR(Y97/H97,"0")+IFERROR(Y98/H98,"0")</f>
        <v>0</v>
      </c>
      <c r="Z99" s="41">
        <f>IFERROR(IF(Z96="",0,Z96),"0")+IFERROR(IF(Z97="",0,Z97),"0")+IFERROR(IF(Z98="",0,Z98),"0")</f>
        <v>0</v>
      </c>
      <c r="AA99" s="64"/>
      <c r="AB99" s="64"/>
      <c r="AC99" s="64"/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0</v>
      </c>
      <c r="X100" s="41">
        <f>IFERROR(SUM(X96:X98),"0")</f>
        <v>0</v>
      </c>
      <c r="Y100" s="41">
        <f>IFERROR(SUM(Y96:Y98),"0")</f>
        <v>0</v>
      </c>
      <c r="Z100" s="40"/>
      <c r="AA100" s="64"/>
      <c r="AB100" s="64"/>
      <c r="AC100" s="64"/>
    </row>
    <row r="101" spans="1:68" ht="16.5" customHeight="1" x14ac:dyDescent="0.25">
      <c r="A101" s="774" t="s">
        <v>220</v>
      </c>
      <c r="B101" s="774"/>
      <c r="C101" s="774"/>
      <c r="D101" s="774"/>
      <c r="E101" s="774"/>
      <c r="F101" s="774"/>
      <c r="G101" s="774"/>
      <c r="H101" s="774"/>
      <c r="I101" s="774"/>
      <c r="J101" s="774"/>
      <c r="K101" s="774"/>
      <c r="L101" s="774"/>
      <c r="M101" s="774"/>
      <c r="N101" s="774"/>
      <c r="O101" s="774"/>
      <c r="P101" s="774"/>
      <c r="Q101" s="774"/>
      <c r="R101" s="774"/>
      <c r="S101" s="774"/>
      <c r="T101" s="774"/>
      <c r="U101" s="774"/>
      <c r="V101" s="774"/>
      <c r="W101" s="774"/>
      <c r="X101" s="774"/>
      <c r="Y101" s="774"/>
      <c r="Z101" s="774"/>
      <c r="AA101" s="62"/>
      <c r="AB101" s="62"/>
      <c r="AC101" s="62"/>
    </row>
    <row r="102" spans="1:68" ht="14.25" customHeight="1" x14ac:dyDescent="0.25">
      <c r="A102" s="775" t="s">
        <v>125</v>
      </c>
      <c r="B102" s="775"/>
      <c r="C102" s="775"/>
      <c r="D102" s="775"/>
      <c r="E102" s="775"/>
      <c r="F102" s="775"/>
      <c r="G102" s="775"/>
      <c r="H102" s="775"/>
      <c r="I102" s="775"/>
      <c r="J102" s="775"/>
      <c r="K102" s="775"/>
      <c r="L102" s="775"/>
      <c r="M102" s="775"/>
      <c r="N102" s="775"/>
      <c r="O102" s="775"/>
      <c r="P102" s="775"/>
      <c r="Q102" s="775"/>
      <c r="R102" s="775"/>
      <c r="S102" s="775"/>
      <c r="T102" s="775"/>
      <c r="U102" s="775"/>
      <c r="V102" s="775"/>
      <c r="W102" s="775"/>
      <c r="X102" s="775"/>
      <c r="Y102" s="775"/>
      <c r="Z102" s="775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76">
        <v>4680115881327</v>
      </c>
      <c r="E103" s="776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8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78"/>
      <c r="R103" s="778"/>
      <c r="S103" s="778"/>
      <c r="T103" s="779"/>
      <c r="U103" s="37" t="s">
        <v>45</v>
      </c>
      <c r="V103" s="37" t="s">
        <v>45</v>
      </c>
      <c r="W103" s="38" t="s">
        <v>0</v>
      </c>
      <c r="X103" s="56">
        <v>150</v>
      </c>
      <c r="Y103" s="53">
        <f>IFERROR(IF(X103="",0,CEILING((X103/$H103),1)*$H103),"")</f>
        <v>151.20000000000002</v>
      </c>
      <c r="Z103" s="39">
        <f>IFERROR(IF(Y103=0,"",ROUNDUP(Y103/H103,0)*0.02175),"")</f>
        <v>0.30449999999999999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156.66666666666666</v>
      </c>
      <c r="BN103" s="75">
        <f>IFERROR(Y103*I103/H103,"0")</f>
        <v>157.91999999999999</v>
      </c>
      <c r="BO103" s="75">
        <f>IFERROR(1/J103*(X103/H103),"0")</f>
        <v>0.24801587301587297</v>
      </c>
      <c r="BP103" s="75">
        <f>IFERROR(1/J103*(Y103/H103),"0")</f>
        <v>0.25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76">
        <v>4680115881518</v>
      </c>
      <c r="E104" s="776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8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76">
        <v>4680115881303</v>
      </c>
      <c r="E105" s="776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83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135</v>
      </c>
      <c r="Y105" s="53">
        <f>IFERROR(IF(X105="",0,CEILING((X105/$H105),1)*$H105),"")</f>
        <v>135</v>
      </c>
      <c r="Z105" s="39">
        <f>IFERROR(IF(Y105=0,"",ROUNDUP(Y105/H105,0)*0.00937),"")</f>
        <v>0.28110000000000002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141.30000000000001</v>
      </c>
      <c r="BN105" s="75">
        <f>IFERROR(Y105*I105/H105,"0")</f>
        <v>141.30000000000001</v>
      </c>
      <c r="BO105" s="75">
        <f>IFERROR(1/J105*(X105/H105),"0")</f>
        <v>0.25</v>
      </c>
      <c r="BP105" s="75">
        <f>IFERROR(1/J105*(Y105/H105),"0")</f>
        <v>0.25</v>
      </c>
    </row>
    <row r="106" spans="1:68" x14ac:dyDescent="0.2">
      <c r="A106" s="783"/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4"/>
      <c r="P106" s="780" t="s">
        <v>40</v>
      </c>
      <c r="Q106" s="781"/>
      <c r="R106" s="781"/>
      <c r="S106" s="781"/>
      <c r="T106" s="781"/>
      <c r="U106" s="781"/>
      <c r="V106" s="782"/>
      <c r="W106" s="40" t="s">
        <v>39</v>
      </c>
      <c r="X106" s="41">
        <f>IFERROR(X103/H103,"0")+IFERROR(X104/H104,"0")+IFERROR(X105/H105,"0")</f>
        <v>43.888888888888886</v>
      </c>
      <c r="Y106" s="41">
        <f>IFERROR(Y103/H103,"0")+IFERROR(Y104/H104,"0")+IFERROR(Y105/H105,"0")</f>
        <v>44</v>
      </c>
      <c r="Z106" s="41">
        <f>IFERROR(IF(Z103="",0,Z103),"0")+IFERROR(IF(Z104="",0,Z104),"0")+IFERROR(IF(Z105="",0,Z105),"0")</f>
        <v>0.58560000000000001</v>
      </c>
      <c r="AA106" s="64"/>
      <c r="AB106" s="64"/>
      <c r="AC106" s="64"/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0</v>
      </c>
      <c r="X107" s="41">
        <f>IFERROR(SUM(X103:X105),"0")</f>
        <v>285</v>
      </c>
      <c r="Y107" s="41">
        <f>IFERROR(SUM(Y103:Y105),"0")</f>
        <v>286.20000000000005</v>
      </c>
      <c r="Z107" s="40"/>
      <c r="AA107" s="64"/>
      <c r="AB107" s="64"/>
      <c r="AC107" s="64"/>
    </row>
    <row r="108" spans="1:68" ht="14.25" customHeight="1" x14ac:dyDescent="0.25">
      <c r="A108" s="775" t="s">
        <v>84</v>
      </c>
      <c r="B108" s="775"/>
      <c r="C108" s="775"/>
      <c r="D108" s="775"/>
      <c r="E108" s="775"/>
      <c r="F108" s="775"/>
      <c r="G108" s="775"/>
      <c r="H108" s="775"/>
      <c r="I108" s="775"/>
      <c r="J108" s="775"/>
      <c r="K108" s="775"/>
      <c r="L108" s="775"/>
      <c r="M108" s="775"/>
      <c r="N108" s="775"/>
      <c r="O108" s="775"/>
      <c r="P108" s="775"/>
      <c r="Q108" s="775"/>
      <c r="R108" s="775"/>
      <c r="S108" s="775"/>
      <c r="T108" s="775"/>
      <c r="U108" s="775"/>
      <c r="V108" s="775"/>
      <c r="W108" s="775"/>
      <c r="X108" s="775"/>
      <c r="Y108" s="775"/>
      <c r="Z108" s="775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76">
        <v>4607091386967</v>
      </c>
      <c r="E109" s="776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8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78"/>
      <c r="R109" s="778"/>
      <c r="S109" s="778"/>
      <c r="T109" s="77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IFERROR(IF(Y109=0,"",ROUNDUP(Y109/H109,0)*0.02175),"")</f>
        <v/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76">
        <v>4607091385731</v>
      </c>
      <c r="E111" s="776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8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76">
        <v>4680115880894</v>
      </c>
      <c r="E112" s="776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76">
        <v>4680115880214</v>
      </c>
      <c r="E113" s="776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83"/>
      <c r="B114" s="783"/>
      <c r="C114" s="783"/>
      <c r="D114" s="783"/>
      <c r="E114" s="783"/>
      <c r="F114" s="783"/>
      <c r="G114" s="783"/>
      <c r="H114" s="783"/>
      <c r="I114" s="783"/>
      <c r="J114" s="783"/>
      <c r="K114" s="783"/>
      <c r="L114" s="783"/>
      <c r="M114" s="783"/>
      <c r="N114" s="783"/>
      <c r="O114" s="784"/>
      <c r="P114" s="780" t="s">
        <v>40</v>
      </c>
      <c r="Q114" s="781"/>
      <c r="R114" s="781"/>
      <c r="S114" s="781"/>
      <c r="T114" s="781"/>
      <c r="U114" s="781"/>
      <c r="V114" s="782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6.5" customHeight="1" x14ac:dyDescent="0.25">
      <c r="A116" s="774" t="s">
        <v>241</v>
      </c>
      <c r="B116" s="774"/>
      <c r="C116" s="774"/>
      <c r="D116" s="774"/>
      <c r="E116" s="774"/>
      <c r="F116" s="774"/>
      <c r="G116" s="774"/>
      <c r="H116" s="774"/>
      <c r="I116" s="774"/>
      <c r="J116" s="774"/>
      <c r="K116" s="774"/>
      <c r="L116" s="774"/>
      <c r="M116" s="774"/>
      <c r="N116" s="774"/>
      <c r="O116" s="774"/>
      <c r="P116" s="774"/>
      <c r="Q116" s="774"/>
      <c r="R116" s="774"/>
      <c r="S116" s="774"/>
      <c r="T116" s="774"/>
      <c r="U116" s="774"/>
      <c r="V116" s="774"/>
      <c r="W116" s="774"/>
      <c r="X116" s="774"/>
      <c r="Y116" s="774"/>
      <c r="Z116" s="774"/>
      <c r="AA116" s="62"/>
      <c r="AB116" s="62"/>
      <c r="AC116" s="62"/>
    </row>
    <row r="117" spans="1:68" ht="14.25" customHeight="1" x14ac:dyDescent="0.25">
      <c r="A117" s="775" t="s">
        <v>125</v>
      </c>
      <c r="B117" s="775"/>
      <c r="C117" s="775"/>
      <c r="D117" s="775"/>
      <c r="E117" s="775"/>
      <c r="F117" s="775"/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  <c r="Q117" s="775"/>
      <c r="R117" s="775"/>
      <c r="S117" s="775"/>
      <c r="T117" s="775"/>
      <c r="U117" s="775"/>
      <c r="V117" s="775"/>
      <c r="W117" s="775"/>
      <c r="X117" s="775"/>
      <c r="Y117" s="775"/>
      <c r="Z117" s="775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76">
        <v>4680115882133</v>
      </c>
      <c r="E118" s="776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8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78"/>
      <c r="R118" s="778"/>
      <c r="S118" s="778"/>
      <c r="T118" s="77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76">
        <v>4680115880269</v>
      </c>
      <c r="E120" s="776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8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76">
        <v>4680115880429</v>
      </c>
      <c r="E121" s="776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76">
        <v>4680115881457</v>
      </c>
      <c r="E122" s="776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83"/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4"/>
      <c r="P123" s="780" t="s">
        <v>40</v>
      </c>
      <c r="Q123" s="781"/>
      <c r="R123" s="781"/>
      <c r="S123" s="781"/>
      <c r="T123" s="781"/>
      <c r="U123" s="781"/>
      <c r="V123" s="782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75" t="s">
        <v>173</v>
      </c>
      <c r="B125" s="775"/>
      <c r="C125" s="775"/>
      <c r="D125" s="775"/>
      <c r="E125" s="775"/>
      <c r="F125" s="775"/>
      <c r="G125" s="775"/>
      <c r="H125" s="775"/>
      <c r="I125" s="775"/>
      <c r="J125" s="775"/>
      <c r="K125" s="775"/>
      <c r="L125" s="775"/>
      <c r="M125" s="775"/>
      <c r="N125" s="775"/>
      <c r="O125" s="775"/>
      <c r="P125" s="775"/>
      <c r="Q125" s="775"/>
      <c r="R125" s="775"/>
      <c r="S125" s="775"/>
      <c r="T125" s="775"/>
      <c r="U125" s="775"/>
      <c r="V125" s="775"/>
      <c r="W125" s="775"/>
      <c r="X125" s="775"/>
      <c r="Y125" s="775"/>
      <c r="Z125" s="775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76">
        <v>4680115881488</v>
      </c>
      <c r="E126" s="77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8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78"/>
      <c r="R126" s="778"/>
      <c r="S126" s="778"/>
      <c r="T126" s="77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842" t="s">
        <v>257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76">
        <v>4680115882775</v>
      </c>
      <c r="E128" s="776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84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844" t="s">
        <v>262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76">
        <v>4680115880658</v>
      </c>
      <c r="E130" s="776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84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ref="Y134:Y140" si="21"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0</v>
      </c>
      <c r="BN134" s="75">
        <f t="shared" ref="BN134:BN140" si="23">IFERROR(Y134*I134/H134,"0")</f>
        <v>0</v>
      </c>
      <c r="BO134" s="75">
        <f t="shared" ref="BO134:BO140" si="24">IFERROR(1/J134*(X134/H134),"0")</f>
        <v>0</v>
      </c>
      <c r="BP134" s="75">
        <f t="shared" ref="BP134:BP140" si="25">IFERROR(1/J134*(Y134/H134),"0")</f>
        <v>0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272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1"/>
        <v>0</v>
      </c>
      <c r="Z138" s="39" t="str">
        <f>IFERROR(IF(Y138=0,"",ROUNDUP(Y138/H138,0)*0.00753),"")</f>
        <v/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0</v>
      </c>
      <c r="BN138" s="75">
        <f t="shared" si="23"/>
        <v>0</v>
      </c>
      <c r="BO138" s="75">
        <f t="shared" si="24"/>
        <v>0</v>
      </c>
      <c r="BP138" s="75">
        <f t="shared" si="25"/>
        <v>0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0</v>
      </c>
      <c r="Y141" s="41">
        <f>IFERROR(Y134/H134,"0")+IFERROR(Y135/H135,"0")+IFERROR(Y136/H136,"0")+IFERROR(Y137/H137,"0")+IFERROR(Y138/H138,"0")+IFERROR(Y139/H139,"0")+IFERROR(Y140/H140,"0")</f>
        <v>0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0</v>
      </c>
      <c r="Y142" s="41">
        <f>IFERROR(SUM(Y134:Y140),"0")</f>
        <v>0</v>
      </c>
      <c r="Z142" s="40"/>
      <c r="AA142" s="64"/>
      <c r="AB142" s="64"/>
      <c r="AC142" s="64"/>
    </row>
    <row r="143" spans="1:68" ht="14.25" customHeight="1" x14ac:dyDescent="0.25">
      <c r="A143" s="775" t="s">
        <v>213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74" t="s">
        <v>289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4.25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150</v>
      </c>
      <c r="Y166" s="53">
        <f>IFERROR(IF(X166="",0,CEILING((X166/$H166),1)*$H166),"")</f>
        <v>156.79999999999998</v>
      </c>
      <c r="Z166" s="39">
        <f>IFERROR(IF(Y166=0,"",ROUNDUP(Y166/H166,0)*0.02175),"")</f>
        <v>0.30449999999999999</v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156.42857142857144</v>
      </c>
      <c r="BN166" s="75">
        <f>IFERROR(Y166*I166/H166,"0")</f>
        <v>163.51999999999998</v>
      </c>
      <c r="BO166" s="75">
        <f>IFERROR(1/J166*(X166/H166),"0")</f>
        <v>0.23915816326530615</v>
      </c>
      <c r="BP166" s="75">
        <f>IFERROR(1/J166*(Y166/H166),"0")</f>
        <v>0.25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13.392857142857144</v>
      </c>
      <c r="Y169" s="41">
        <f>IFERROR(Y166/H166,"0")+IFERROR(Y167/H167,"0")+IFERROR(Y168/H168,"0")</f>
        <v>14</v>
      </c>
      <c r="Z169" s="41">
        <f>IFERROR(IF(Z166="",0,Z166),"0")+IFERROR(IF(Z167="",0,Z167),"0")+IFERROR(IF(Z168="",0,Z168),"0")</f>
        <v>0.30449999999999999</v>
      </c>
      <c r="AA169" s="64"/>
      <c r="AB169" s="64"/>
      <c r="AC169" s="64"/>
    </row>
    <row r="170" spans="1:68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150</v>
      </c>
      <c r="Y170" s="41">
        <f>IFERROR(SUM(Y166:Y168),"0")</f>
        <v>156.79999999999998</v>
      </c>
      <c r="Z170" s="40"/>
      <c r="AA170" s="64"/>
      <c r="AB170" s="64"/>
      <c r="AC170" s="64"/>
    </row>
    <row r="171" spans="1:68" ht="14.25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42</v>
      </c>
      <c r="Y173" s="53">
        <f>IFERROR(IF(X173="",0,CEILING((X173/$H173),1)*$H173),"")</f>
        <v>42</v>
      </c>
      <c r="Z173" s="39">
        <f>IFERROR(IF(Y173=0,"",ROUNDUP(Y173/H173,0)*0.00937),"")</f>
        <v>9.3700000000000006E-2</v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45</v>
      </c>
      <c r="BN173" s="75">
        <f>IFERROR(Y173*I173/H173,"0")</f>
        <v>45</v>
      </c>
      <c r="BO173" s="75">
        <f>IFERROR(1/J173*(X173/H173),"0")</f>
        <v>8.3333333333333329E-2</v>
      </c>
      <c r="BP173" s="75">
        <f>IFERROR(1/J173*(Y173/H173),"0")</f>
        <v>8.3333333333333329E-2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250</v>
      </c>
      <c r="Y174" s="53">
        <f>IFERROR(IF(X174="",0,CEILING((X174/$H174),1)*$H174),"")</f>
        <v>252</v>
      </c>
      <c r="Z174" s="39">
        <f>IFERROR(IF(Y174=0,"",ROUNDUP(Y174/H174,0)*0.02175),"")</f>
        <v>0.60899999999999999</v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267.5</v>
      </c>
      <c r="BN174" s="75">
        <f>IFERROR(Y174*I174/H174,"0")</f>
        <v>269.64000000000004</v>
      </c>
      <c r="BO174" s="75">
        <f>IFERROR(1/J174*(X174/H174),"0")</f>
        <v>0.49603174603174605</v>
      </c>
      <c r="BP174" s="75">
        <f>IFERROR(1/J174*(Y174/H174),"0")</f>
        <v>0.5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37.777777777777779</v>
      </c>
      <c r="Y177" s="41">
        <f>IFERROR(Y172/H172,"0")+IFERROR(Y173/H173,"0")+IFERROR(Y174/H174,"0")+IFERROR(Y175/H175,"0")+IFERROR(Y176/H176,"0")</f>
        <v>38</v>
      </c>
      <c r="Z177" s="41">
        <f>IFERROR(IF(Z172="",0,Z172),"0")+IFERROR(IF(Z173="",0,Z173),"0")+IFERROR(IF(Z174="",0,Z174),"0")+IFERROR(IF(Z175="",0,Z175),"0")+IFERROR(IF(Z176="",0,Z176),"0")</f>
        <v>0.70269999999999999</v>
      </c>
      <c r="AA177" s="64"/>
      <c r="AB177" s="64"/>
      <c r="AC177" s="64"/>
    </row>
    <row r="178" spans="1:68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292</v>
      </c>
      <c r="Y178" s="41">
        <f>IFERROR(SUM(Y172:Y176),"0")</f>
        <v>294</v>
      </c>
      <c r="Z178" s="40"/>
      <c r="AA178" s="64"/>
      <c r="AB178" s="64"/>
      <c r="AC178" s="64"/>
    </row>
    <row r="179" spans="1:68" ht="14.25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160</v>
      </c>
      <c r="Y180" s="53">
        <f>IFERROR(IF(X180="",0,CEILING((X180/$H180),1)*$H180),"")</f>
        <v>168</v>
      </c>
      <c r="Z180" s="39">
        <f>IFERROR(IF(Y180=0,"",ROUNDUP(Y180/H180,0)*0.02175),"")</f>
        <v>0.43499999999999994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170.74285714285713</v>
      </c>
      <c r="BN180" s="75">
        <f>IFERROR(Y180*I180/H180,"0")</f>
        <v>179.28</v>
      </c>
      <c r="BO180" s="75">
        <f>IFERROR(1/J180*(X180/H180),"0")</f>
        <v>0.3401360544217687</v>
      </c>
      <c r="BP180" s="75">
        <f>IFERROR(1/J180*(Y180/H180),"0")</f>
        <v>0.3571428571428571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19.047619047619047</v>
      </c>
      <c r="Y183" s="41">
        <f>IFERROR(Y180/H180,"0")+IFERROR(Y181/H181,"0")+IFERROR(Y182/H182,"0")</f>
        <v>20</v>
      </c>
      <c r="Z183" s="41">
        <f>IFERROR(IF(Z180="",0,Z180),"0")+IFERROR(IF(Z181="",0,Z181),"0")+IFERROR(IF(Z182="",0,Z182),"0")</f>
        <v>0.43499999999999994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160</v>
      </c>
      <c r="Y184" s="41">
        <f>IFERROR(SUM(Y180:Y182),"0")</f>
        <v>168</v>
      </c>
      <c r="Z184" s="40"/>
      <c r="AA184" s="64"/>
      <c r="AB184" s="64"/>
      <c r="AC184" s="64"/>
    </row>
    <row r="185" spans="1:68" ht="27.75" customHeight="1" x14ac:dyDescent="0.2">
      <c r="A185" s="773" t="s">
        <v>331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customHeight="1" x14ac:dyDescent="0.25">
      <c r="A186" s="774" t="s">
        <v>332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335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26"/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0</v>
      </c>
      <c r="Y200" s="41">
        <f>IFERROR(Y192/H192,"0")+IFERROR(Y193/H193,"0")+IFERROR(Y194/H194,"0")+IFERROR(Y195/H195,"0")+IFERROR(Y196/H196,"0")+IFERROR(Y197/H197,"0")+IFERROR(Y198/H198,"0")+IFERROR(Y199/H199,"0")</f>
        <v>0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0</v>
      </c>
      <c r="Y201" s="41">
        <f>IFERROR(SUM(Y192:Y199),"0")</f>
        <v>0</v>
      </c>
      <c r="Z201" s="40"/>
      <c r="AA201" s="64"/>
      <c r="AB201" s="64"/>
      <c r="AC201" s="64"/>
    </row>
    <row r="202" spans="1:68" ht="16.5" customHeight="1" x14ac:dyDescent="0.25">
      <c r="A202" s="774" t="s">
        <v>357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IFERROR(IF(Y205=0,"",ROUNDUP(Y205/H205,0)*0.00753),"")</f>
        <v/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0</v>
      </c>
      <c r="Y206" s="41">
        <f>IFERROR(Y204/H204,"0")+IFERROR(Y205/H205,"0")</f>
        <v>0</v>
      </c>
      <c r="Z206" s="41">
        <f>IFERROR(IF(Z204="",0,Z204),"0")+IFERROR(IF(Z205="",0,Z205),"0")</f>
        <v>0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0</v>
      </c>
      <c r="Y207" s="41">
        <f>IFERROR(SUM(Y204:Y205),"0")</f>
        <v>0</v>
      </c>
      <c r="Z207" s="40"/>
      <c r="AA207" s="64"/>
      <c r="AB207" s="64"/>
      <c r="AC207" s="64"/>
    </row>
    <row r="208" spans="1:68" ht="14.25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50</v>
      </c>
      <c r="Y214" s="53">
        <f t="shared" ref="Y214:Y221" si="31">IFERROR(IF(X214="",0,CEILING((X214/$H214),1)*$H214),"")</f>
        <v>54</v>
      </c>
      <c r="Z214" s="39">
        <f>IFERROR(IF(Y214=0,"",ROUNDUP(Y214/H214,0)*0.00937),"")</f>
        <v>9.3700000000000006E-2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51.944444444444443</v>
      </c>
      <c r="BN214" s="75">
        <f t="shared" ref="BN214:BN221" si="33">IFERROR(Y214*I214/H214,"0")</f>
        <v>56.099999999999994</v>
      </c>
      <c r="BO214" s="75">
        <f t="shared" ref="BO214:BO221" si="34">IFERROR(1/J214*(X214/H214),"0")</f>
        <v>7.716049382716049E-2</v>
      </c>
      <c r="BP214" s="75">
        <f t="shared" ref="BP214:BP221" si="35">IFERROR(1/J214*(Y214/H214),"0")</f>
        <v>8.3333333333333329E-2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50</v>
      </c>
      <c r="Y215" s="53">
        <f t="shared" si="31"/>
        <v>54</v>
      </c>
      <c r="Z215" s="39">
        <f>IFERROR(IF(Y215=0,"",ROUNDUP(Y215/H215,0)*0.00937),"")</f>
        <v>9.3700000000000006E-2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51.944444444444443</v>
      </c>
      <c r="BN215" s="75">
        <f t="shared" si="33"/>
        <v>56.099999999999994</v>
      </c>
      <c r="BO215" s="75">
        <f t="shared" si="34"/>
        <v>7.716049382716049E-2</v>
      </c>
      <c r="BP215" s="75">
        <f t="shared" si="35"/>
        <v>8.3333333333333329E-2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31"/>
        <v>151.20000000000002</v>
      </c>
      <c r="Z216" s="39">
        <f>IFERROR(IF(Y216=0,"",ROUNDUP(Y216/H216,0)*0.00937),"")</f>
        <v>0.26235999999999998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155.83333333333331</v>
      </c>
      <c r="BN216" s="75">
        <f t="shared" si="33"/>
        <v>157.08000000000001</v>
      </c>
      <c r="BO216" s="75">
        <f t="shared" si="34"/>
        <v>0.23148148148148145</v>
      </c>
      <c r="BP216" s="75">
        <f t="shared" si="35"/>
        <v>0.23333333333333334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31"/>
        <v>102.60000000000001</v>
      </c>
      <c r="Z217" s="39">
        <f>IFERROR(IF(Y217=0,"",ROUNDUP(Y217/H217,0)*0.00937),"")</f>
        <v>0.17802999999999999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103.88888888888889</v>
      </c>
      <c r="BN217" s="75">
        <f t="shared" si="33"/>
        <v>106.59000000000002</v>
      </c>
      <c r="BO217" s="75">
        <f t="shared" si="34"/>
        <v>0.15432098765432098</v>
      </c>
      <c r="BP217" s="75">
        <f t="shared" si="35"/>
        <v>0.15833333333333333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64.81481481481481</v>
      </c>
      <c r="Y222" s="41">
        <f>IFERROR(Y214/H214,"0")+IFERROR(Y215/H215,"0")+IFERROR(Y216/H216,"0")+IFERROR(Y217/H217,"0")+IFERROR(Y218/H218,"0")+IFERROR(Y219/H219,"0")+IFERROR(Y220/H220,"0")+IFERROR(Y221/H221,"0")</f>
        <v>67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0.62778999999999996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350</v>
      </c>
      <c r="Y223" s="41">
        <f>IFERROR(SUM(Y214:Y221),"0")</f>
        <v>361.80000000000007</v>
      </c>
      <c r="Z223" s="40"/>
      <c r="AA223" s="64"/>
      <c r="AB223" s="64"/>
      <c r="AC223" s="64"/>
    </row>
    <row r="224" spans="1:68" ht="14.25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5" si="36">IFERROR(IF(X225="",0,CEILING((X225/$H225),1)*$H225),"")</f>
        <v>0</v>
      </c>
      <c r="Z225" s="39" t="str">
        <f>IFERROR(IF(Y225=0,"",ROUNDUP(Y225/H225,0)*0.02175),"")</f>
        <v/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0</v>
      </c>
      <c r="BN225" s="75">
        <f t="shared" ref="BN225:BN235" si="38">IFERROR(Y225*I225/H225,"0")</f>
        <v>0</v>
      </c>
      <c r="BO225" s="75">
        <f t="shared" ref="BO225:BO235" si="39">IFERROR(1/J225*(X225/H225),"0")</f>
        <v>0</v>
      </c>
      <c r="BP225" s="75">
        <f t="shared" ref="BP225:BP235" si="40">IFERROR(1/J225*(Y225/H225),"0")</f>
        <v>0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6"/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0</v>
      </c>
      <c r="BN226" s="75">
        <f t="shared" si="38"/>
        <v>0</v>
      </c>
      <c r="BO226" s="75">
        <f t="shared" si="39"/>
        <v>0</v>
      </c>
      <c r="BP226" s="75">
        <f t="shared" si="40"/>
        <v>0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6"/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0</v>
      </c>
      <c r="BN227" s="75">
        <f t="shared" si="38"/>
        <v>0</v>
      </c>
      <c r="BO227" s="75">
        <f t="shared" si="39"/>
        <v>0</v>
      </c>
      <c r="BP227" s="75">
        <f t="shared" si="40"/>
        <v>0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0</v>
      </c>
      <c r="BN228" s="75">
        <f t="shared" si="38"/>
        <v>0</v>
      </c>
      <c r="BO228" s="75">
        <f t="shared" si="39"/>
        <v>0</v>
      </c>
      <c r="BP228" s="75">
        <f t="shared" si="40"/>
        <v>0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6"/>
        <v>0</v>
      </c>
      <c r="Z229" s="39" t="str">
        <f t="shared" ref="Z229:Z235" si="41">IFERROR(IF(Y229=0,"",ROUNDUP(Y229/H229,0)*0.00753),"")</f>
        <v/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0</v>
      </c>
      <c r="BN229" s="75">
        <f t="shared" si="38"/>
        <v>0</v>
      </c>
      <c r="BO229" s="75">
        <f t="shared" si="39"/>
        <v>0</v>
      </c>
      <c r="BP229" s="75">
        <f t="shared" si="40"/>
        <v>0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6"/>
        <v>0</v>
      </c>
      <c r="Z231" s="39" t="str">
        <f t="shared" si="41"/>
        <v/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0</v>
      </c>
      <c r="BN231" s="75">
        <f t="shared" si="38"/>
        <v>0</v>
      </c>
      <c r="BO231" s="75">
        <f t="shared" si="39"/>
        <v>0</v>
      </c>
      <c r="BP231" s="75">
        <f t="shared" si="4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6"/>
        <v>0</v>
      </c>
      <c r="Z232" s="39" t="str">
        <f t="shared" si="41"/>
        <v/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0</v>
      </c>
      <c r="BN232" s="75">
        <f t="shared" si="38"/>
        <v>0</v>
      </c>
      <c r="BO232" s="75">
        <f t="shared" si="39"/>
        <v>0</v>
      </c>
      <c r="BP232" s="75">
        <f t="shared" si="4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6"/>
        <v>0</v>
      </c>
      <c r="Z234" s="39" t="str">
        <f t="shared" si="41"/>
        <v/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0</v>
      </c>
      <c r="BN234" s="75">
        <f t="shared" si="38"/>
        <v>0</v>
      </c>
      <c r="BO234" s="75">
        <f t="shared" si="39"/>
        <v>0</v>
      </c>
      <c r="BP234" s="75">
        <f t="shared" si="4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6"/>
        <v>0</v>
      </c>
      <c r="Z235" s="39" t="str">
        <f t="shared" si="41"/>
        <v/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0</v>
      </c>
      <c r="BN235" s="75">
        <f t="shared" si="38"/>
        <v>0</v>
      </c>
      <c r="BO235" s="75">
        <f t="shared" si="39"/>
        <v>0</v>
      </c>
      <c r="BP235" s="75">
        <f t="shared" si="40"/>
        <v>0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0</v>
      </c>
      <c r="Y237" s="41">
        <f>IFERROR(SUM(Y225:Y235),"0")</f>
        <v>0</v>
      </c>
      <c r="Z237" s="40"/>
      <c r="AA237" s="64"/>
      <c r="AB237" s="64"/>
      <c r="AC237" s="64"/>
    </row>
    <row r="238" spans="1:68" ht="14.25" customHeight="1" x14ac:dyDescent="0.25">
      <c r="A238" s="775" t="s">
        <v>213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76">
        <v>4680115882874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76">
        <v>4680115884434</v>
      </c>
      <c r="E241" s="77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76">
        <v>4680115880818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IFERROR(IF(Y242=0,"",ROUNDUP(Y242/H242,0)*0.00753),"")</f>
        <v/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76">
        <v>4680115880801</v>
      </c>
      <c r="E243" s="776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78"/>
      <c r="R243" s="778"/>
      <c r="S243" s="778"/>
      <c r="T243" s="77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39</v>
      </c>
      <c r="X244" s="41">
        <f>IFERROR(X239/H239,"0")+IFERROR(X240/H240,"0")+IFERROR(X241/H241,"0")+IFERROR(X242/H242,"0")+IFERROR(X243/H243,"0")</f>
        <v>0</v>
      </c>
      <c r="Y244" s="41">
        <f>IFERROR(Y239/H239,"0")+IFERROR(Y240/H240,"0")+IFERROR(Y241/H241,"0")+IFERROR(Y242/H242,"0")+IFERROR(Y243/H243,"0")</f>
        <v>0</v>
      </c>
      <c r="Z244" s="41">
        <f>IFERROR(IF(Z239="",0,Z239),"0")+IFERROR(IF(Z240="",0,Z240),"0")+IFERROR(IF(Z241="",0,Z241),"0")+IFERROR(IF(Z242="",0,Z242),"0")+IFERROR(IF(Z243="",0,Z243),"0")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783"/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4"/>
      <c r="P245" s="780" t="s">
        <v>40</v>
      </c>
      <c r="Q245" s="781"/>
      <c r="R245" s="781"/>
      <c r="S245" s="781"/>
      <c r="T245" s="781"/>
      <c r="U245" s="781"/>
      <c r="V245" s="782"/>
      <c r="W245" s="40" t="s">
        <v>0</v>
      </c>
      <c r="X245" s="41">
        <f>IFERROR(SUM(X239:X243),"0")</f>
        <v>0</v>
      </c>
      <c r="Y245" s="41">
        <f>IFERROR(SUM(Y239:Y243),"0")</f>
        <v>0</v>
      </c>
      <c r="Z245" s="40"/>
      <c r="AA245" s="64"/>
      <c r="AB245" s="64"/>
      <c r="AC245" s="64"/>
    </row>
    <row r="246" spans="1:68" ht="16.5" customHeight="1" x14ac:dyDescent="0.25">
      <c r="A246" s="774" t="s">
        <v>430</v>
      </c>
      <c r="B246" s="774"/>
      <c r="C246" s="774"/>
      <c r="D246" s="774"/>
      <c r="E246" s="774"/>
      <c r="F246" s="774"/>
      <c r="G246" s="774"/>
      <c r="H246" s="774"/>
      <c r="I246" s="774"/>
      <c r="J246" s="774"/>
      <c r="K246" s="774"/>
      <c r="L246" s="774"/>
      <c r="M246" s="774"/>
      <c r="N246" s="774"/>
      <c r="O246" s="774"/>
      <c r="P246" s="774"/>
      <c r="Q246" s="774"/>
      <c r="R246" s="774"/>
      <c r="S246" s="774"/>
      <c r="T246" s="774"/>
      <c r="U246" s="774"/>
      <c r="V246" s="774"/>
      <c r="W246" s="774"/>
      <c r="X246" s="774"/>
      <c r="Y246" s="774"/>
      <c r="Z246" s="774"/>
      <c r="AA246" s="62"/>
      <c r="AB246" s="62"/>
      <c r="AC246" s="62"/>
    </row>
    <row r="247" spans="1:68" ht="14.25" customHeight="1" x14ac:dyDescent="0.25">
      <c r="A247" s="775" t="s">
        <v>125</v>
      </c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75"/>
      <c r="P247" s="775"/>
      <c r="Q247" s="775"/>
      <c r="R247" s="775"/>
      <c r="S247" s="775"/>
      <c r="T247" s="775"/>
      <c r="U247" s="775"/>
      <c r="V247" s="775"/>
      <c r="W247" s="775"/>
      <c r="X247" s="775"/>
      <c r="Y247" s="775"/>
      <c r="Z247" s="775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76">
        <v>4680115884274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76">
        <v>4680115884298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76">
        <v>4680115884250</v>
      </c>
      <c r="E252" s="77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76">
        <v>4680115884281</v>
      </c>
      <c r="E253" s="776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76">
        <v>4680115884199</v>
      </c>
      <c r="E254" s="776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76">
        <v>4680115884267</v>
      </c>
      <c r="E255" s="776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78"/>
      <c r="R255" s="778"/>
      <c r="S255" s="778"/>
      <c r="T255" s="77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83"/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4"/>
      <c r="P257" s="780" t="s">
        <v>40</v>
      </c>
      <c r="Q257" s="781"/>
      <c r="R257" s="781"/>
      <c r="S257" s="781"/>
      <c r="T257" s="781"/>
      <c r="U257" s="781"/>
      <c r="V257" s="782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74" t="s">
        <v>450</v>
      </c>
      <c r="B258" s="774"/>
      <c r="C258" s="774"/>
      <c r="D258" s="774"/>
      <c r="E258" s="774"/>
      <c r="F258" s="774"/>
      <c r="G258" s="774"/>
      <c r="H258" s="774"/>
      <c r="I258" s="774"/>
      <c r="J258" s="774"/>
      <c r="K258" s="774"/>
      <c r="L258" s="774"/>
      <c r="M258" s="774"/>
      <c r="N258" s="774"/>
      <c r="O258" s="774"/>
      <c r="P258" s="774"/>
      <c r="Q258" s="774"/>
      <c r="R258" s="774"/>
      <c r="S258" s="774"/>
      <c r="T258" s="774"/>
      <c r="U258" s="774"/>
      <c r="V258" s="774"/>
      <c r="W258" s="774"/>
      <c r="X258" s="774"/>
      <c r="Y258" s="774"/>
      <c r="Z258" s="774"/>
      <c r="AA258" s="62"/>
      <c r="AB258" s="62"/>
      <c r="AC258" s="62"/>
    </row>
    <row r="259" spans="1:68" ht="14.25" customHeight="1" x14ac:dyDescent="0.25">
      <c r="A259" s="775" t="s">
        <v>125</v>
      </c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75"/>
      <c r="P259" s="775"/>
      <c r="Q259" s="775"/>
      <c r="R259" s="775"/>
      <c r="S259" s="775"/>
      <c r="T259" s="775"/>
      <c r="U259" s="775"/>
      <c r="V259" s="775"/>
      <c r="W259" s="775"/>
      <c r="X259" s="775"/>
      <c r="Y259" s="775"/>
      <c r="Z259" s="775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76">
        <v>4680115884137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76">
        <v>4680115884236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76">
        <v>4680115884175</v>
      </c>
      <c r="E263" s="77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76">
        <v>4680115884144</v>
      </c>
      <c r="E264" s="776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76">
        <v>4680115885288</v>
      </c>
      <c r="E265" s="776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76">
        <v>4680115884182</v>
      </c>
      <c r="E266" s="776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76">
        <v>4680115884205</v>
      </c>
      <c r="E267" s="776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78"/>
      <c r="R267" s="778"/>
      <c r="S267" s="778"/>
      <c r="T267" s="77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83"/>
      <c r="B269" s="783"/>
      <c r="C269" s="783"/>
      <c r="D269" s="783"/>
      <c r="E269" s="783"/>
      <c r="F269" s="783"/>
      <c r="G269" s="783"/>
      <c r="H269" s="783"/>
      <c r="I269" s="783"/>
      <c r="J269" s="783"/>
      <c r="K269" s="783"/>
      <c r="L269" s="783"/>
      <c r="M269" s="783"/>
      <c r="N269" s="783"/>
      <c r="O269" s="784"/>
      <c r="P269" s="780" t="s">
        <v>40</v>
      </c>
      <c r="Q269" s="781"/>
      <c r="R269" s="781"/>
      <c r="S269" s="781"/>
      <c r="T269" s="781"/>
      <c r="U269" s="781"/>
      <c r="V269" s="782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74" t="s">
        <v>471</v>
      </c>
      <c r="B270" s="774"/>
      <c r="C270" s="774"/>
      <c r="D270" s="774"/>
      <c r="E270" s="774"/>
      <c r="F270" s="774"/>
      <c r="G270" s="774"/>
      <c r="H270" s="774"/>
      <c r="I270" s="774"/>
      <c r="J270" s="774"/>
      <c r="K270" s="774"/>
      <c r="L270" s="774"/>
      <c r="M270" s="774"/>
      <c r="N270" s="774"/>
      <c r="O270" s="774"/>
      <c r="P270" s="774"/>
      <c r="Q270" s="774"/>
      <c r="R270" s="774"/>
      <c r="S270" s="774"/>
      <c r="T270" s="774"/>
      <c r="U270" s="774"/>
      <c r="V270" s="774"/>
      <c r="W270" s="774"/>
      <c r="X270" s="774"/>
      <c r="Y270" s="774"/>
      <c r="Z270" s="774"/>
      <c r="AA270" s="62"/>
      <c r="AB270" s="62"/>
      <c r="AC270" s="62"/>
    </row>
    <row r="271" spans="1:68" ht="14.25" customHeight="1" x14ac:dyDescent="0.25">
      <c r="A271" s="775" t="s">
        <v>125</v>
      </c>
      <c r="B271" s="775"/>
      <c r="C271" s="775"/>
      <c r="D271" s="775"/>
      <c r="E271" s="775"/>
      <c r="F271" s="775"/>
      <c r="G271" s="775"/>
      <c r="H271" s="775"/>
      <c r="I271" s="775"/>
      <c r="J271" s="775"/>
      <c r="K271" s="775"/>
      <c r="L271" s="775"/>
      <c r="M271" s="775"/>
      <c r="N271" s="775"/>
      <c r="O271" s="775"/>
      <c r="P271" s="775"/>
      <c r="Q271" s="775"/>
      <c r="R271" s="775"/>
      <c r="S271" s="775"/>
      <c r="T271" s="775"/>
      <c r="U271" s="775"/>
      <c r="V271" s="775"/>
      <c r="W271" s="775"/>
      <c r="X271" s="775"/>
      <c r="Y271" s="775"/>
      <c r="Z271" s="775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76">
        <v>4680115885837</v>
      </c>
      <c r="E272" s="776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8"/>
      <c r="R272" s="778"/>
      <c r="S272" s="778"/>
      <c r="T272" s="77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76">
        <v>4680115885806</v>
      </c>
      <c r="E273" s="776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926" t="s">
        <v>477</v>
      </c>
      <c r="Q273" s="778"/>
      <c r="R273" s="778"/>
      <c r="S273" s="778"/>
      <c r="T273" s="77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76">
        <v>4680115885806</v>
      </c>
      <c r="E274" s="776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8"/>
      <c r="R274" s="778"/>
      <c r="S274" s="778"/>
      <c r="T274" s="77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2"/>
        <v>0</v>
      </c>
      <c r="Z274" s="39" t="str">
        <f>IFERROR(IF(Y274=0,"",ROUNDUP(Y274/H274,0)*0.02175),"")</f>
        <v/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0</v>
      </c>
      <c r="BN274" s="75">
        <f t="shared" si="54"/>
        <v>0</v>
      </c>
      <c r="BO274" s="75">
        <f t="shared" si="55"/>
        <v>0</v>
      </c>
      <c r="BP274" s="75">
        <f t="shared" si="56"/>
        <v>0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76">
        <v>4680115885851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76">
        <v>4680115885844</v>
      </c>
      <c r="E276" s="776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76">
        <v>4680115885820</v>
      </c>
      <c r="E277" s="776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83"/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4"/>
      <c r="P278" s="780" t="s">
        <v>40</v>
      </c>
      <c r="Q278" s="781"/>
      <c r="R278" s="781"/>
      <c r="S278" s="781"/>
      <c r="T278" s="781"/>
      <c r="U278" s="781"/>
      <c r="V278" s="782"/>
      <c r="W278" s="40" t="s">
        <v>39</v>
      </c>
      <c r="X278" s="41">
        <f>IFERROR(X272/H272,"0")+IFERROR(X273/H273,"0")+IFERROR(X274/H274,"0")+IFERROR(X275/H275,"0")+IFERROR(X276/H276,"0")+IFERROR(X277/H277,"0")</f>
        <v>0</v>
      </c>
      <c r="Y278" s="41">
        <f>IFERROR(Y272/H272,"0")+IFERROR(Y273/H273,"0")+IFERROR(Y274/H274,"0")+IFERROR(Y275/H275,"0")+IFERROR(Y276/H276,"0")+IFERROR(Y277/H277,"0")</f>
        <v>0</v>
      </c>
      <c r="Z278" s="41">
        <f>IFERROR(IF(Z272="",0,Z272),"0")+IFERROR(IF(Z273="",0,Z273),"0")+IFERROR(IF(Z274="",0,Z274),"0")+IFERROR(IF(Z275="",0,Z275),"0")+IFERROR(IF(Z276="",0,Z276),"0")+IFERROR(IF(Z277="",0,Z277),"0")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83"/>
      <c r="B279" s="783"/>
      <c r="C279" s="783"/>
      <c r="D279" s="783"/>
      <c r="E279" s="783"/>
      <c r="F279" s="783"/>
      <c r="G279" s="783"/>
      <c r="H279" s="783"/>
      <c r="I279" s="783"/>
      <c r="J279" s="783"/>
      <c r="K279" s="783"/>
      <c r="L279" s="783"/>
      <c r="M279" s="783"/>
      <c r="N279" s="783"/>
      <c r="O279" s="784"/>
      <c r="P279" s="780" t="s">
        <v>40</v>
      </c>
      <c r="Q279" s="781"/>
      <c r="R279" s="781"/>
      <c r="S279" s="781"/>
      <c r="T279" s="781"/>
      <c r="U279" s="781"/>
      <c r="V279" s="782"/>
      <c r="W279" s="40" t="s">
        <v>0</v>
      </c>
      <c r="X279" s="41">
        <f>IFERROR(SUM(X272:X277),"0")</f>
        <v>0</v>
      </c>
      <c r="Y279" s="41">
        <f>IFERROR(SUM(Y272:Y277),"0")</f>
        <v>0</v>
      </c>
      <c r="Z279" s="40"/>
      <c r="AA279" s="64"/>
      <c r="AB279" s="64"/>
      <c r="AC279" s="64"/>
    </row>
    <row r="280" spans="1:68" ht="16.5" customHeight="1" x14ac:dyDescent="0.25">
      <c r="A280" s="774" t="s">
        <v>488</v>
      </c>
      <c r="B280" s="774"/>
      <c r="C280" s="774"/>
      <c r="D280" s="774"/>
      <c r="E280" s="774"/>
      <c r="F280" s="774"/>
      <c r="G280" s="774"/>
      <c r="H280" s="774"/>
      <c r="I280" s="774"/>
      <c r="J280" s="774"/>
      <c r="K280" s="774"/>
      <c r="L280" s="774"/>
      <c r="M280" s="774"/>
      <c r="N280" s="774"/>
      <c r="O280" s="774"/>
      <c r="P280" s="774"/>
      <c r="Q280" s="774"/>
      <c r="R280" s="774"/>
      <c r="S280" s="774"/>
      <c r="T280" s="774"/>
      <c r="U280" s="774"/>
      <c r="V280" s="774"/>
      <c r="W280" s="774"/>
      <c r="X280" s="774"/>
      <c r="Y280" s="774"/>
      <c r="Z280" s="774"/>
      <c r="AA280" s="62"/>
      <c r="AB280" s="62"/>
      <c r="AC280" s="62"/>
    </row>
    <row r="281" spans="1:68" ht="14.25" customHeight="1" x14ac:dyDescent="0.25">
      <c r="A281" s="775" t="s">
        <v>125</v>
      </c>
      <c r="B281" s="775"/>
      <c r="C281" s="775"/>
      <c r="D281" s="775"/>
      <c r="E281" s="775"/>
      <c r="F281" s="775"/>
      <c r="G281" s="775"/>
      <c r="H281" s="775"/>
      <c r="I281" s="775"/>
      <c r="J281" s="775"/>
      <c r="K281" s="775"/>
      <c r="L281" s="775"/>
      <c r="M281" s="775"/>
      <c r="N281" s="775"/>
      <c r="O281" s="775"/>
      <c r="P281" s="775"/>
      <c r="Q281" s="775"/>
      <c r="R281" s="775"/>
      <c r="S281" s="775"/>
      <c r="T281" s="775"/>
      <c r="U281" s="775"/>
      <c r="V281" s="775"/>
      <c r="W281" s="775"/>
      <c r="X281" s="775"/>
      <c r="Y281" s="775"/>
      <c r="Z281" s="775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76">
        <v>4680115885707</v>
      </c>
      <c r="E282" s="776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78"/>
      <c r="R282" s="778"/>
      <c r="S282" s="778"/>
      <c r="T282" s="77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83"/>
      <c r="B283" s="783"/>
      <c r="C283" s="783"/>
      <c r="D283" s="783"/>
      <c r="E283" s="783"/>
      <c r="F283" s="783"/>
      <c r="G283" s="783"/>
      <c r="H283" s="783"/>
      <c r="I283" s="783"/>
      <c r="J283" s="783"/>
      <c r="K283" s="783"/>
      <c r="L283" s="783"/>
      <c r="M283" s="783"/>
      <c r="N283" s="783"/>
      <c r="O283" s="784"/>
      <c r="P283" s="780" t="s">
        <v>40</v>
      </c>
      <c r="Q283" s="781"/>
      <c r="R283" s="781"/>
      <c r="S283" s="781"/>
      <c r="T283" s="781"/>
      <c r="U283" s="781"/>
      <c r="V283" s="78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83"/>
      <c r="B284" s="783"/>
      <c r="C284" s="783"/>
      <c r="D284" s="783"/>
      <c r="E284" s="783"/>
      <c r="F284" s="783"/>
      <c r="G284" s="783"/>
      <c r="H284" s="783"/>
      <c r="I284" s="783"/>
      <c r="J284" s="783"/>
      <c r="K284" s="783"/>
      <c r="L284" s="783"/>
      <c r="M284" s="783"/>
      <c r="N284" s="783"/>
      <c r="O284" s="784"/>
      <c r="P284" s="780" t="s">
        <v>40</v>
      </c>
      <c r="Q284" s="781"/>
      <c r="R284" s="781"/>
      <c r="S284" s="781"/>
      <c r="T284" s="781"/>
      <c r="U284" s="781"/>
      <c r="V284" s="78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74" t="s">
        <v>491</v>
      </c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4"/>
      <c r="P285" s="774"/>
      <c r="Q285" s="774"/>
      <c r="R285" s="774"/>
      <c r="S285" s="774"/>
      <c r="T285" s="774"/>
      <c r="U285" s="774"/>
      <c r="V285" s="774"/>
      <c r="W285" s="774"/>
      <c r="X285" s="774"/>
      <c r="Y285" s="774"/>
      <c r="Z285" s="774"/>
      <c r="AA285" s="62"/>
      <c r="AB285" s="62"/>
      <c r="AC285" s="62"/>
    </row>
    <row r="286" spans="1:68" ht="14.25" customHeight="1" x14ac:dyDescent="0.25">
      <c r="A286" s="775" t="s">
        <v>125</v>
      </c>
      <c r="B286" s="775"/>
      <c r="C286" s="775"/>
      <c r="D286" s="775"/>
      <c r="E286" s="775"/>
      <c r="F286" s="775"/>
      <c r="G286" s="775"/>
      <c r="H286" s="775"/>
      <c r="I286" s="775"/>
      <c r="J286" s="775"/>
      <c r="K286" s="775"/>
      <c r="L286" s="775"/>
      <c r="M286" s="775"/>
      <c r="N286" s="775"/>
      <c r="O286" s="775"/>
      <c r="P286" s="775"/>
      <c r="Q286" s="775"/>
      <c r="R286" s="775"/>
      <c r="S286" s="775"/>
      <c r="T286" s="775"/>
      <c r="U286" s="775"/>
      <c r="V286" s="775"/>
      <c r="W286" s="775"/>
      <c r="X286" s="775"/>
      <c r="Y286" s="775"/>
      <c r="Z286" s="775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76">
        <v>4607091383423</v>
      </c>
      <c r="E287" s="776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78"/>
      <c r="R287" s="778"/>
      <c r="S287" s="778"/>
      <c r="T287" s="779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76">
        <v>4680115885691</v>
      </c>
      <c r="E288" s="77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78"/>
      <c r="R288" s="778"/>
      <c r="S288" s="778"/>
      <c r="T288" s="779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76">
        <v>4680115885660</v>
      </c>
      <c r="E289" s="776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78"/>
      <c r="R289" s="778"/>
      <c r="S289" s="778"/>
      <c r="T289" s="779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83"/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4"/>
      <c r="P291" s="780" t="s">
        <v>40</v>
      </c>
      <c r="Q291" s="781"/>
      <c r="R291" s="781"/>
      <c r="S291" s="781"/>
      <c r="T291" s="781"/>
      <c r="U291" s="781"/>
      <c r="V291" s="782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74" t="s">
        <v>500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62"/>
      <c r="AB292" s="62"/>
      <c r="AC292" s="62"/>
    </row>
    <row r="293" spans="1:68" ht="14.25" customHeight="1" x14ac:dyDescent="0.25">
      <c r="A293" s="775" t="s">
        <v>84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76">
        <v>4680115881556</v>
      </c>
      <c r="E294" s="776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78"/>
      <c r="R294" s="778"/>
      <c r="S294" s="778"/>
      <c r="T294" s="77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76">
        <v>4680115881037</v>
      </c>
      <c r="E295" s="776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78"/>
      <c r="R295" s="778"/>
      <c r="S295" s="778"/>
      <c r="T295" s="779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76">
        <v>4680115881228</v>
      </c>
      <c r="E296" s="776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78"/>
      <c r="R296" s="778"/>
      <c r="S296" s="778"/>
      <c r="T296" s="77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76">
        <v>4680115881211</v>
      </c>
      <c r="E297" s="776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76">
        <v>4680115881020</v>
      </c>
      <c r="E298" s="776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83"/>
      <c r="B299" s="783"/>
      <c r="C299" s="783"/>
      <c r="D299" s="783"/>
      <c r="E299" s="783"/>
      <c r="F299" s="783"/>
      <c r="G299" s="783"/>
      <c r="H299" s="783"/>
      <c r="I299" s="783"/>
      <c r="J299" s="783"/>
      <c r="K299" s="783"/>
      <c r="L299" s="783"/>
      <c r="M299" s="783"/>
      <c r="N299" s="783"/>
      <c r="O299" s="784"/>
      <c r="P299" s="780" t="s">
        <v>40</v>
      </c>
      <c r="Q299" s="781"/>
      <c r="R299" s="781"/>
      <c r="S299" s="781"/>
      <c r="T299" s="781"/>
      <c r="U299" s="781"/>
      <c r="V299" s="782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83"/>
      <c r="B300" s="783"/>
      <c r="C300" s="783"/>
      <c r="D300" s="783"/>
      <c r="E300" s="783"/>
      <c r="F300" s="783"/>
      <c r="G300" s="783"/>
      <c r="H300" s="783"/>
      <c r="I300" s="783"/>
      <c r="J300" s="783"/>
      <c r="K300" s="783"/>
      <c r="L300" s="783"/>
      <c r="M300" s="783"/>
      <c r="N300" s="783"/>
      <c r="O300" s="784"/>
      <c r="P300" s="780" t="s">
        <v>40</v>
      </c>
      <c r="Q300" s="781"/>
      <c r="R300" s="781"/>
      <c r="S300" s="781"/>
      <c r="T300" s="781"/>
      <c r="U300" s="781"/>
      <c r="V300" s="782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74" t="s">
        <v>514</v>
      </c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4"/>
      <c r="P301" s="774"/>
      <c r="Q301" s="774"/>
      <c r="R301" s="774"/>
      <c r="S301" s="774"/>
      <c r="T301" s="774"/>
      <c r="U301" s="774"/>
      <c r="V301" s="774"/>
      <c r="W301" s="774"/>
      <c r="X301" s="774"/>
      <c r="Y301" s="774"/>
      <c r="Z301" s="774"/>
      <c r="AA301" s="62"/>
      <c r="AB301" s="62"/>
      <c r="AC301" s="62"/>
    </row>
    <row r="302" spans="1:68" ht="14.25" customHeight="1" x14ac:dyDescent="0.25">
      <c r="A302" s="775" t="s">
        <v>84</v>
      </c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75"/>
      <c r="P302" s="775"/>
      <c r="Q302" s="775"/>
      <c r="R302" s="775"/>
      <c r="S302" s="775"/>
      <c r="T302" s="775"/>
      <c r="U302" s="775"/>
      <c r="V302" s="775"/>
      <c r="W302" s="775"/>
      <c r="X302" s="775"/>
      <c r="Y302" s="775"/>
      <c r="Z302" s="775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76">
        <v>4680115884618</v>
      </c>
      <c r="E303" s="776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78"/>
      <c r="R303" s="778"/>
      <c r="S303" s="778"/>
      <c r="T303" s="77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83"/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4"/>
      <c r="P304" s="780" t="s">
        <v>40</v>
      </c>
      <c r="Q304" s="781"/>
      <c r="R304" s="781"/>
      <c r="S304" s="781"/>
      <c r="T304" s="781"/>
      <c r="U304" s="781"/>
      <c r="V304" s="782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83"/>
      <c r="B305" s="783"/>
      <c r="C305" s="783"/>
      <c r="D305" s="783"/>
      <c r="E305" s="783"/>
      <c r="F305" s="783"/>
      <c r="G305" s="783"/>
      <c r="H305" s="783"/>
      <c r="I305" s="783"/>
      <c r="J305" s="783"/>
      <c r="K305" s="783"/>
      <c r="L305" s="783"/>
      <c r="M305" s="783"/>
      <c r="N305" s="783"/>
      <c r="O305" s="784"/>
      <c r="P305" s="780" t="s">
        <v>40</v>
      </c>
      <c r="Q305" s="781"/>
      <c r="R305" s="781"/>
      <c r="S305" s="781"/>
      <c r="T305" s="781"/>
      <c r="U305" s="781"/>
      <c r="V305" s="782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74" t="s">
        <v>518</v>
      </c>
      <c r="B306" s="774"/>
      <c r="C306" s="774"/>
      <c r="D306" s="774"/>
      <c r="E306" s="774"/>
      <c r="F306" s="774"/>
      <c r="G306" s="774"/>
      <c r="H306" s="774"/>
      <c r="I306" s="774"/>
      <c r="J306" s="774"/>
      <c r="K306" s="774"/>
      <c r="L306" s="774"/>
      <c r="M306" s="774"/>
      <c r="N306" s="774"/>
      <c r="O306" s="774"/>
      <c r="P306" s="774"/>
      <c r="Q306" s="774"/>
      <c r="R306" s="774"/>
      <c r="S306" s="774"/>
      <c r="T306" s="774"/>
      <c r="U306" s="774"/>
      <c r="V306" s="774"/>
      <c r="W306" s="774"/>
      <c r="X306" s="774"/>
      <c r="Y306" s="774"/>
      <c r="Z306" s="774"/>
      <c r="AA306" s="62"/>
      <c r="AB306" s="62"/>
      <c r="AC306" s="62"/>
    </row>
    <row r="307" spans="1:68" ht="14.25" customHeight="1" x14ac:dyDescent="0.25">
      <c r="A307" s="775" t="s">
        <v>125</v>
      </c>
      <c r="B307" s="775"/>
      <c r="C307" s="775"/>
      <c r="D307" s="775"/>
      <c r="E307" s="775"/>
      <c r="F307" s="775"/>
      <c r="G307" s="775"/>
      <c r="H307" s="775"/>
      <c r="I307" s="775"/>
      <c r="J307" s="775"/>
      <c r="K307" s="775"/>
      <c r="L307" s="775"/>
      <c r="M307" s="775"/>
      <c r="N307" s="775"/>
      <c r="O307" s="775"/>
      <c r="P307" s="775"/>
      <c r="Q307" s="775"/>
      <c r="R307" s="775"/>
      <c r="S307" s="775"/>
      <c r="T307" s="775"/>
      <c r="U307" s="775"/>
      <c r="V307" s="775"/>
      <c r="W307" s="775"/>
      <c r="X307" s="775"/>
      <c r="Y307" s="775"/>
      <c r="Z307" s="775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76">
        <v>4680115882973</v>
      </c>
      <c r="E308" s="776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78"/>
      <c r="R308" s="778"/>
      <c r="S308" s="778"/>
      <c r="T308" s="77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83"/>
      <c r="B309" s="783"/>
      <c r="C309" s="783"/>
      <c r="D309" s="783"/>
      <c r="E309" s="783"/>
      <c r="F309" s="783"/>
      <c r="G309" s="783"/>
      <c r="H309" s="783"/>
      <c r="I309" s="783"/>
      <c r="J309" s="783"/>
      <c r="K309" s="783"/>
      <c r="L309" s="783"/>
      <c r="M309" s="783"/>
      <c r="N309" s="783"/>
      <c r="O309" s="784"/>
      <c r="P309" s="780" t="s">
        <v>40</v>
      </c>
      <c r="Q309" s="781"/>
      <c r="R309" s="781"/>
      <c r="S309" s="781"/>
      <c r="T309" s="781"/>
      <c r="U309" s="781"/>
      <c r="V309" s="782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83"/>
      <c r="B310" s="783"/>
      <c r="C310" s="783"/>
      <c r="D310" s="783"/>
      <c r="E310" s="783"/>
      <c r="F310" s="783"/>
      <c r="G310" s="783"/>
      <c r="H310" s="783"/>
      <c r="I310" s="783"/>
      <c r="J310" s="783"/>
      <c r="K310" s="783"/>
      <c r="L310" s="783"/>
      <c r="M310" s="783"/>
      <c r="N310" s="783"/>
      <c r="O310" s="784"/>
      <c r="P310" s="780" t="s">
        <v>40</v>
      </c>
      <c r="Q310" s="781"/>
      <c r="R310" s="781"/>
      <c r="S310" s="781"/>
      <c r="T310" s="781"/>
      <c r="U310" s="781"/>
      <c r="V310" s="782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75" t="s">
        <v>78</v>
      </c>
      <c r="B311" s="775"/>
      <c r="C311" s="775"/>
      <c r="D311" s="775"/>
      <c r="E311" s="775"/>
      <c r="F311" s="775"/>
      <c r="G311" s="775"/>
      <c r="H311" s="775"/>
      <c r="I311" s="775"/>
      <c r="J311" s="775"/>
      <c r="K311" s="775"/>
      <c r="L311" s="775"/>
      <c r="M311" s="775"/>
      <c r="N311" s="775"/>
      <c r="O311" s="775"/>
      <c r="P311" s="775"/>
      <c r="Q311" s="775"/>
      <c r="R311" s="775"/>
      <c r="S311" s="775"/>
      <c r="T311" s="775"/>
      <c r="U311" s="775"/>
      <c r="V311" s="775"/>
      <c r="W311" s="775"/>
      <c r="X311" s="775"/>
      <c r="Y311" s="775"/>
      <c r="Z311" s="775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76">
        <v>4607091389845</v>
      </c>
      <c r="E312" s="776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78"/>
      <c r="R312" s="778"/>
      <c r="S312" s="778"/>
      <c r="T312" s="77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76">
        <v>4680115882881</v>
      </c>
      <c r="E313" s="776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78"/>
      <c r="R313" s="778"/>
      <c r="S313" s="778"/>
      <c r="T313" s="77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83"/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4"/>
      <c r="P314" s="780" t="s">
        <v>40</v>
      </c>
      <c r="Q314" s="781"/>
      <c r="R314" s="781"/>
      <c r="S314" s="781"/>
      <c r="T314" s="781"/>
      <c r="U314" s="781"/>
      <c r="V314" s="782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83"/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4"/>
      <c r="P315" s="780" t="s">
        <v>40</v>
      </c>
      <c r="Q315" s="781"/>
      <c r="R315" s="781"/>
      <c r="S315" s="781"/>
      <c r="T315" s="781"/>
      <c r="U315" s="781"/>
      <c r="V315" s="782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74" t="s">
        <v>526</v>
      </c>
      <c r="B316" s="774"/>
      <c r="C316" s="774"/>
      <c r="D316" s="774"/>
      <c r="E316" s="774"/>
      <c r="F316" s="774"/>
      <c r="G316" s="774"/>
      <c r="H316" s="774"/>
      <c r="I316" s="774"/>
      <c r="J316" s="774"/>
      <c r="K316" s="774"/>
      <c r="L316" s="774"/>
      <c r="M316" s="774"/>
      <c r="N316" s="774"/>
      <c r="O316" s="774"/>
      <c r="P316" s="774"/>
      <c r="Q316" s="774"/>
      <c r="R316" s="774"/>
      <c r="S316" s="774"/>
      <c r="T316" s="774"/>
      <c r="U316" s="774"/>
      <c r="V316" s="774"/>
      <c r="W316" s="774"/>
      <c r="X316" s="774"/>
      <c r="Y316" s="774"/>
      <c r="Z316" s="774"/>
      <c r="AA316" s="62"/>
      <c r="AB316" s="62"/>
      <c r="AC316" s="62"/>
    </row>
    <row r="317" spans="1:68" ht="14.25" customHeight="1" x14ac:dyDescent="0.25">
      <c r="A317" s="775" t="s">
        <v>125</v>
      </c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75"/>
      <c r="P317" s="775"/>
      <c r="Q317" s="775"/>
      <c r="R317" s="775"/>
      <c r="S317" s="775"/>
      <c r="T317" s="775"/>
      <c r="U317" s="775"/>
      <c r="V317" s="775"/>
      <c r="W317" s="775"/>
      <c r="X317" s="775"/>
      <c r="Y317" s="775"/>
      <c r="Z317" s="775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76">
        <v>4680115885615</v>
      </c>
      <c r="E318" s="776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78"/>
      <c r="R318" s="778"/>
      <c r="S318" s="778"/>
      <c r="T318" s="779"/>
      <c r="U318" s="37" t="s">
        <v>45</v>
      </c>
      <c r="V318" s="37" t="s">
        <v>45</v>
      </c>
      <c r="W318" s="38" t="s">
        <v>0</v>
      </c>
      <c r="X318" s="56">
        <v>150</v>
      </c>
      <c r="Y318" s="53">
        <f t="shared" ref="Y318:Y325" si="57">IFERROR(IF(X318="",0,CEILING((X318/$H318),1)*$H318),"")</f>
        <v>151.20000000000002</v>
      </c>
      <c r="Z318" s="39">
        <f>IFERROR(IF(Y318=0,"",ROUNDUP(Y318/H318,0)*0.02175),"")</f>
        <v>0.30449999999999999</v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156.66666666666666</v>
      </c>
      <c r="BN318" s="75">
        <f t="shared" ref="BN318:BN325" si="59">IFERROR(Y318*I318/H318,"0")</f>
        <v>157.91999999999999</v>
      </c>
      <c r="BO318" s="75">
        <f t="shared" ref="BO318:BO325" si="60">IFERROR(1/J318*(X318/H318),"0")</f>
        <v>0.24801587301587297</v>
      </c>
      <c r="BP318" s="75">
        <f t="shared" ref="BP318:BP325" si="61">IFERROR(1/J318*(Y318/H318),"0")</f>
        <v>0.25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76">
        <v>4680115885646</v>
      </c>
      <c r="E319" s="776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78"/>
      <c r="R319" s="778"/>
      <c r="S319" s="778"/>
      <c r="T319" s="779"/>
      <c r="U319" s="37" t="s">
        <v>45</v>
      </c>
      <c r="V319" s="37" t="s">
        <v>45</v>
      </c>
      <c r="W319" s="38" t="s">
        <v>0</v>
      </c>
      <c r="X319" s="56">
        <v>150</v>
      </c>
      <c r="Y319" s="53">
        <f t="shared" si="57"/>
        <v>151.20000000000002</v>
      </c>
      <c r="Z319" s="39">
        <f>IFERROR(IF(Y319=0,"",ROUNDUP(Y319/H319,0)*0.02175),"")</f>
        <v>0.30449999999999999</v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156.66666666666666</v>
      </c>
      <c r="BN319" s="75">
        <f t="shared" si="59"/>
        <v>157.91999999999999</v>
      </c>
      <c r="BO319" s="75">
        <f t="shared" si="60"/>
        <v>0.24801587301587297</v>
      </c>
      <c r="BP319" s="75">
        <f t="shared" si="61"/>
        <v>0.25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76">
        <v>4680115885554</v>
      </c>
      <c r="E320" s="776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946" t="s">
        <v>535</v>
      </c>
      <c r="Q320" s="778"/>
      <c r="R320" s="778"/>
      <c r="S320" s="778"/>
      <c r="T320" s="779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76">
        <v>4680115885554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76">
        <v>4680115885622</v>
      </c>
      <c r="E322" s="776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40</v>
      </c>
      <c r="Y322" s="53">
        <f t="shared" si="57"/>
        <v>40</v>
      </c>
      <c r="Z322" s="39">
        <f>IFERROR(IF(Y322=0,"",ROUNDUP(Y322/H322,0)*0.00937),"")</f>
        <v>9.3700000000000006E-2</v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42.400000000000006</v>
      </c>
      <c r="BN322" s="75">
        <f t="shared" si="59"/>
        <v>42.400000000000006</v>
      </c>
      <c r="BO322" s="75">
        <f t="shared" si="60"/>
        <v>8.3333333333333329E-2</v>
      </c>
      <c r="BP322" s="75">
        <f t="shared" si="61"/>
        <v>8.3333333333333329E-2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76">
        <v>4680115881938</v>
      </c>
      <c r="E323" s="776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76">
        <v>4607091387346</v>
      </c>
      <c r="E324" s="776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76">
        <v>4680115885608</v>
      </c>
      <c r="E325" s="776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83"/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4"/>
      <c r="P326" s="780" t="s">
        <v>40</v>
      </c>
      <c r="Q326" s="781"/>
      <c r="R326" s="781"/>
      <c r="S326" s="781"/>
      <c r="T326" s="781"/>
      <c r="U326" s="781"/>
      <c r="V326" s="782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37.777777777777771</v>
      </c>
      <c r="Y326" s="41">
        <f>IFERROR(Y318/H318,"0")+IFERROR(Y319/H319,"0")+IFERROR(Y320/H320,"0")+IFERROR(Y321/H321,"0")+IFERROR(Y322/H322,"0")+IFERROR(Y323/H323,"0")+IFERROR(Y324/H324,"0")+IFERROR(Y325/H325,"0")</f>
        <v>38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0.70269999999999999</v>
      </c>
      <c r="AA326" s="64"/>
      <c r="AB326" s="64"/>
      <c r="AC326" s="64"/>
    </row>
    <row r="327" spans="1:68" x14ac:dyDescent="0.2">
      <c r="A327" s="783"/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4"/>
      <c r="P327" s="780" t="s">
        <v>40</v>
      </c>
      <c r="Q327" s="781"/>
      <c r="R327" s="781"/>
      <c r="S327" s="781"/>
      <c r="T327" s="781"/>
      <c r="U327" s="781"/>
      <c r="V327" s="782"/>
      <c r="W327" s="40" t="s">
        <v>0</v>
      </c>
      <c r="X327" s="41">
        <f>IFERROR(SUM(X318:X325),"0")</f>
        <v>340</v>
      </c>
      <c r="Y327" s="41">
        <f>IFERROR(SUM(Y318:Y325),"0")</f>
        <v>342.40000000000003</v>
      </c>
      <c r="Z327" s="40"/>
      <c r="AA327" s="64"/>
      <c r="AB327" s="64"/>
      <c r="AC327" s="64"/>
    </row>
    <row r="328" spans="1:68" ht="14.25" customHeight="1" x14ac:dyDescent="0.25">
      <c r="A328" s="775" t="s">
        <v>78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76">
        <v>4607091387193</v>
      </c>
      <c r="E329" s="776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78"/>
      <c r="R329" s="778"/>
      <c r="S329" s="778"/>
      <c r="T329" s="77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76">
        <v>4607091387230</v>
      </c>
      <c r="E330" s="776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78"/>
      <c r="R330" s="778"/>
      <c r="S330" s="778"/>
      <c r="T330" s="779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IFERROR(IF(Y330=0,"",ROUNDUP(Y330/H330,0)*0.00753),"")</f>
        <v/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76">
        <v>4607091387292</v>
      </c>
      <c r="E331" s="776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78"/>
      <c r="R331" s="778"/>
      <c r="S331" s="778"/>
      <c r="T331" s="77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76">
        <v>4607091387285</v>
      </c>
      <c r="E332" s="776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IFERROR(X329/H329,"0")+IFERROR(X330/H330,"0")+IFERROR(X331/H331,"0")+IFERROR(X332/H332,"0")</f>
        <v>0</v>
      </c>
      <c r="Y333" s="41">
        <f>IFERROR(Y329/H329,"0")+IFERROR(Y330/H330,"0")+IFERROR(Y331/H331,"0")+IFERROR(Y332/H332,"0")</f>
        <v>0</v>
      </c>
      <c r="Z333" s="41">
        <f>IFERROR(IF(Z329="",0,Z329),"0")+IFERROR(IF(Z330="",0,Z330),"0")+IFERROR(IF(Z331="",0,Z331),"0")+IFERROR(IF(Z332="",0,Z332),"0")</f>
        <v>0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IFERROR(SUM(X329:X332),"0")</f>
        <v>0</v>
      </c>
      <c r="Y334" s="41">
        <f>IFERROR(SUM(Y329:Y332),"0")</f>
        <v>0</v>
      </c>
      <c r="Z334" s="40"/>
      <c r="AA334" s="64"/>
      <c r="AB334" s="64"/>
      <c r="AC334" s="64"/>
    </row>
    <row r="335" spans="1:68" ht="14.25" customHeight="1" x14ac:dyDescent="0.25">
      <c r="A335" s="775" t="s">
        <v>84</v>
      </c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75"/>
      <c r="P335" s="775"/>
      <c r="Q335" s="775"/>
      <c r="R335" s="775"/>
      <c r="S335" s="775"/>
      <c r="T335" s="775"/>
      <c r="U335" s="775"/>
      <c r="V335" s="775"/>
      <c r="W335" s="775"/>
      <c r="X335" s="775"/>
      <c r="Y335" s="775"/>
      <c r="Z335" s="775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76">
        <v>4607091387766</v>
      </c>
      <c r="E336" s="776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78"/>
      <c r="R336" s="778"/>
      <c r="S336" s="778"/>
      <c r="T336" s="779"/>
      <c r="U336" s="37" t="s">
        <v>45</v>
      </c>
      <c r="V336" s="37" t="s">
        <v>45</v>
      </c>
      <c r="W336" s="38" t="s">
        <v>0</v>
      </c>
      <c r="X336" s="56">
        <v>3500</v>
      </c>
      <c r="Y336" s="53">
        <f t="shared" ref="Y336:Y341" si="62">IFERROR(IF(X336="",0,CEILING((X336/$H336),1)*$H336),"")</f>
        <v>3502.2</v>
      </c>
      <c r="Z336" s="39">
        <f>IFERROR(IF(Y336=0,"",ROUNDUP(Y336/H336,0)*0.02175),"")</f>
        <v>9.7657499999999988</v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3750.3846153846162</v>
      </c>
      <c r="BN336" s="75">
        <f t="shared" ref="BN336:BN341" si="64">IFERROR(Y336*I336/H336,"0")</f>
        <v>3752.7420000000002</v>
      </c>
      <c r="BO336" s="75">
        <f t="shared" ref="BO336:BO341" si="65">IFERROR(1/J336*(X336/H336),"0")</f>
        <v>8.0128205128205128</v>
      </c>
      <c r="BP336" s="75">
        <f t="shared" ref="BP336:BP341" si="66">IFERROR(1/J336*(Y336/H336),"0")</f>
        <v>8.0178571428571423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76">
        <v>4607091387957</v>
      </c>
      <c r="E337" s="776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78"/>
      <c r="R337" s="778"/>
      <c r="S337" s="778"/>
      <c r="T337" s="779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76">
        <v>4607091387964</v>
      </c>
      <c r="E338" s="776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78"/>
      <c r="R338" s="778"/>
      <c r="S338" s="778"/>
      <c r="T338" s="779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76">
        <v>4680115884588</v>
      </c>
      <c r="E339" s="776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90</v>
      </c>
      <c r="Y339" s="53">
        <f t="shared" si="62"/>
        <v>90</v>
      </c>
      <c r="Z339" s="39">
        <f>IFERROR(IF(Y339=0,"",ROUNDUP(Y339/H339,0)*0.00753),"")</f>
        <v>0.22590000000000002</v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97.98</v>
      </c>
      <c r="BN339" s="75">
        <f t="shared" si="64"/>
        <v>97.98</v>
      </c>
      <c r="BO339" s="75">
        <f t="shared" si="65"/>
        <v>0.19230769230769229</v>
      </c>
      <c r="BP339" s="75">
        <f t="shared" si="66"/>
        <v>0.19230769230769229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76">
        <v>4607091387537</v>
      </c>
      <c r="E340" s="776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76">
        <v>4607091387513</v>
      </c>
      <c r="E341" s="776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83"/>
      <c r="B342" s="783"/>
      <c r="C342" s="783"/>
      <c r="D342" s="783"/>
      <c r="E342" s="783"/>
      <c r="F342" s="783"/>
      <c r="G342" s="783"/>
      <c r="H342" s="783"/>
      <c r="I342" s="783"/>
      <c r="J342" s="783"/>
      <c r="K342" s="783"/>
      <c r="L342" s="783"/>
      <c r="M342" s="783"/>
      <c r="N342" s="783"/>
      <c r="O342" s="784"/>
      <c r="P342" s="780" t="s">
        <v>40</v>
      </c>
      <c r="Q342" s="781"/>
      <c r="R342" s="781"/>
      <c r="S342" s="781"/>
      <c r="T342" s="781"/>
      <c r="U342" s="781"/>
      <c r="V342" s="782"/>
      <c r="W342" s="40" t="s">
        <v>39</v>
      </c>
      <c r="X342" s="41">
        <f>IFERROR(X336/H336,"0")+IFERROR(X337/H337,"0")+IFERROR(X338/H338,"0")+IFERROR(X339/H339,"0")+IFERROR(X340/H340,"0")+IFERROR(X341/H341,"0")</f>
        <v>478.71794871794873</v>
      </c>
      <c r="Y342" s="41">
        <f>IFERROR(Y336/H336,"0")+IFERROR(Y337/H337,"0")+IFERROR(Y338/H338,"0")+IFERROR(Y339/H339,"0")+IFERROR(Y340/H340,"0")+IFERROR(Y341/H341,"0")</f>
        <v>479</v>
      </c>
      <c r="Z342" s="41">
        <f>IFERROR(IF(Z336="",0,Z336),"0")+IFERROR(IF(Z337="",0,Z337),"0")+IFERROR(IF(Z338="",0,Z338),"0")+IFERROR(IF(Z339="",0,Z339),"0")+IFERROR(IF(Z340="",0,Z340),"0")+IFERROR(IF(Z341="",0,Z341),"0")</f>
        <v>9.9916499999999981</v>
      </c>
      <c r="AA342" s="64"/>
      <c r="AB342" s="64"/>
      <c r="AC342" s="64"/>
    </row>
    <row r="343" spans="1:68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0</v>
      </c>
      <c r="X343" s="41">
        <f>IFERROR(SUM(X336:X341),"0")</f>
        <v>3590</v>
      </c>
      <c r="Y343" s="41">
        <f>IFERROR(SUM(Y336:Y341),"0")</f>
        <v>3592.2</v>
      </c>
      <c r="Z343" s="40"/>
      <c r="AA343" s="64"/>
      <c r="AB343" s="64"/>
      <c r="AC343" s="64"/>
    </row>
    <row r="344" spans="1:68" ht="14.25" customHeight="1" x14ac:dyDescent="0.25">
      <c r="A344" s="775" t="s">
        <v>213</v>
      </c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75"/>
      <c r="P344" s="775"/>
      <c r="Q344" s="775"/>
      <c r="R344" s="775"/>
      <c r="S344" s="775"/>
      <c r="T344" s="775"/>
      <c r="U344" s="775"/>
      <c r="V344" s="775"/>
      <c r="W344" s="775"/>
      <c r="X344" s="775"/>
      <c r="Y344" s="775"/>
      <c r="Z344" s="775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76">
        <v>4607091380880</v>
      </c>
      <c r="E345" s="776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78"/>
      <c r="R345" s="778"/>
      <c r="S345" s="778"/>
      <c r="T345" s="779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IFERROR(IF(Y345=0,"",ROUNDUP(Y345/H345,0)*0.02175),"")</f>
        <v/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76">
        <v>4607091384482</v>
      </c>
      <c r="E346" s="776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78"/>
      <c r="R346" s="778"/>
      <c r="S346" s="778"/>
      <c r="T346" s="779"/>
      <c r="U346" s="37" t="s">
        <v>45</v>
      </c>
      <c r="V346" s="37" t="s">
        <v>45</v>
      </c>
      <c r="W346" s="38" t="s">
        <v>0</v>
      </c>
      <c r="X346" s="56">
        <v>400</v>
      </c>
      <c r="Y346" s="53">
        <f>IFERROR(IF(X346="",0,CEILING((X346/$H346),1)*$H346),"")</f>
        <v>405.59999999999997</v>
      </c>
      <c r="Z346" s="39">
        <f>IFERROR(IF(Y346=0,"",ROUNDUP(Y346/H346,0)*0.02175),"")</f>
        <v>1.131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428.92307692307696</v>
      </c>
      <c r="BN346" s="75">
        <f>IFERROR(Y346*I346/H346,"0")</f>
        <v>434.928</v>
      </c>
      <c r="BO346" s="75">
        <f>IFERROR(1/J346*(X346/H346),"0")</f>
        <v>0.91575091575091572</v>
      </c>
      <c r="BP346" s="75">
        <f>IFERROR(1/J346*(Y346/H346),"0")</f>
        <v>0.92857142857142849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76">
        <v>4607091380897</v>
      </c>
      <c r="E347" s="776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78"/>
      <c r="R347" s="778"/>
      <c r="S347" s="778"/>
      <c r="T347" s="779"/>
      <c r="U347" s="37" t="s">
        <v>45</v>
      </c>
      <c r="V347" s="37" t="s">
        <v>45</v>
      </c>
      <c r="W347" s="38" t="s">
        <v>0</v>
      </c>
      <c r="X347" s="56">
        <v>160</v>
      </c>
      <c r="Y347" s="53">
        <f>IFERROR(IF(X347="",0,CEILING((X347/$H347),1)*$H347),"")</f>
        <v>168</v>
      </c>
      <c r="Z347" s="39">
        <f>IFERROR(IF(Y347=0,"",ROUNDUP(Y347/H347,0)*0.02175),"")</f>
        <v>0.43499999999999994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170.74285714285713</v>
      </c>
      <c r="BN347" s="75">
        <f>IFERROR(Y347*I347/H347,"0")</f>
        <v>179.28</v>
      </c>
      <c r="BO347" s="75">
        <f>IFERROR(1/J347*(X347/H347),"0")</f>
        <v>0.3401360544217687</v>
      </c>
      <c r="BP347" s="75">
        <f>IFERROR(1/J347*(Y347/H347),"0")</f>
        <v>0.3571428571428571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IFERROR(X345/H345,"0")+IFERROR(X346/H346,"0")+IFERROR(X347/H347,"0")</f>
        <v>70.329670329670336</v>
      </c>
      <c r="Y348" s="41">
        <f>IFERROR(Y345/H345,"0")+IFERROR(Y346/H346,"0")+IFERROR(Y347/H347,"0")</f>
        <v>72</v>
      </c>
      <c r="Z348" s="41">
        <f>IFERROR(IF(Z345="",0,Z345),"0")+IFERROR(IF(Z346="",0,Z346),"0")+IFERROR(IF(Z347="",0,Z347),"0")</f>
        <v>1.5659999999999998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IFERROR(SUM(X345:X347),"0")</f>
        <v>560</v>
      </c>
      <c r="Y349" s="41">
        <f>IFERROR(SUM(Y345:Y347),"0")</f>
        <v>573.59999999999991</v>
      </c>
      <c r="Z349" s="40"/>
      <c r="AA349" s="64"/>
      <c r="AB349" s="64"/>
      <c r="AC349" s="64"/>
    </row>
    <row r="350" spans="1:68" ht="14.25" customHeight="1" x14ac:dyDescent="0.25">
      <c r="A350" s="775" t="s">
        <v>114</v>
      </c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75"/>
      <c r="P350" s="775"/>
      <c r="Q350" s="775"/>
      <c r="R350" s="775"/>
      <c r="S350" s="775"/>
      <c r="T350" s="775"/>
      <c r="U350" s="775"/>
      <c r="V350" s="775"/>
      <c r="W350" s="775"/>
      <c r="X350" s="775"/>
      <c r="Y350" s="775"/>
      <c r="Z350" s="775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76">
        <v>4607091388374</v>
      </c>
      <c r="E351" s="776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965" t="s">
        <v>589</v>
      </c>
      <c r="Q351" s="778"/>
      <c r="R351" s="778"/>
      <c r="S351" s="778"/>
      <c r="T351" s="77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76">
        <v>4607091388381</v>
      </c>
      <c r="E352" s="776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966" t="s">
        <v>593</v>
      </c>
      <c r="Q352" s="778"/>
      <c r="R352" s="778"/>
      <c r="S352" s="778"/>
      <c r="T352" s="779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76">
        <v>4607091383102</v>
      </c>
      <c r="E353" s="776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78"/>
      <c r="R353" s="778"/>
      <c r="S353" s="778"/>
      <c r="T353" s="779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76">
        <v>4607091388404</v>
      </c>
      <c r="E354" s="776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50</v>
      </c>
      <c r="Y354" s="53">
        <f>IFERROR(IF(X354="",0,CEILING((X354/$H354),1)*$H354),"")</f>
        <v>51</v>
      </c>
      <c r="Z354" s="39">
        <f>IFERROR(IF(Y354=0,"",ROUNDUP(Y354/H354,0)*0.00753),"")</f>
        <v>0.15060000000000001</v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56.86274509803922</v>
      </c>
      <c r="BN354" s="75">
        <f>IFERROR(Y354*I354/H354,"0")</f>
        <v>58.000000000000007</v>
      </c>
      <c r="BO354" s="75">
        <f>IFERROR(1/J354*(X354/H354),"0")</f>
        <v>0.12569130216189039</v>
      </c>
      <c r="BP354" s="75">
        <f>IFERROR(1/J354*(Y354/H354),"0")</f>
        <v>0.12820512820512819</v>
      </c>
    </row>
    <row r="355" spans="1:68" x14ac:dyDescent="0.2">
      <c r="A355" s="783"/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4"/>
      <c r="P355" s="780" t="s">
        <v>40</v>
      </c>
      <c r="Q355" s="781"/>
      <c r="R355" s="781"/>
      <c r="S355" s="781"/>
      <c r="T355" s="781"/>
      <c r="U355" s="781"/>
      <c r="V355" s="782"/>
      <c r="W355" s="40" t="s">
        <v>39</v>
      </c>
      <c r="X355" s="41">
        <f>IFERROR(X351/H351,"0")+IFERROR(X352/H352,"0")+IFERROR(X353/H353,"0")+IFERROR(X354/H354,"0")</f>
        <v>19.607843137254903</v>
      </c>
      <c r="Y355" s="41">
        <f>IFERROR(Y351/H351,"0")+IFERROR(Y352/H352,"0")+IFERROR(Y353/H353,"0")+IFERROR(Y354/H354,"0")</f>
        <v>20</v>
      </c>
      <c r="Z355" s="41">
        <f>IFERROR(IF(Z351="",0,Z351),"0")+IFERROR(IF(Z352="",0,Z352),"0")+IFERROR(IF(Z353="",0,Z353),"0")+IFERROR(IF(Z354="",0,Z354),"0")</f>
        <v>0.15060000000000001</v>
      </c>
      <c r="AA355" s="64"/>
      <c r="AB355" s="64"/>
      <c r="AC355" s="64"/>
    </row>
    <row r="356" spans="1:68" x14ac:dyDescent="0.2">
      <c r="A356" s="783"/>
      <c r="B356" s="783"/>
      <c r="C356" s="783"/>
      <c r="D356" s="783"/>
      <c r="E356" s="783"/>
      <c r="F356" s="783"/>
      <c r="G356" s="783"/>
      <c r="H356" s="783"/>
      <c r="I356" s="783"/>
      <c r="J356" s="783"/>
      <c r="K356" s="783"/>
      <c r="L356" s="783"/>
      <c r="M356" s="783"/>
      <c r="N356" s="783"/>
      <c r="O356" s="784"/>
      <c r="P356" s="780" t="s">
        <v>40</v>
      </c>
      <c r="Q356" s="781"/>
      <c r="R356" s="781"/>
      <c r="S356" s="781"/>
      <c r="T356" s="781"/>
      <c r="U356" s="781"/>
      <c r="V356" s="782"/>
      <c r="W356" s="40" t="s">
        <v>0</v>
      </c>
      <c r="X356" s="41">
        <f>IFERROR(SUM(X351:X354),"0")</f>
        <v>50</v>
      </c>
      <c r="Y356" s="41">
        <f>IFERROR(SUM(Y351:Y354),"0")</f>
        <v>51</v>
      </c>
      <c r="Z356" s="40"/>
      <c r="AA356" s="64"/>
      <c r="AB356" s="64"/>
      <c r="AC356" s="64"/>
    </row>
    <row r="357" spans="1:68" ht="14.25" customHeight="1" x14ac:dyDescent="0.25">
      <c r="A357" s="775" t="s">
        <v>599</v>
      </c>
      <c r="B357" s="775"/>
      <c r="C357" s="775"/>
      <c r="D357" s="775"/>
      <c r="E357" s="775"/>
      <c r="F357" s="775"/>
      <c r="G357" s="775"/>
      <c r="H357" s="775"/>
      <c r="I357" s="775"/>
      <c r="J357" s="775"/>
      <c r="K357" s="775"/>
      <c r="L357" s="775"/>
      <c r="M357" s="775"/>
      <c r="N357" s="775"/>
      <c r="O357" s="775"/>
      <c r="P357" s="775"/>
      <c r="Q357" s="775"/>
      <c r="R357" s="775"/>
      <c r="S357" s="775"/>
      <c r="T357" s="775"/>
      <c r="U357" s="775"/>
      <c r="V357" s="775"/>
      <c r="W357" s="775"/>
      <c r="X357" s="775"/>
      <c r="Y357" s="775"/>
      <c r="Z357" s="775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76">
        <v>4680115881808</v>
      </c>
      <c r="E358" s="776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78"/>
      <c r="R358" s="778"/>
      <c r="S358" s="778"/>
      <c r="T358" s="77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76">
        <v>4680115881822</v>
      </c>
      <c r="E359" s="776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78"/>
      <c r="R359" s="778"/>
      <c r="S359" s="778"/>
      <c r="T359" s="77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76">
        <v>4680115880016</v>
      </c>
      <c r="E360" s="776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78"/>
      <c r="R360" s="778"/>
      <c r="S360" s="778"/>
      <c r="T360" s="77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83"/>
      <c r="B361" s="783"/>
      <c r="C361" s="783"/>
      <c r="D361" s="783"/>
      <c r="E361" s="783"/>
      <c r="F361" s="783"/>
      <c r="G361" s="783"/>
      <c r="H361" s="783"/>
      <c r="I361" s="783"/>
      <c r="J361" s="783"/>
      <c r="K361" s="783"/>
      <c r="L361" s="783"/>
      <c r="M361" s="783"/>
      <c r="N361" s="783"/>
      <c r="O361" s="784"/>
      <c r="P361" s="780" t="s">
        <v>40</v>
      </c>
      <c r="Q361" s="781"/>
      <c r="R361" s="781"/>
      <c r="S361" s="781"/>
      <c r="T361" s="781"/>
      <c r="U361" s="781"/>
      <c r="V361" s="782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83"/>
      <c r="B362" s="783"/>
      <c r="C362" s="783"/>
      <c r="D362" s="783"/>
      <c r="E362" s="783"/>
      <c r="F362" s="783"/>
      <c r="G362" s="783"/>
      <c r="H362" s="783"/>
      <c r="I362" s="783"/>
      <c r="J362" s="783"/>
      <c r="K362" s="783"/>
      <c r="L362" s="783"/>
      <c r="M362" s="783"/>
      <c r="N362" s="783"/>
      <c r="O362" s="784"/>
      <c r="P362" s="780" t="s">
        <v>40</v>
      </c>
      <c r="Q362" s="781"/>
      <c r="R362" s="781"/>
      <c r="S362" s="781"/>
      <c r="T362" s="781"/>
      <c r="U362" s="781"/>
      <c r="V362" s="782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74" t="s">
        <v>609</v>
      </c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74"/>
      <c r="P363" s="774"/>
      <c r="Q363" s="774"/>
      <c r="R363" s="774"/>
      <c r="S363" s="774"/>
      <c r="T363" s="774"/>
      <c r="U363" s="774"/>
      <c r="V363" s="774"/>
      <c r="W363" s="774"/>
      <c r="X363" s="774"/>
      <c r="Y363" s="774"/>
      <c r="Z363" s="774"/>
      <c r="AA363" s="62"/>
      <c r="AB363" s="62"/>
      <c r="AC363" s="62"/>
    </row>
    <row r="364" spans="1:68" ht="14.25" customHeight="1" x14ac:dyDescent="0.25">
      <c r="A364" s="775" t="s">
        <v>78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76">
        <v>4607091383836</v>
      </c>
      <c r="E365" s="776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78"/>
      <c r="R365" s="778"/>
      <c r="S365" s="778"/>
      <c r="T365" s="779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83"/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4"/>
      <c r="P367" s="780" t="s">
        <v>40</v>
      </c>
      <c r="Q367" s="781"/>
      <c r="R367" s="781"/>
      <c r="S367" s="781"/>
      <c r="T367" s="781"/>
      <c r="U367" s="781"/>
      <c r="V367" s="782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75" t="s">
        <v>84</v>
      </c>
      <c r="B368" s="775"/>
      <c r="C368" s="775"/>
      <c r="D368" s="775"/>
      <c r="E368" s="775"/>
      <c r="F368" s="775"/>
      <c r="G368" s="775"/>
      <c r="H368" s="775"/>
      <c r="I368" s="775"/>
      <c r="J368" s="775"/>
      <c r="K368" s="775"/>
      <c r="L368" s="775"/>
      <c r="M368" s="775"/>
      <c r="N368" s="775"/>
      <c r="O368" s="775"/>
      <c r="P368" s="775"/>
      <c r="Q368" s="775"/>
      <c r="R368" s="775"/>
      <c r="S368" s="775"/>
      <c r="T368" s="775"/>
      <c r="U368" s="775"/>
      <c r="V368" s="775"/>
      <c r="W368" s="775"/>
      <c r="X368" s="775"/>
      <c r="Y368" s="775"/>
      <c r="Z368" s="775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76">
        <v>4607091387919</v>
      </c>
      <c r="E369" s="776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78"/>
      <c r="R369" s="778"/>
      <c r="S369" s="778"/>
      <c r="T369" s="779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76">
        <v>4680115883604</v>
      </c>
      <c r="E370" s="776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78"/>
      <c r="R370" s="778"/>
      <c r="S370" s="778"/>
      <c r="T370" s="779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76">
        <v>4680115883567</v>
      </c>
      <c r="E371" s="776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78"/>
      <c r="R371" s="778"/>
      <c r="S371" s="778"/>
      <c r="T371" s="779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IFERROR(IF(Y371=0,"",ROUNDUP(Y371/H371,0)*0.00753),"")</f>
        <v/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IFERROR(X369/H369,"0")+IFERROR(X370/H370,"0")+IFERROR(X371/H371,"0")</f>
        <v>0</v>
      </c>
      <c r="Y372" s="41">
        <f>IFERROR(Y369/H369,"0")+IFERROR(Y370/H370,"0")+IFERROR(Y371/H371,"0")</f>
        <v>0</v>
      </c>
      <c r="Z372" s="41">
        <f>IFERROR(IF(Z369="",0,Z369),"0")+IFERROR(IF(Z370="",0,Z370),"0")+IFERROR(IF(Z371="",0,Z371),"0")</f>
        <v>0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IFERROR(SUM(X369:X371),"0")</f>
        <v>0</v>
      </c>
      <c r="Y373" s="41">
        <f>IFERROR(SUM(Y369:Y371),"0")</f>
        <v>0</v>
      </c>
      <c r="Z373" s="40"/>
      <c r="AA373" s="64"/>
      <c r="AB373" s="64"/>
      <c r="AC373" s="64"/>
    </row>
    <row r="374" spans="1:68" ht="27.75" customHeight="1" x14ac:dyDescent="0.2">
      <c r="A374" s="773" t="s">
        <v>622</v>
      </c>
      <c r="B374" s="773"/>
      <c r="C374" s="773"/>
      <c r="D374" s="773"/>
      <c r="E374" s="773"/>
      <c r="F374" s="773"/>
      <c r="G374" s="773"/>
      <c r="H374" s="773"/>
      <c r="I374" s="773"/>
      <c r="J374" s="773"/>
      <c r="K374" s="773"/>
      <c r="L374" s="773"/>
      <c r="M374" s="773"/>
      <c r="N374" s="773"/>
      <c r="O374" s="773"/>
      <c r="P374" s="773"/>
      <c r="Q374" s="773"/>
      <c r="R374" s="773"/>
      <c r="S374" s="773"/>
      <c r="T374" s="773"/>
      <c r="U374" s="773"/>
      <c r="V374" s="773"/>
      <c r="W374" s="773"/>
      <c r="X374" s="773"/>
      <c r="Y374" s="773"/>
      <c r="Z374" s="773"/>
      <c r="AA374" s="52"/>
      <c r="AB374" s="52"/>
      <c r="AC374" s="52"/>
    </row>
    <row r="375" spans="1:68" ht="16.5" customHeight="1" x14ac:dyDescent="0.25">
      <c r="A375" s="774" t="s">
        <v>623</v>
      </c>
      <c r="B375" s="774"/>
      <c r="C375" s="774"/>
      <c r="D375" s="774"/>
      <c r="E375" s="774"/>
      <c r="F375" s="774"/>
      <c r="G375" s="774"/>
      <c r="H375" s="774"/>
      <c r="I375" s="774"/>
      <c r="J375" s="774"/>
      <c r="K375" s="774"/>
      <c r="L375" s="774"/>
      <c r="M375" s="774"/>
      <c r="N375" s="774"/>
      <c r="O375" s="774"/>
      <c r="P375" s="774"/>
      <c r="Q375" s="774"/>
      <c r="R375" s="774"/>
      <c r="S375" s="774"/>
      <c r="T375" s="774"/>
      <c r="U375" s="774"/>
      <c r="V375" s="774"/>
      <c r="W375" s="774"/>
      <c r="X375" s="774"/>
      <c r="Y375" s="774"/>
      <c r="Z375" s="774"/>
      <c r="AA375" s="62"/>
      <c r="AB375" s="62"/>
      <c r="AC375" s="62"/>
    </row>
    <row r="376" spans="1:68" ht="14.25" customHeight="1" x14ac:dyDescent="0.25">
      <c r="A376" s="775" t="s">
        <v>125</v>
      </c>
      <c r="B376" s="775"/>
      <c r="C376" s="775"/>
      <c r="D376" s="775"/>
      <c r="E376" s="775"/>
      <c r="F376" s="775"/>
      <c r="G376" s="775"/>
      <c r="H376" s="775"/>
      <c r="I376" s="775"/>
      <c r="J376" s="775"/>
      <c r="K376" s="775"/>
      <c r="L376" s="775"/>
      <c r="M376" s="775"/>
      <c r="N376" s="775"/>
      <c r="O376" s="775"/>
      <c r="P376" s="775"/>
      <c r="Q376" s="775"/>
      <c r="R376" s="775"/>
      <c r="S376" s="775"/>
      <c r="T376" s="775"/>
      <c r="U376" s="775"/>
      <c r="V376" s="775"/>
      <c r="W376" s="775"/>
      <c r="X376" s="775"/>
      <c r="Y376" s="775"/>
      <c r="Z376" s="775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76">
        <v>4680115884847</v>
      </c>
      <c r="E377" s="776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78"/>
      <c r="R377" s="778"/>
      <c r="S377" s="778"/>
      <c r="T377" s="779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ref="Y377:Y387" si="67">IFERROR(IF(X377="",0,CEILING((X377/$H377),1)*$H377),"")</f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0</v>
      </c>
      <c r="BN377" s="75">
        <f t="shared" ref="BN377:BN387" si="69">IFERROR(Y377*I377/H377,"0")</f>
        <v>0</v>
      </c>
      <c r="BO377" s="75">
        <f t="shared" ref="BO377:BO387" si="70">IFERROR(1/J377*(X377/H377),"0")</f>
        <v>0</v>
      </c>
      <c r="BP377" s="75">
        <f t="shared" ref="BP377:BP387" si="71">IFERROR(1/J377*(Y377/H377),"0")</f>
        <v>0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76">
        <v>4680115884847</v>
      </c>
      <c r="E378" s="776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78"/>
      <c r="R378" s="778"/>
      <c r="S378" s="778"/>
      <c r="T378" s="77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76">
        <v>4680115884854</v>
      </c>
      <c r="E379" s="776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78"/>
      <c r="R379" s="778"/>
      <c r="S379" s="778"/>
      <c r="T379" s="779"/>
      <c r="U379" s="37" t="s">
        <v>45</v>
      </c>
      <c r="V379" s="37" t="s">
        <v>45</v>
      </c>
      <c r="W379" s="38" t="s">
        <v>0</v>
      </c>
      <c r="X379" s="56">
        <v>3000</v>
      </c>
      <c r="Y379" s="53">
        <f t="shared" si="67"/>
        <v>3000</v>
      </c>
      <c r="Z379" s="39">
        <f>IFERROR(IF(Y379=0,"",ROUNDUP(Y379/H379,0)*0.02175),"")</f>
        <v>4.3499999999999996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3096</v>
      </c>
      <c r="BN379" s="75">
        <f t="shared" si="69"/>
        <v>3096</v>
      </c>
      <c r="BO379" s="75">
        <f t="shared" si="70"/>
        <v>4.1666666666666661</v>
      </c>
      <c r="BP379" s="75">
        <f t="shared" si="71"/>
        <v>4.1666666666666661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76">
        <v>4680115884854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76">
        <v>4680115884830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2000</v>
      </c>
      <c r="Y381" s="53">
        <f t="shared" si="67"/>
        <v>2010</v>
      </c>
      <c r="Z381" s="39">
        <f>IFERROR(IF(Y381=0,"",ROUNDUP(Y381/H381,0)*0.02039),"")</f>
        <v>2.7322599999999997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2064</v>
      </c>
      <c r="BN381" s="75">
        <f t="shared" si="69"/>
        <v>2074.3200000000002</v>
      </c>
      <c r="BO381" s="75">
        <f t="shared" si="70"/>
        <v>2.7777777777777777</v>
      </c>
      <c r="BP381" s="75">
        <f t="shared" si="71"/>
        <v>2.7916666666666665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76">
        <v>4680115884830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76">
        <v>4607091383997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9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76">
        <v>4680115882638</v>
      </c>
      <c r="E384" s="776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76">
        <v>4680115884922</v>
      </c>
      <c r="E385" s="776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76">
        <v>4680115884878</v>
      </c>
      <c r="E386" s="776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76">
        <v>4680115884861</v>
      </c>
      <c r="E387" s="776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333.33333333333337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334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7.0822599999999998</v>
      </c>
      <c r="AA388" s="64"/>
      <c r="AB388" s="64"/>
      <c r="AC388" s="64"/>
    </row>
    <row r="389" spans="1:68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784"/>
      <c r="P389" s="780" t="s">
        <v>40</v>
      </c>
      <c r="Q389" s="781"/>
      <c r="R389" s="781"/>
      <c r="S389" s="781"/>
      <c r="T389" s="781"/>
      <c r="U389" s="781"/>
      <c r="V389" s="782"/>
      <c r="W389" s="40" t="s">
        <v>0</v>
      </c>
      <c r="X389" s="41">
        <f>IFERROR(SUM(X377:X387),"0")</f>
        <v>5000</v>
      </c>
      <c r="Y389" s="41">
        <f>IFERROR(SUM(Y377:Y387),"0")</f>
        <v>5010</v>
      </c>
      <c r="Z389" s="40"/>
      <c r="AA389" s="64"/>
      <c r="AB389" s="64"/>
      <c r="AC389" s="64"/>
    </row>
    <row r="390" spans="1:68" ht="14.25" customHeight="1" x14ac:dyDescent="0.25">
      <c r="A390" s="775" t="s">
        <v>173</v>
      </c>
      <c r="B390" s="775"/>
      <c r="C390" s="775"/>
      <c r="D390" s="775"/>
      <c r="E390" s="775"/>
      <c r="F390" s="775"/>
      <c r="G390" s="775"/>
      <c r="H390" s="775"/>
      <c r="I390" s="775"/>
      <c r="J390" s="775"/>
      <c r="K390" s="775"/>
      <c r="L390" s="775"/>
      <c r="M390" s="775"/>
      <c r="N390" s="775"/>
      <c r="O390" s="775"/>
      <c r="P390" s="775"/>
      <c r="Q390" s="775"/>
      <c r="R390" s="775"/>
      <c r="S390" s="775"/>
      <c r="T390" s="775"/>
      <c r="U390" s="775"/>
      <c r="V390" s="775"/>
      <c r="W390" s="775"/>
      <c r="X390" s="775"/>
      <c r="Y390" s="775"/>
      <c r="Z390" s="775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76">
        <v>4607091383980</v>
      </c>
      <c r="E391" s="776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78"/>
      <c r="R391" s="778"/>
      <c r="S391" s="778"/>
      <c r="T391" s="779"/>
      <c r="U391" s="37" t="s">
        <v>45</v>
      </c>
      <c r="V391" s="37" t="s">
        <v>45</v>
      </c>
      <c r="W391" s="38" t="s">
        <v>0</v>
      </c>
      <c r="X391" s="56">
        <v>2000</v>
      </c>
      <c r="Y391" s="53">
        <f>IFERROR(IF(X391="",0,CEILING((X391/$H391),1)*$H391),"")</f>
        <v>2010</v>
      </c>
      <c r="Z391" s="39">
        <f>IFERROR(IF(Y391=0,"",ROUNDUP(Y391/H391,0)*0.02175),"")</f>
        <v>2.9144999999999999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2064</v>
      </c>
      <c r="BN391" s="75">
        <f>IFERROR(Y391*I391/H391,"0")</f>
        <v>2074.3200000000002</v>
      </c>
      <c r="BO391" s="75">
        <f>IFERROR(1/J391*(X391/H391),"0")</f>
        <v>2.7777777777777777</v>
      </c>
      <c r="BP391" s="75">
        <f>IFERROR(1/J391*(Y391/H391),"0")</f>
        <v>2.7916666666666665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76">
        <v>4607091384178</v>
      </c>
      <c r="E392" s="776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78"/>
      <c r="R392" s="778"/>
      <c r="S392" s="778"/>
      <c r="T392" s="779"/>
      <c r="U392" s="37" t="s">
        <v>45</v>
      </c>
      <c r="V392" s="37" t="s">
        <v>45</v>
      </c>
      <c r="W392" s="38" t="s">
        <v>0</v>
      </c>
      <c r="X392" s="56">
        <v>40</v>
      </c>
      <c r="Y392" s="53">
        <f>IFERROR(IF(X392="",0,CEILING((X392/$H392),1)*$H392),"")</f>
        <v>40</v>
      </c>
      <c r="Z392" s="39">
        <f>IFERROR(IF(Y392=0,"",ROUNDUP(Y392/H392,0)*0.00937),"")</f>
        <v>9.3700000000000006E-2</v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42.400000000000006</v>
      </c>
      <c r="BN392" s="75">
        <f>IFERROR(Y392*I392/H392,"0")</f>
        <v>42.400000000000006</v>
      </c>
      <c r="BO392" s="75">
        <f>IFERROR(1/J392*(X392/H392),"0")</f>
        <v>8.3333333333333329E-2</v>
      </c>
      <c r="BP392" s="75">
        <f>IFERROR(1/J392*(Y392/H392),"0")</f>
        <v>8.3333333333333329E-2</v>
      </c>
    </row>
    <row r="393" spans="1:68" x14ac:dyDescent="0.2">
      <c r="A393" s="783"/>
      <c r="B393" s="783"/>
      <c r="C393" s="783"/>
      <c r="D393" s="783"/>
      <c r="E393" s="783"/>
      <c r="F393" s="783"/>
      <c r="G393" s="783"/>
      <c r="H393" s="783"/>
      <c r="I393" s="783"/>
      <c r="J393" s="783"/>
      <c r="K393" s="783"/>
      <c r="L393" s="783"/>
      <c r="M393" s="783"/>
      <c r="N393" s="783"/>
      <c r="O393" s="784"/>
      <c r="P393" s="780" t="s">
        <v>40</v>
      </c>
      <c r="Q393" s="781"/>
      <c r="R393" s="781"/>
      <c r="S393" s="781"/>
      <c r="T393" s="781"/>
      <c r="U393" s="781"/>
      <c r="V393" s="782"/>
      <c r="W393" s="40" t="s">
        <v>39</v>
      </c>
      <c r="X393" s="41">
        <f>IFERROR(X391/H391,"0")+IFERROR(X392/H392,"0")</f>
        <v>143.33333333333334</v>
      </c>
      <c r="Y393" s="41">
        <f>IFERROR(Y391/H391,"0")+IFERROR(Y392/H392,"0")</f>
        <v>144</v>
      </c>
      <c r="Z393" s="41">
        <f>IFERROR(IF(Z391="",0,Z391),"0")+IFERROR(IF(Z392="",0,Z392),"0")</f>
        <v>3.0082</v>
      </c>
      <c r="AA393" s="64"/>
      <c r="AB393" s="64"/>
      <c r="AC393" s="64"/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0</v>
      </c>
      <c r="X394" s="41">
        <f>IFERROR(SUM(X391:X392),"0")</f>
        <v>2040</v>
      </c>
      <c r="Y394" s="41">
        <f>IFERROR(SUM(Y391:Y392),"0")</f>
        <v>2050</v>
      </c>
      <c r="Z394" s="40"/>
      <c r="AA394" s="64"/>
      <c r="AB394" s="64"/>
      <c r="AC394" s="64"/>
    </row>
    <row r="395" spans="1:68" ht="14.25" customHeight="1" x14ac:dyDescent="0.25">
      <c r="A395" s="775" t="s">
        <v>84</v>
      </c>
      <c r="B395" s="775"/>
      <c r="C395" s="775"/>
      <c r="D395" s="775"/>
      <c r="E395" s="775"/>
      <c r="F395" s="775"/>
      <c r="G395" s="775"/>
      <c r="H395" s="775"/>
      <c r="I395" s="775"/>
      <c r="J395" s="775"/>
      <c r="K395" s="775"/>
      <c r="L395" s="775"/>
      <c r="M395" s="775"/>
      <c r="N395" s="775"/>
      <c r="O395" s="775"/>
      <c r="P395" s="775"/>
      <c r="Q395" s="775"/>
      <c r="R395" s="775"/>
      <c r="S395" s="775"/>
      <c r="T395" s="775"/>
      <c r="U395" s="775"/>
      <c r="V395" s="775"/>
      <c r="W395" s="775"/>
      <c r="X395" s="775"/>
      <c r="Y395" s="775"/>
      <c r="Z395" s="775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76">
        <v>4607091383928</v>
      </c>
      <c r="E396" s="776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78"/>
      <c r="R396" s="778"/>
      <c r="S396" s="778"/>
      <c r="T396" s="77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76">
        <v>4607091383928</v>
      </c>
      <c r="E397" s="776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78"/>
      <c r="R397" s="778"/>
      <c r="S397" s="778"/>
      <c r="T397" s="77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76">
        <v>4607091384260</v>
      </c>
      <c r="E398" s="776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78"/>
      <c r="R398" s="778"/>
      <c r="S398" s="778"/>
      <c r="T398" s="77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IFERROR(IF(Y398=0,"",ROUNDUP(Y398/H398,0)*0.02175),"")</f>
        <v/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783"/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4"/>
      <c r="P399" s="780" t="s">
        <v>40</v>
      </c>
      <c r="Q399" s="781"/>
      <c r="R399" s="781"/>
      <c r="S399" s="781"/>
      <c r="T399" s="781"/>
      <c r="U399" s="781"/>
      <c r="V399" s="782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4.25" customHeight="1" x14ac:dyDescent="0.25">
      <c r="A401" s="775" t="s">
        <v>213</v>
      </c>
      <c r="B401" s="775"/>
      <c r="C401" s="775"/>
      <c r="D401" s="775"/>
      <c r="E401" s="775"/>
      <c r="F401" s="775"/>
      <c r="G401" s="775"/>
      <c r="H401" s="775"/>
      <c r="I401" s="775"/>
      <c r="J401" s="775"/>
      <c r="K401" s="775"/>
      <c r="L401" s="775"/>
      <c r="M401" s="775"/>
      <c r="N401" s="775"/>
      <c r="O401" s="775"/>
      <c r="P401" s="775"/>
      <c r="Q401" s="775"/>
      <c r="R401" s="775"/>
      <c r="S401" s="775"/>
      <c r="T401" s="775"/>
      <c r="U401" s="775"/>
      <c r="V401" s="775"/>
      <c r="W401" s="775"/>
      <c r="X401" s="775"/>
      <c r="Y401" s="775"/>
      <c r="Z401" s="775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76">
        <v>4607091384673</v>
      </c>
      <c r="E402" s="776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78"/>
      <c r="R402" s="778"/>
      <c r="S402" s="778"/>
      <c r="T402" s="77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76">
        <v>4607091384673</v>
      </c>
      <c r="E403" s="776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78"/>
      <c r="R403" s="778"/>
      <c r="S403" s="778"/>
      <c r="T403" s="77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3"/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4"/>
      <c r="P404" s="780" t="s">
        <v>40</v>
      </c>
      <c r="Q404" s="781"/>
      <c r="R404" s="781"/>
      <c r="S404" s="781"/>
      <c r="T404" s="781"/>
      <c r="U404" s="781"/>
      <c r="V404" s="782"/>
      <c r="W404" s="40" t="s">
        <v>39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customHeight="1" x14ac:dyDescent="0.25">
      <c r="A406" s="774" t="s">
        <v>668</v>
      </c>
      <c r="B406" s="774"/>
      <c r="C406" s="774"/>
      <c r="D406" s="774"/>
      <c r="E406" s="774"/>
      <c r="F406" s="774"/>
      <c r="G406" s="774"/>
      <c r="H406" s="774"/>
      <c r="I406" s="774"/>
      <c r="J406" s="774"/>
      <c r="K406" s="774"/>
      <c r="L406" s="774"/>
      <c r="M406" s="774"/>
      <c r="N406" s="774"/>
      <c r="O406" s="774"/>
      <c r="P406" s="774"/>
      <c r="Q406" s="774"/>
      <c r="R406" s="774"/>
      <c r="S406" s="774"/>
      <c r="T406" s="774"/>
      <c r="U406" s="774"/>
      <c r="V406" s="774"/>
      <c r="W406" s="774"/>
      <c r="X406" s="774"/>
      <c r="Y406" s="774"/>
      <c r="Z406" s="774"/>
      <c r="AA406" s="62"/>
      <c r="AB406" s="62"/>
      <c r="AC406" s="62"/>
    </row>
    <row r="407" spans="1:68" ht="14.25" customHeight="1" x14ac:dyDescent="0.25">
      <c r="A407" s="775" t="s">
        <v>125</v>
      </c>
      <c r="B407" s="775"/>
      <c r="C407" s="775"/>
      <c r="D407" s="775"/>
      <c r="E407" s="775"/>
      <c r="F407" s="775"/>
      <c r="G407" s="775"/>
      <c r="H407" s="775"/>
      <c r="I407" s="775"/>
      <c r="J407" s="775"/>
      <c r="K407" s="775"/>
      <c r="L407" s="775"/>
      <c r="M407" s="775"/>
      <c r="N407" s="775"/>
      <c r="O407" s="775"/>
      <c r="P407" s="775"/>
      <c r="Q407" s="775"/>
      <c r="R407" s="775"/>
      <c r="S407" s="775"/>
      <c r="T407" s="775"/>
      <c r="U407" s="775"/>
      <c r="V407" s="775"/>
      <c r="W407" s="775"/>
      <c r="X407" s="775"/>
      <c r="Y407" s="775"/>
      <c r="Z407" s="775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76">
        <v>4680115881907</v>
      </c>
      <c r="E408" s="776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994" t="s">
        <v>671</v>
      </c>
      <c r="Q408" s="778"/>
      <c r="R408" s="778"/>
      <c r="S408" s="778"/>
      <c r="T408" s="77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76">
        <v>4680115881907</v>
      </c>
      <c r="E409" s="776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78"/>
      <c r="R409" s="778"/>
      <c r="S409" s="778"/>
      <c r="T409" s="779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76">
        <v>4680115883925</v>
      </c>
      <c r="E410" s="77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78"/>
      <c r="R410" s="778"/>
      <c r="S410" s="778"/>
      <c r="T410" s="77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76">
        <v>4680115884892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76">
        <v>4607091384192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76">
        <v>4680115884885</v>
      </c>
      <c r="E413" s="776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76">
        <v>4680115884908</v>
      </c>
      <c r="E414" s="776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83"/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4"/>
      <c r="P415" s="780" t="s">
        <v>40</v>
      </c>
      <c r="Q415" s="781"/>
      <c r="R415" s="781"/>
      <c r="S415" s="781"/>
      <c r="T415" s="781"/>
      <c r="U415" s="781"/>
      <c r="V415" s="782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83"/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4"/>
      <c r="P416" s="780" t="s">
        <v>40</v>
      </c>
      <c r="Q416" s="781"/>
      <c r="R416" s="781"/>
      <c r="S416" s="781"/>
      <c r="T416" s="781"/>
      <c r="U416" s="781"/>
      <c r="V416" s="782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75" t="s">
        <v>78</v>
      </c>
      <c r="B417" s="775"/>
      <c r="C417" s="775"/>
      <c r="D417" s="775"/>
      <c r="E417" s="775"/>
      <c r="F417" s="775"/>
      <c r="G417" s="775"/>
      <c r="H417" s="775"/>
      <c r="I417" s="775"/>
      <c r="J417" s="775"/>
      <c r="K417" s="775"/>
      <c r="L417" s="775"/>
      <c r="M417" s="775"/>
      <c r="N417" s="775"/>
      <c r="O417" s="775"/>
      <c r="P417" s="775"/>
      <c r="Q417" s="775"/>
      <c r="R417" s="775"/>
      <c r="S417" s="775"/>
      <c r="T417" s="775"/>
      <c r="U417" s="775"/>
      <c r="V417" s="775"/>
      <c r="W417" s="775"/>
      <c r="X417" s="775"/>
      <c r="Y417" s="775"/>
      <c r="Z417" s="775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76">
        <v>4607091384802</v>
      </c>
      <c r="E418" s="776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78"/>
      <c r="R418" s="778"/>
      <c r="S418" s="778"/>
      <c r="T418" s="779"/>
      <c r="U418" s="37" t="s">
        <v>45</v>
      </c>
      <c r="V418" s="37" t="s">
        <v>45</v>
      </c>
      <c r="W418" s="38" t="s">
        <v>0</v>
      </c>
      <c r="X418" s="56">
        <v>0</v>
      </c>
      <c r="Y418" s="53">
        <f>IFERROR(IF(X418="",0,CEILING((X418/$H418),1)*$H418),"")</f>
        <v>0</v>
      </c>
      <c r="Z418" s="39" t="str">
        <f>IFERROR(IF(Y418=0,"",ROUNDUP(Y418/H418,0)*0.00753),"")</f>
        <v/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0</v>
      </c>
      <c r="BN418" s="75">
        <f>IFERROR(Y418*I418/H418,"0")</f>
        <v>0</v>
      </c>
      <c r="BO418" s="75">
        <f>IFERROR(1/J418*(X418/H418),"0")</f>
        <v>0</v>
      </c>
      <c r="BP418" s="75">
        <f>IFERROR(1/J418*(Y418/H418),"0")</f>
        <v>0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76">
        <v>4607091384826</v>
      </c>
      <c r="E419" s="776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78"/>
      <c r="R419" s="778"/>
      <c r="S419" s="778"/>
      <c r="T419" s="77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83"/>
      <c r="B420" s="783"/>
      <c r="C420" s="783"/>
      <c r="D420" s="783"/>
      <c r="E420" s="783"/>
      <c r="F420" s="783"/>
      <c r="G420" s="783"/>
      <c r="H420" s="783"/>
      <c r="I420" s="783"/>
      <c r="J420" s="783"/>
      <c r="K420" s="783"/>
      <c r="L420" s="783"/>
      <c r="M420" s="783"/>
      <c r="N420" s="783"/>
      <c r="O420" s="784"/>
      <c r="P420" s="780" t="s">
        <v>40</v>
      </c>
      <c r="Q420" s="781"/>
      <c r="R420" s="781"/>
      <c r="S420" s="781"/>
      <c r="T420" s="781"/>
      <c r="U420" s="781"/>
      <c r="V420" s="782"/>
      <c r="W420" s="40" t="s">
        <v>39</v>
      </c>
      <c r="X420" s="41">
        <f>IFERROR(X418/H418,"0")+IFERROR(X419/H419,"0")</f>
        <v>0</v>
      </c>
      <c r="Y420" s="41">
        <f>IFERROR(Y418/H418,"0")+IFERROR(Y419/H419,"0")</f>
        <v>0</v>
      </c>
      <c r="Z420" s="41">
        <f>IFERROR(IF(Z418="",0,Z418),"0")+IFERROR(IF(Z419="",0,Z419),"0")</f>
        <v>0</v>
      </c>
      <c r="AA420" s="64"/>
      <c r="AB420" s="64"/>
      <c r="AC420" s="64"/>
    </row>
    <row r="421" spans="1:68" x14ac:dyDescent="0.2">
      <c r="A421" s="783"/>
      <c r="B421" s="783"/>
      <c r="C421" s="783"/>
      <c r="D421" s="783"/>
      <c r="E421" s="783"/>
      <c r="F421" s="783"/>
      <c r="G421" s="783"/>
      <c r="H421" s="783"/>
      <c r="I421" s="783"/>
      <c r="J421" s="783"/>
      <c r="K421" s="783"/>
      <c r="L421" s="783"/>
      <c r="M421" s="783"/>
      <c r="N421" s="783"/>
      <c r="O421" s="784"/>
      <c r="P421" s="780" t="s">
        <v>40</v>
      </c>
      <c r="Q421" s="781"/>
      <c r="R421" s="781"/>
      <c r="S421" s="781"/>
      <c r="T421" s="781"/>
      <c r="U421" s="781"/>
      <c r="V421" s="782"/>
      <c r="W421" s="40" t="s">
        <v>0</v>
      </c>
      <c r="X421" s="41">
        <f>IFERROR(SUM(X418:X419),"0")</f>
        <v>0</v>
      </c>
      <c r="Y421" s="41">
        <f>IFERROR(SUM(Y418:Y419),"0")</f>
        <v>0</v>
      </c>
      <c r="Z421" s="40"/>
      <c r="AA421" s="64"/>
      <c r="AB421" s="64"/>
      <c r="AC421" s="64"/>
    </row>
    <row r="422" spans="1:68" ht="14.25" customHeight="1" x14ac:dyDescent="0.25">
      <c r="A422" s="775" t="s">
        <v>84</v>
      </c>
      <c r="B422" s="775"/>
      <c r="C422" s="775"/>
      <c r="D422" s="775"/>
      <c r="E422" s="775"/>
      <c r="F422" s="775"/>
      <c r="G422" s="775"/>
      <c r="H422" s="775"/>
      <c r="I422" s="775"/>
      <c r="J422" s="775"/>
      <c r="K422" s="775"/>
      <c r="L422" s="775"/>
      <c r="M422" s="775"/>
      <c r="N422" s="775"/>
      <c r="O422" s="775"/>
      <c r="P422" s="775"/>
      <c r="Q422" s="775"/>
      <c r="R422" s="775"/>
      <c r="S422" s="775"/>
      <c r="T422" s="775"/>
      <c r="U422" s="775"/>
      <c r="V422" s="775"/>
      <c r="W422" s="775"/>
      <c r="X422" s="775"/>
      <c r="Y422" s="775"/>
      <c r="Z422" s="775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76">
        <v>4607091384246</v>
      </c>
      <c r="E423" s="776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78"/>
      <c r="R423" s="778"/>
      <c r="S423" s="778"/>
      <c r="T423" s="779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76">
        <v>4680115881976</v>
      </c>
      <c r="E424" s="776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78"/>
      <c r="R424" s="778"/>
      <c r="S424" s="778"/>
      <c r="T424" s="77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76">
        <v>4607091384253</v>
      </c>
      <c r="E425" s="776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78"/>
      <c r="R425" s="778"/>
      <c r="S425" s="778"/>
      <c r="T425" s="77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76">
        <v>4607091384253</v>
      </c>
      <c r="E426" s="776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76">
        <v>4680115881969</v>
      </c>
      <c r="E427" s="776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39</v>
      </c>
      <c r="X428" s="41">
        <f>IFERROR(X423/H423,"0")+IFERROR(X424/H424,"0")+IFERROR(X425/H425,"0")+IFERROR(X426/H426,"0")+IFERROR(X427/H427,"0")</f>
        <v>0</v>
      </c>
      <c r="Y428" s="41">
        <f>IFERROR(Y423/H423,"0")+IFERROR(Y424/H424,"0")+IFERROR(Y425/H425,"0")+IFERROR(Y426/H426,"0")+IFERROR(Y427/H427,"0")</f>
        <v>0</v>
      </c>
      <c r="Z428" s="41">
        <f>IFERROR(IF(Z423="",0,Z423),"0")+IFERROR(IF(Z424="",0,Z424),"0")+IFERROR(IF(Z425="",0,Z425),"0")+IFERROR(IF(Z426="",0,Z426),"0")+IFERROR(IF(Z427="",0,Z427),"0")</f>
        <v>0</v>
      </c>
      <c r="AA428" s="64"/>
      <c r="AB428" s="64"/>
      <c r="AC428" s="64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4"/>
      <c r="P429" s="780" t="s">
        <v>40</v>
      </c>
      <c r="Q429" s="781"/>
      <c r="R429" s="781"/>
      <c r="S429" s="781"/>
      <c r="T429" s="781"/>
      <c r="U429" s="781"/>
      <c r="V429" s="782"/>
      <c r="W429" s="40" t="s">
        <v>0</v>
      </c>
      <c r="X429" s="41">
        <f>IFERROR(SUM(X423:X427),"0")</f>
        <v>0</v>
      </c>
      <c r="Y429" s="41">
        <f>IFERROR(SUM(Y423:Y427),"0")</f>
        <v>0</v>
      </c>
      <c r="Z429" s="40"/>
      <c r="AA429" s="64"/>
      <c r="AB429" s="64"/>
      <c r="AC429" s="64"/>
    </row>
    <row r="430" spans="1:68" ht="14.25" customHeight="1" x14ac:dyDescent="0.25">
      <c r="A430" s="775" t="s">
        <v>213</v>
      </c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75"/>
      <c r="P430" s="775"/>
      <c r="Q430" s="775"/>
      <c r="R430" s="775"/>
      <c r="S430" s="775"/>
      <c r="T430" s="775"/>
      <c r="U430" s="775"/>
      <c r="V430" s="775"/>
      <c r="W430" s="775"/>
      <c r="X430" s="775"/>
      <c r="Y430" s="775"/>
      <c r="Z430" s="775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76">
        <v>4607091389357</v>
      </c>
      <c r="E431" s="776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78"/>
      <c r="R431" s="778"/>
      <c r="S431" s="778"/>
      <c r="T431" s="77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73" t="s">
        <v>707</v>
      </c>
      <c r="B434" s="773"/>
      <c r="C434" s="773"/>
      <c r="D434" s="773"/>
      <c r="E434" s="773"/>
      <c r="F434" s="773"/>
      <c r="G434" s="773"/>
      <c r="H434" s="773"/>
      <c r="I434" s="773"/>
      <c r="J434" s="773"/>
      <c r="K434" s="773"/>
      <c r="L434" s="773"/>
      <c r="M434" s="773"/>
      <c r="N434" s="773"/>
      <c r="O434" s="773"/>
      <c r="P434" s="773"/>
      <c r="Q434" s="773"/>
      <c r="R434" s="773"/>
      <c r="S434" s="773"/>
      <c r="T434" s="773"/>
      <c r="U434" s="773"/>
      <c r="V434" s="773"/>
      <c r="W434" s="773"/>
      <c r="X434" s="773"/>
      <c r="Y434" s="773"/>
      <c r="Z434" s="773"/>
      <c r="AA434" s="52"/>
      <c r="AB434" s="52"/>
      <c r="AC434" s="52"/>
    </row>
    <row r="435" spans="1:68" ht="16.5" customHeight="1" x14ac:dyDescent="0.25">
      <c r="A435" s="774" t="s">
        <v>708</v>
      </c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62"/>
      <c r="AB435" s="62"/>
      <c r="AC435" s="62"/>
    </row>
    <row r="436" spans="1:68" ht="14.25" customHeight="1" x14ac:dyDescent="0.25">
      <c r="A436" s="775" t="s">
        <v>125</v>
      </c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75"/>
      <c r="P436" s="775"/>
      <c r="Q436" s="775"/>
      <c r="R436" s="775"/>
      <c r="S436" s="775"/>
      <c r="T436" s="775"/>
      <c r="U436" s="775"/>
      <c r="V436" s="775"/>
      <c r="W436" s="775"/>
      <c r="X436" s="775"/>
      <c r="Y436" s="775"/>
      <c r="Z436" s="775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76">
        <v>4607091389708</v>
      </c>
      <c r="E437" s="776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78"/>
      <c r="R437" s="778"/>
      <c r="S437" s="778"/>
      <c r="T437" s="77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4"/>
      <c r="P439" s="780" t="s">
        <v>40</v>
      </c>
      <c r="Q439" s="781"/>
      <c r="R439" s="781"/>
      <c r="S439" s="781"/>
      <c r="T439" s="781"/>
      <c r="U439" s="781"/>
      <c r="V439" s="782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75" t="s">
        <v>78</v>
      </c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75"/>
      <c r="P440" s="775"/>
      <c r="Q440" s="775"/>
      <c r="R440" s="775"/>
      <c r="S440" s="775"/>
      <c r="T440" s="775"/>
      <c r="U440" s="775"/>
      <c r="V440" s="775"/>
      <c r="W440" s="775"/>
      <c r="X440" s="775"/>
      <c r="Y440" s="775"/>
      <c r="Z440" s="775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76">
        <v>4607091389753</v>
      </c>
      <c r="E441" s="776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78"/>
      <c r="R441" s="778"/>
      <c r="S441" s="778"/>
      <c r="T441" s="77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ref="Y441:Y460" si="78">IFERROR(IF(X441="",0,CEILING((X441/$H441),1)*$H441),"")</f>
        <v>0</v>
      </c>
      <c r="Z441" s="39" t="str">
        <f>IFERROR(IF(Y441=0,"",ROUNDUP(Y441/H441,0)*0.00753),"")</f>
        <v/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0</v>
      </c>
      <c r="BN441" s="75">
        <f t="shared" ref="BN441:BN460" si="80">IFERROR(Y441*I441/H441,"0")</f>
        <v>0</v>
      </c>
      <c r="BO441" s="75">
        <f t="shared" ref="BO441:BO460" si="81">IFERROR(1/J441*(X441/H441),"0")</f>
        <v>0</v>
      </c>
      <c r="BP441" s="75">
        <f t="shared" ref="BP441:BP460" si="82">IFERROR(1/J441*(Y441/H441),"0")</f>
        <v>0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76">
        <v>4607091389753</v>
      </c>
      <c r="E442" s="776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78"/>
      <c r="R442" s="778"/>
      <c r="S442" s="778"/>
      <c r="T442" s="779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76">
        <v>4607091389760</v>
      </c>
      <c r="E443" s="776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78"/>
      <c r="R443" s="778"/>
      <c r="S443" s="778"/>
      <c r="T443" s="779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76">
        <v>4607091389746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78"/>
        <v>0</v>
      </c>
      <c r="Z444" s="39" t="str">
        <f>IFERROR(IF(Y444=0,"",ROUNDUP(Y444/H444,0)*0.00753),"")</f>
        <v/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0</v>
      </c>
      <c r="BN444" s="75">
        <f t="shared" si="80"/>
        <v>0</v>
      </c>
      <c r="BO444" s="75">
        <f t="shared" si="81"/>
        <v>0</v>
      </c>
      <c r="BP444" s="75">
        <f t="shared" si="82"/>
        <v>0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76">
        <v>4607091389746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76">
        <v>4680115883147</v>
      </c>
      <c r="E446" s="776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10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76">
        <v>4680115883147</v>
      </c>
      <c r="E447" s="776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10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76">
        <v>4607091384338</v>
      </c>
      <c r="E448" s="776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10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76">
        <v>4607091384338</v>
      </c>
      <c r="E449" s="776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76">
        <v>4680115883154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76">
        <v>4680115883154</v>
      </c>
      <c r="E451" s="776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76">
        <v>4607091389524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76">
        <v>4607091389524</v>
      </c>
      <c r="E453" s="776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22" t="s">
        <v>738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76">
        <v>4680115883161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76">
        <v>4607091389531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76">
        <v>4607091389531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76">
        <v>4607091384345</v>
      </c>
      <c r="E457" s="776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76">
        <v>4680115883185</v>
      </c>
      <c r="E458" s="776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76">
        <v>4680115883185</v>
      </c>
      <c r="E459" s="776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10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76">
        <v>4680115882928</v>
      </c>
      <c r="E460" s="776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83"/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4"/>
      <c r="P461" s="780" t="s">
        <v>40</v>
      </c>
      <c r="Q461" s="781"/>
      <c r="R461" s="781"/>
      <c r="S461" s="781"/>
      <c r="T461" s="781"/>
      <c r="U461" s="781"/>
      <c r="V461" s="782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4"/>
      <c r="AB461" s="64"/>
      <c r="AC461" s="64"/>
    </row>
    <row r="462" spans="1:68" x14ac:dyDescent="0.2">
      <c r="A462" s="783"/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4"/>
      <c r="P462" s="780" t="s">
        <v>40</v>
      </c>
      <c r="Q462" s="781"/>
      <c r="R462" s="781"/>
      <c r="S462" s="781"/>
      <c r="T462" s="781"/>
      <c r="U462" s="781"/>
      <c r="V462" s="782"/>
      <c r="W462" s="40" t="s">
        <v>0</v>
      </c>
      <c r="X462" s="41">
        <f>IFERROR(SUM(X441:X460),"0")</f>
        <v>0</v>
      </c>
      <c r="Y462" s="41">
        <f>IFERROR(SUM(Y441:Y460),"0")</f>
        <v>0</v>
      </c>
      <c r="Z462" s="40"/>
      <c r="AA462" s="64"/>
      <c r="AB462" s="64"/>
      <c r="AC462" s="64"/>
    </row>
    <row r="463" spans="1:68" ht="14.25" customHeight="1" x14ac:dyDescent="0.25">
      <c r="A463" s="775" t="s">
        <v>84</v>
      </c>
      <c r="B463" s="775"/>
      <c r="C463" s="775"/>
      <c r="D463" s="775"/>
      <c r="E463" s="775"/>
      <c r="F463" s="775"/>
      <c r="G463" s="775"/>
      <c r="H463" s="775"/>
      <c r="I463" s="775"/>
      <c r="J463" s="775"/>
      <c r="K463" s="775"/>
      <c r="L463" s="775"/>
      <c r="M463" s="775"/>
      <c r="N463" s="775"/>
      <c r="O463" s="775"/>
      <c r="P463" s="775"/>
      <c r="Q463" s="775"/>
      <c r="R463" s="775"/>
      <c r="S463" s="775"/>
      <c r="T463" s="775"/>
      <c r="U463" s="775"/>
      <c r="V463" s="775"/>
      <c r="W463" s="775"/>
      <c r="X463" s="775"/>
      <c r="Y463" s="775"/>
      <c r="Z463" s="775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76">
        <v>4607091384352</v>
      </c>
      <c r="E464" s="776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78"/>
      <c r="R464" s="778"/>
      <c r="S464" s="778"/>
      <c r="T464" s="77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76">
        <v>4607091389654</v>
      </c>
      <c r="E465" s="776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78"/>
      <c r="R465" s="778"/>
      <c r="S465" s="778"/>
      <c r="T465" s="77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75" t="s">
        <v>114</v>
      </c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75"/>
      <c r="P468" s="775"/>
      <c r="Q468" s="775"/>
      <c r="R468" s="775"/>
      <c r="S468" s="775"/>
      <c r="T468" s="775"/>
      <c r="U468" s="775"/>
      <c r="V468" s="775"/>
      <c r="W468" s="775"/>
      <c r="X468" s="775"/>
      <c r="Y468" s="775"/>
      <c r="Z468" s="775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76">
        <v>4680115884335</v>
      </c>
      <c r="E469" s="776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78"/>
      <c r="R469" s="778"/>
      <c r="S469" s="778"/>
      <c r="T469" s="77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74" t="s">
        <v>766</v>
      </c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62"/>
      <c r="AB472" s="62"/>
      <c r="AC472" s="62"/>
    </row>
    <row r="473" spans="1:68" ht="14.25" customHeight="1" x14ac:dyDescent="0.25">
      <c r="A473" s="775" t="s">
        <v>173</v>
      </c>
      <c r="B473" s="775"/>
      <c r="C473" s="775"/>
      <c r="D473" s="775"/>
      <c r="E473" s="775"/>
      <c r="F473" s="775"/>
      <c r="G473" s="775"/>
      <c r="H473" s="775"/>
      <c r="I473" s="775"/>
      <c r="J473" s="775"/>
      <c r="K473" s="775"/>
      <c r="L473" s="775"/>
      <c r="M473" s="775"/>
      <c r="N473" s="775"/>
      <c r="O473" s="775"/>
      <c r="P473" s="775"/>
      <c r="Q473" s="775"/>
      <c r="R473" s="775"/>
      <c r="S473" s="775"/>
      <c r="T473" s="775"/>
      <c r="U473" s="775"/>
      <c r="V473" s="775"/>
      <c r="W473" s="775"/>
      <c r="X473" s="775"/>
      <c r="Y473" s="775"/>
      <c r="Z473" s="775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76">
        <v>4607091389364</v>
      </c>
      <c r="E474" s="776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78"/>
      <c r="R474" s="778"/>
      <c r="S474" s="778"/>
      <c r="T474" s="779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83"/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4"/>
      <c r="P475" s="780" t="s">
        <v>40</v>
      </c>
      <c r="Q475" s="781"/>
      <c r="R475" s="781"/>
      <c r="S475" s="781"/>
      <c r="T475" s="781"/>
      <c r="U475" s="781"/>
      <c r="V475" s="782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75" t="s">
        <v>78</v>
      </c>
      <c r="B477" s="775"/>
      <c r="C477" s="775"/>
      <c r="D477" s="775"/>
      <c r="E477" s="775"/>
      <c r="F477" s="775"/>
      <c r="G477" s="775"/>
      <c r="H477" s="775"/>
      <c r="I477" s="775"/>
      <c r="J477" s="775"/>
      <c r="K477" s="775"/>
      <c r="L477" s="775"/>
      <c r="M477" s="775"/>
      <c r="N477" s="775"/>
      <c r="O477" s="775"/>
      <c r="P477" s="775"/>
      <c r="Q477" s="775"/>
      <c r="R477" s="775"/>
      <c r="S477" s="775"/>
      <c r="T477" s="775"/>
      <c r="U477" s="775"/>
      <c r="V477" s="775"/>
      <c r="W477" s="775"/>
      <c r="X477" s="775"/>
      <c r="Y477" s="775"/>
      <c r="Z477" s="775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76">
        <v>4607091389739</v>
      </c>
      <c r="E478" s="77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78"/>
      <c r="R478" s="778"/>
      <c r="S478" s="778"/>
      <c r="T478" s="779"/>
      <c r="U478" s="37" t="s">
        <v>45</v>
      </c>
      <c r="V478" s="37" t="s">
        <v>45</v>
      </c>
      <c r="W478" s="38" t="s">
        <v>0</v>
      </c>
      <c r="X478" s="56">
        <v>0</v>
      </c>
      <c r="Y478" s="53">
        <f>IFERROR(IF(X478="",0,CEILING((X478/$H478),1)*$H478),"")</f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0</v>
      </c>
      <c r="BN478" s="75">
        <f>IFERROR(Y478*I478/H478,"0")</f>
        <v>0</v>
      </c>
      <c r="BO478" s="75">
        <f>IFERROR(1/J478*(X478/H478),"0")</f>
        <v>0</v>
      </c>
      <c r="BP478" s="75">
        <f>IFERROR(1/J478*(Y478/H478),"0")</f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76">
        <v>4607091389425</v>
      </c>
      <c r="E479" s="776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78"/>
      <c r="R479" s="778"/>
      <c r="S479" s="778"/>
      <c r="T479" s="779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76">
        <v>4680115880771</v>
      </c>
      <c r="E480" s="77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78"/>
      <c r="R480" s="778"/>
      <c r="S480" s="778"/>
      <c r="T480" s="77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76">
        <v>4607091389500</v>
      </c>
      <c r="E481" s="776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37" t="s">
        <v>781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76">
        <v>4607091389500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83"/>
      <c r="B483" s="783"/>
      <c r="C483" s="783"/>
      <c r="D483" s="783"/>
      <c r="E483" s="783"/>
      <c r="F483" s="783"/>
      <c r="G483" s="783"/>
      <c r="H483" s="783"/>
      <c r="I483" s="783"/>
      <c r="J483" s="783"/>
      <c r="K483" s="783"/>
      <c r="L483" s="783"/>
      <c r="M483" s="783"/>
      <c r="N483" s="783"/>
      <c r="O483" s="784"/>
      <c r="P483" s="780" t="s">
        <v>40</v>
      </c>
      <c r="Q483" s="781"/>
      <c r="R483" s="781"/>
      <c r="S483" s="781"/>
      <c r="T483" s="781"/>
      <c r="U483" s="781"/>
      <c r="V483" s="782"/>
      <c r="W483" s="40" t="s">
        <v>39</v>
      </c>
      <c r="X483" s="41">
        <f>IFERROR(X478/H478,"0")+IFERROR(X479/H479,"0")+IFERROR(X480/H480,"0")+IFERROR(X481/H481,"0")+IFERROR(X482/H482,"0")</f>
        <v>0</v>
      </c>
      <c r="Y483" s="41">
        <f>IFERROR(Y478/H478,"0")+IFERROR(Y479/H479,"0")+IFERROR(Y480/H480,"0")+IFERROR(Y481/H481,"0")+IFERROR(Y482/H482,"0")</f>
        <v>0</v>
      </c>
      <c r="Z483" s="41">
        <f>IFERROR(IF(Z478="",0,Z478),"0")+IFERROR(IF(Z479="",0,Z479),"0")+IFERROR(IF(Z480="",0,Z480),"0")+IFERROR(IF(Z481="",0,Z481),"0")+IFERROR(IF(Z482="",0,Z482),"0")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83"/>
      <c r="B484" s="783"/>
      <c r="C484" s="783"/>
      <c r="D484" s="783"/>
      <c r="E484" s="783"/>
      <c r="F484" s="783"/>
      <c r="G484" s="783"/>
      <c r="H484" s="783"/>
      <c r="I484" s="783"/>
      <c r="J484" s="783"/>
      <c r="K484" s="783"/>
      <c r="L484" s="783"/>
      <c r="M484" s="783"/>
      <c r="N484" s="783"/>
      <c r="O484" s="784"/>
      <c r="P484" s="780" t="s">
        <v>40</v>
      </c>
      <c r="Q484" s="781"/>
      <c r="R484" s="781"/>
      <c r="S484" s="781"/>
      <c r="T484" s="781"/>
      <c r="U484" s="781"/>
      <c r="V484" s="782"/>
      <c r="W484" s="40" t="s">
        <v>0</v>
      </c>
      <c r="X484" s="41">
        <f>IFERROR(SUM(X478:X482),"0")</f>
        <v>0</v>
      </c>
      <c r="Y484" s="41">
        <f>IFERROR(SUM(Y478:Y482),"0")</f>
        <v>0</v>
      </c>
      <c r="Z484" s="40"/>
      <c r="AA484" s="64"/>
      <c r="AB484" s="64"/>
      <c r="AC484" s="64"/>
    </row>
    <row r="485" spans="1:68" ht="14.25" customHeight="1" x14ac:dyDescent="0.25">
      <c r="A485" s="775" t="s">
        <v>114</v>
      </c>
      <c r="B485" s="775"/>
      <c r="C485" s="775"/>
      <c r="D485" s="775"/>
      <c r="E485" s="775"/>
      <c r="F485" s="775"/>
      <c r="G485" s="775"/>
      <c r="H485" s="775"/>
      <c r="I485" s="775"/>
      <c r="J485" s="775"/>
      <c r="K485" s="775"/>
      <c r="L485" s="775"/>
      <c r="M485" s="775"/>
      <c r="N485" s="775"/>
      <c r="O485" s="775"/>
      <c r="P485" s="775"/>
      <c r="Q485" s="775"/>
      <c r="R485" s="775"/>
      <c r="S485" s="775"/>
      <c r="T485" s="775"/>
      <c r="U485" s="775"/>
      <c r="V485" s="775"/>
      <c r="W485" s="775"/>
      <c r="X485" s="775"/>
      <c r="Y485" s="775"/>
      <c r="Z485" s="775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76">
        <v>4680115884359</v>
      </c>
      <c r="E486" s="776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78"/>
      <c r="R486" s="778"/>
      <c r="S486" s="778"/>
      <c r="T486" s="779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83"/>
      <c r="B488" s="783"/>
      <c r="C488" s="783"/>
      <c r="D488" s="783"/>
      <c r="E488" s="783"/>
      <c r="F488" s="783"/>
      <c r="G488" s="783"/>
      <c r="H488" s="783"/>
      <c r="I488" s="783"/>
      <c r="J488" s="783"/>
      <c r="K488" s="783"/>
      <c r="L488" s="783"/>
      <c r="M488" s="783"/>
      <c r="N488" s="783"/>
      <c r="O488" s="784"/>
      <c r="P488" s="780" t="s">
        <v>40</v>
      </c>
      <c r="Q488" s="781"/>
      <c r="R488" s="781"/>
      <c r="S488" s="781"/>
      <c r="T488" s="781"/>
      <c r="U488" s="781"/>
      <c r="V488" s="782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74" t="s">
        <v>786</v>
      </c>
      <c r="B489" s="774"/>
      <c r="C489" s="774"/>
      <c r="D489" s="774"/>
      <c r="E489" s="774"/>
      <c r="F489" s="774"/>
      <c r="G489" s="774"/>
      <c r="H489" s="774"/>
      <c r="I489" s="774"/>
      <c r="J489" s="774"/>
      <c r="K489" s="774"/>
      <c r="L489" s="774"/>
      <c r="M489" s="774"/>
      <c r="N489" s="774"/>
      <c r="O489" s="774"/>
      <c r="P489" s="774"/>
      <c r="Q489" s="774"/>
      <c r="R489" s="774"/>
      <c r="S489" s="774"/>
      <c r="T489" s="774"/>
      <c r="U489" s="774"/>
      <c r="V489" s="774"/>
      <c r="W489" s="774"/>
      <c r="X489" s="774"/>
      <c r="Y489" s="774"/>
      <c r="Z489" s="774"/>
      <c r="AA489" s="62"/>
      <c r="AB489" s="62"/>
      <c r="AC489" s="62"/>
    </row>
    <row r="490" spans="1:68" ht="14.25" customHeight="1" x14ac:dyDescent="0.25">
      <c r="A490" s="775" t="s">
        <v>78</v>
      </c>
      <c r="B490" s="775"/>
      <c r="C490" s="775"/>
      <c r="D490" s="775"/>
      <c r="E490" s="775"/>
      <c r="F490" s="775"/>
      <c r="G490" s="775"/>
      <c r="H490" s="775"/>
      <c r="I490" s="775"/>
      <c r="J490" s="775"/>
      <c r="K490" s="775"/>
      <c r="L490" s="775"/>
      <c r="M490" s="775"/>
      <c r="N490" s="775"/>
      <c r="O490" s="775"/>
      <c r="P490" s="775"/>
      <c r="Q490" s="775"/>
      <c r="R490" s="775"/>
      <c r="S490" s="775"/>
      <c r="T490" s="775"/>
      <c r="U490" s="775"/>
      <c r="V490" s="775"/>
      <c r="W490" s="775"/>
      <c r="X490" s="775"/>
      <c r="Y490" s="775"/>
      <c r="Z490" s="775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76">
        <v>4680115885189</v>
      </c>
      <c r="E491" s="776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78"/>
      <c r="R491" s="778"/>
      <c r="S491" s="778"/>
      <c r="T491" s="779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76">
        <v>4680115885172</v>
      </c>
      <c r="E492" s="776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78"/>
      <c r="R492" s="778"/>
      <c r="S492" s="778"/>
      <c r="T492" s="779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76">
        <v>4680115885110</v>
      </c>
      <c r="E493" s="776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78"/>
      <c r="R493" s="778"/>
      <c r="S493" s="778"/>
      <c r="T493" s="77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83"/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4"/>
      <c r="P494" s="780" t="s">
        <v>40</v>
      </c>
      <c r="Q494" s="781"/>
      <c r="R494" s="781"/>
      <c r="S494" s="781"/>
      <c r="T494" s="781"/>
      <c r="U494" s="781"/>
      <c r="V494" s="782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83"/>
      <c r="B495" s="783"/>
      <c r="C495" s="783"/>
      <c r="D495" s="783"/>
      <c r="E495" s="783"/>
      <c r="F495" s="783"/>
      <c r="G495" s="783"/>
      <c r="H495" s="783"/>
      <c r="I495" s="783"/>
      <c r="J495" s="783"/>
      <c r="K495" s="783"/>
      <c r="L495" s="783"/>
      <c r="M495" s="783"/>
      <c r="N495" s="783"/>
      <c r="O495" s="784"/>
      <c r="P495" s="780" t="s">
        <v>40</v>
      </c>
      <c r="Q495" s="781"/>
      <c r="R495" s="781"/>
      <c r="S495" s="781"/>
      <c r="T495" s="781"/>
      <c r="U495" s="781"/>
      <c r="V495" s="782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74" t="s">
        <v>795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62"/>
      <c r="AB496" s="62"/>
      <c r="AC496" s="62"/>
    </row>
    <row r="497" spans="1:68" ht="14.25" customHeight="1" x14ac:dyDescent="0.25">
      <c r="A497" s="775" t="s">
        <v>78</v>
      </c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75"/>
      <c r="P497" s="775"/>
      <c r="Q497" s="775"/>
      <c r="R497" s="775"/>
      <c r="S497" s="775"/>
      <c r="T497" s="775"/>
      <c r="U497" s="775"/>
      <c r="V497" s="775"/>
      <c r="W497" s="775"/>
      <c r="X497" s="775"/>
      <c r="Y497" s="775"/>
      <c r="Z497" s="775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76">
        <v>4680115885103</v>
      </c>
      <c r="E498" s="776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78"/>
      <c r="R498" s="778"/>
      <c r="S498" s="778"/>
      <c r="T498" s="77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83"/>
      <c r="B499" s="783"/>
      <c r="C499" s="783"/>
      <c r="D499" s="783"/>
      <c r="E499" s="783"/>
      <c r="F499" s="783"/>
      <c r="G499" s="783"/>
      <c r="H499" s="783"/>
      <c r="I499" s="783"/>
      <c r="J499" s="783"/>
      <c r="K499" s="783"/>
      <c r="L499" s="783"/>
      <c r="M499" s="783"/>
      <c r="N499" s="783"/>
      <c r="O499" s="784"/>
      <c r="P499" s="780" t="s">
        <v>40</v>
      </c>
      <c r="Q499" s="781"/>
      <c r="R499" s="781"/>
      <c r="S499" s="781"/>
      <c r="T499" s="781"/>
      <c r="U499" s="781"/>
      <c r="V499" s="782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83"/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4"/>
      <c r="P500" s="780" t="s">
        <v>40</v>
      </c>
      <c r="Q500" s="781"/>
      <c r="R500" s="781"/>
      <c r="S500" s="781"/>
      <c r="T500" s="781"/>
      <c r="U500" s="781"/>
      <c r="V500" s="782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73" t="s">
        <v>799</v>
      </c>
      <c r="B501" s="773"/>
      <c r="C501" s="773"/>
      <c r="D501" s="773"/>
      <c r="E501" s="773"/>
      <c r="F501" s="773"/>
      <c r="G501" s="773"/>
      <c r="H501" s="773"/>
      <c r="I501" s="773"/>
      <c r="J501" s="773"/>
      <c r="K501" s="773"/>
      <c r="L501" s="773"/>
      <c r="M501" s="773"/>
      <c r="N501" s="773"/>
      <c r="O501" s="773"/>
      <c r="P501" s="773"/>
      <c r="Q501" s="773"/>
      <c r="R501" s="773"/>
      <c r="S501" s="773"/>
      <c r="T501" s="773"/>
      <c r="U501" s="773"/>
      <c r="V501" s="773"/>
      <c r="W501" s="773"/>
      <c r="X501" s="773"/>
      <c r="Y501" s="773"/>
      <c r="Z501" s="773"/>
      <c r="AA501" s="52"/>
      <c r="AB501" s="52"/>
      <c r="AC501" s="52"/>
    </row>
    <row r="502" spans="1:68" ht="16.5" customHeight="1" x14ac:dyDescent="0.25">
      <c r="A502" s="774" t="s">
        <v>799</v>
      </c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4"/>
      <c r="P502" s="774"/>
      <c r="Q502" s="774"/>
      <c r="R502" s="774"/>
      <c r="S502" s="774"/>
      <c r="T502" s="774"/>
      <c r="U502" s="774"/>
      <c r="V502" s="774"/>
      <c r="W502" s="774"/>
      <c r="X502" s="774"/>
      <c r="Y502" s="774"/>
      <c r="Z502" s="774"/>
      <c r="AA502" s="62"/>
      <c r="AB502" s="62"/>
      <c r="AC502" s="62"/>
    </row>
    <row r="503" spans="1:68" ht="14.25" customHeight="1" x14ac:dyDescent="0.25">
      <c r="A503" s="775" t="s">
        <v>125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76">
        <v>4607091389067</v>
      </c>
      <c r="E504" s="776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78"/>
      <c r="R504" s="778"/>
      <c r="S504" s="778"/>
      <c r="T504" s="77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76">
        <v>4680115885271</v>
      </c>
      <c r="E505" s="776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78"/>
      <c r="R505" s="778"/>
      <c r="S505" s="778"/>
      <c r="T505" s="77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76">
        <v>4680115884502</v>
      </c>
      <c r="E506" s="776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78"/>
      <c r="R506" s="778"/>
      <c r="S506" s="778"/>
      <c r="T506" s="77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76">
        <v>4607091389104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84"/>
        <v>0</v>
      </c>
      <c r="Z507" s="39" t="str">
        <f t="shared" si="85"/>
        <v/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0</v>
      </c>
      <c r="BN507" s="75">
        <f t="shared" si="87"/>
        <v>0</v>
      </c>
      <c r="BO507" s="75">
        <f t="shared" si="88"/>
        <v>0</v>
      </c>
      <c r="BP507" s="75">
        <f t="shared" si="89"/>
        <v>0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76">
        <v>4680115884519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76">
        <v>4680115885226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1100</v>
      </c>
      <c r="Y509" s="53">
        <f t="shared" si="84"/>
        <v>1103.52</v>
      </c>
      <c r="Z509" s="39">
        <f t="shared" si="85"/>
        <v>2.4996399999999999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1175</v>
      </c>
      <c r="BN509" s="75">
        <f t="shared" si="87"/>
        <v>1178.76</v>
      </c>
      <c r="BO509" s="75">
        <f t="shared" si="88"/>
        <v>2.0032051282051282</v>
      </c>
      <c r="BP509" s="75">
        <f t="shared" si="89"/>
        <v>2.0096153846153846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76">
        <v>4680115880603</v>
      </c>
      <c r="E510" s="776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76">
        <v>4607091389982</v>
      </c>
      <c r="E511" s="776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83"/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4"/>
      <c r="P512" s="780" t="s">
        <v>40</v>
      </c>
      <c r="Q512" s="781"/>
      <c r="R512" s="781"/>
      <c r="S512" s="781"/>
      <c r="T512" s="781"/>
      <c r="U512" s="781"/>
      <c r="V512" s="782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208.33333333333331</v>
      </c>
      <c r="Y512" s="41">
        <f>IFERROR(Y504/H504,"0")+IFERROR(Y505/H505,"0")+IFERROR(Y506/H506,"0")+IFERROR(Y507/H507,"0")+IFERROR(Y508/H508,"0")+IFERROR(Y509/H509,"0")+IFERROR(Y510/H510,"0")+IFERROR(Y511/H511,"0")</f>
        <v>209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2.4996399999999999</v>
      </c>
      <c r="AA512" s="64"/>
      <c r="AB512" s="64"/>
      <c r="AC512" s="64"/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0</v>
      </c>
      <c r="X513" s="41">
        <f>IFERROR(SUM(X504:X511),"0")</f>
        <v>1100</v>
      </c>
      <c r="Y513" s="41">
        <f>IFERROR(SUM(Y504:Y511),"0")</f>
        <v>1103.52</v>
      </c>
      <c r="Z513" s="40"/>
      <c r="AA513" s="64"/>
      <c r="AB513" s="64"/>
      <c r="AC513" s="64"/>
    </row>
    <row r="514" spans="1:68" ht="14.25" customHeight="1" x14ac:dyDescent="0.25">
      <c r="A514" s="775" t="s">
        <v>173</v>
      </c>
      <c r="B514" s="775"/>
      <c r="C514" s="775"/>
      <c r="D514" s="775"/>
      <c r="E514" s="775"/>
      <c r="F514" s="775"/>
      <c r="G514" s="775"/>
      <c r="H514" s="775"/>
      <c r="I514" s="775"/>
      <c r="J514" s="775"/>
      <c r="K514" s="775"/>
      <c r="L514" s="775"/>
      <c r="M514" s="775"/>
      <c r="N514" s="775"/>
      <c r="O514" s="775"/>
      <c r="P514" s="775"/>
      <c r="Q514" s="775"/>
      <c r="R514" s="775"/>
      <c r="S514" s="775"/>
      <c r="T514" s="775"/>
      <c r="U514" s="775"/>
      <c r="V514" s="775"/>
      <c r="W514" s="775"/>
      <c r="X514" s="775"/>
      <c r="Y514" s="775"/>
      <c r="Z514" s="775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76">
        <v>4607091388930</v>
      </c>
      <c r="E515" s="776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78"/>
      <c r="R515" s="778"/>
      <c r="S515" s="778"/>
      <c r="T515" s="779"/>
      <c r="U515" s="37" t="s">
        <v>45</v>
      </c>
      <c r="V515" s="37" t="s">
        <v>45</v>
      </c>
      <c r="W515" s="38" t="s">
        <v>0</v>
      </c>
      <c r="X515" s="56">
        <v>550</v>
      </c>
      <c r="Y515" s="53">
        <f>IFERROR(IF(X515="",0,CEILING((X515/$H515),1)*$H515),"")</f>
        <v>554.4</v>
      </c>
      <c r="Z515" s="39">
        <f>IFERROR(IF(Y515=0,"",ROUNDUP(Y515/H515,0)*0.01196),"")</f>
        <v>1.2558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587.5</v>
      </c>
      <c r="BN515" s="75">
        <f>IFERROR(Y515*I515/H515,"0")</f>
        <v>592.19999999999993</v>
      </c>
      <c r="BO515" s="75">
        <f>IFERROR(1/J515*(X515/H515),"0")</f>
        <v>1.0016025641025641</v>
      </c>
      <c r="BP515" s="75">
        <f>IFERROR(1/J515*(Y515/H515),"0")</f>
        <v>1.0096153846153846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76">
        <v>4680115880054</v>
      </c>
      <c r="E516" s="776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78"/>
      <c r="R516" s="778"/>
      <c r="S516" s="778"/>
      <c r="T516" s="77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3"/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4"/>
      <c r="P517" s="780" t="s">
        <v>40</v>
      </c>
      <c r="Q517" s="781"/>
      <c r="R517" s="781"/>
      <c r="S517" s="781"/>
      <c r="T517" s="781"/>
      <c r="U517" s="781"/>
      <c r="V517" s="782"/>
      <c r="W517" s="40" t="s">
        <v>39</v>
      </c>
      <c r="X517" s="41">
        <f>IFERROR(X515/H515,"0")+IFERROR(X516/H516,"0")</f>
        <v>104.16666666666666</v>
      </c>
      <c r="Y517" s="41">
        <f>IFERROR(Y515/H515,"0")+IFERROR(Y516/H516,"0")</f>
        <v>104.99999999999999</v>
      </c>
      <c r="Z517" s="41">
        <f>IFERROR(IF(Z515="",0,Z515),"0")+IFERROR(IF(Z516="",0,Z516),"0")</f>
        <v>1.2558</v>
      </c>
      <c r="AA517" s="64"/>
      <c r="AB517" s="64"/>
      <c r="AC517" s="64"/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0</v>
      </c>
      <c r="X518" s="41">
        <f>IFERROR(SUM(X515:X516),"0")</f>
        <v>550</v>
      </c>
      <c r="Y518" s="41">
        <f>IFERROR(SUM(Y515:Y516),"0")</f>
        <v>554.4</v>
      </c>
      <c r="Z518" s="40"/>
      <c r="AA518" s="64"/>
      <c r="AB518" s="64"/>
      <c r="AC518" s="64"/>
    </row>
    <row r="519" spans="1:68" ht="14.25" customHeight="1" x14ac:dyDescent="0.25">
      <c r="A519" s="775" t="s">
        <v>78</v>
      </c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75"/>
      <c r="P519" s="775"/>
      <c r="Q519" s="775"/>
      <c r="R519" s="775"/>
      <c r="S519" s="775"/>
      <c r="T519" s="775"/>
      <c r="U519" s="775"/>
      <c r="V519" s="775"/>
      <c r="W519" s="775"/>
      <c r="X519" s="775"/>
      <c r="Y519" s="775"/>
      <c r="Z519" s="775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76">
        <v>4680115883116</v>
      </c>
      <c r="E520" s="776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78"/>
      <c r="R520" s="778"/>
      <c r="S520" s="778"/>
      <c r="T520" s="779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90">IFERROR(IF(X520="",0,CEILING((X520/$H520),1)*$H520),"")</f>
        <v>0</v>
      </c>
      <c r="Z520" s="39" t="str">
        <f>IFERROR(IF(Y520=0,"",ROUNDUP(Y520/H520,0)*0.01196),"")</f>
        <v/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0</v>
      </c>
      <c r="BN520" s="75">
        <f t="shared" ref="BN520:BN525" si="92">IFERROR(Y520*I520/H520,"0")</f>
        <v>0</v>
      </c>
      <c r="BO520" s="75">
        <f t="shared" ref="BO520:BO525" si="93">IFERROR(1/J520*(X520/H520),"0")</f>
        <v>0</v>
      </c>
      <c r="BP520" s="75">
        <f t="shared" ref="BP520:BP525" si="94">IFERROR(1/J520*(Y520/H520),"0")</f>
        <v>0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76">
        <v>4680115883093</v>
      </c>
      <c r="E521" s="776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78"/>
      <c r="R521" s="778"/>
      <c r="S521" s="778"/>
      <c r="T521" s="779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90"/>
        <v>0</v>
      </c>
      <c r="Z521" s="39" t="str">
        <f>IFERROR(IF(Y521=0,"",ROUNDUP(Y521/H521,0)*0.01196),"")</f>
        <v/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76">
        <v>4680115883109</v>
      </c>
      <c r="E522" s="77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78"/>
      <c r="R522" s="778"/>
      <c r="S522" s="778"/>
      <c r="T522" s="779"/>
      <c r="U522" s="37" t="s">
        <v>45</v>
      </c>
      <c r="V522" s="37" t="s">
        <v>45</v>
      </c>
      <c r="W522" s="38" t="s">
        <v>0</v>
      </c>
      <c r="X522" s="56">
        <v>100</v>
      </c>
      <c r="Y522" s="53">
        <f t="shared" si="90"/>
        <v>100.32000000000001</v>
      </c>
      <c r="Z522" s="39">
        <f>IFERROR(IF(Y522=0,"",ROUNDUP(Y522/H522,0)*0.01196),"")</f>
        <v>0.22724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106.81818181818181</v>
      </c>
      <c r="BN522" s="75">
        <f t="shared" si="92"/>
        <v>107.16</v>
      </c>
      <c r="BO522" s="75">
        <f t="shared" si="93"/>
        <v>0.18210955710955709</v>
      </c>
      <c r="BP522" s="75">
        <f t="shared" si="94"/>
        <v>0.18269230769230771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76">
        <v>4680115882072</v>
      </c>
      <c r="E523" s="776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76">
        <v>4680115882102</v>
      </c>
      <c r="E524" s="776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76">
        <v>4680115882096</v>
      </c>
      <c r="E525" s="776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83"/>
      <c r="B526" s="783"/>
      <c r="C526" s="783"/>
      <c r="D526" s="783"/>
      <c r="E526" s="783"/>
      <c r="F526" s="783"/>
      <c r="G526" s="783"/>
      <c r="H526" s="783"/>
      <c r="I526" s="783"/>
      <c r="J526" s="783"/>
      <c r="K526" s="783"/>
      <c r="L526" s="783"/>
      <c r="M526" s="783"/>
      <c r="N526" s="783"/>
      <c r="O526" s="784"/>
      <c r="P526" s="780" t="s">
        <v>40</v>
      </c>
      <c r="Q526" s="781"/>
      <c r="R526" s="781"/>
      <c r="S526" s="781"/>
      <c r="T526" s="781"/>
      <c r="U526" s="781"/>
      <c r="V526" s="782"/>
      <c r="W526" s="40" t="s">
        <v>39</v>
      </c>
      <c r="X526" s="41">
        <f>IFERROR(X520/H520,"0")+IFERROR(X521/H521,"0")+IFERROR(X522/H522,"0")+IFERROR(X523/H523,"0")+IFERROR(X524/H524,"0")+IFERROR(X525/H525,"0")</f>
        <v>18.939393939393938</v>
      </c>
      <c r="Y526" s="41">
        <f>IFERROR(Y520/H520,"0")+IFERROR(Y521/H521,"0")+IFERROR(Y522/H522,"0")+IFERROR(Y523/H523,"0")+IFERROR(Y524/H524,"0")+IFERROR(Y525/H525,"0")</f>
        <v>19</v>
      </c>
      <c r="Z526" s="41">
        <f>IFERROR(IF(Z520="",0,Z520),"0")+IFERROR(IF(Z521="",0,Z521),"0")+IFERROR(IF(Z522="",0,Z522),"0")+IFERROR(IF(Z523="",0,Z523),"0")+IFERROR(IF(Z524="",0,Z524),"0")+IFERROR(IF(Z525="",0,Z525),"0")</f>
        <v>0.22724</v>
      </c>
      <c r="AA526" s="64"/>
      <c r="AB526" s="64"/>
      <c r="AC526" s="64"/>
    </row>
    <row r="527" spans="1:68" x14ac:dyDescent="0.2">
      <c r="A527" s="783"/>
      <c r="B527" s="783"/>
      <c r="C527" s="783"/>
      <c r="D527" s="783"/>
      <c r="E527" s="783"/>
      <c r="F527" s="783"/>
      <c r="G527" s="783"/>
      <c r="H527" s="783"/>
      <c r="I527" s="783"/>
      <c r="J527" s="783"/>
      <c r="K527" s="783"/>
      <c r="L527" s="783"/>
      <c r="M527" s="783"/>
      <c r="N527" s="783"/>
      <c r="O527" s="784"/>
      <c r="P527" s="780" t="s">
        <v>40</v>
      </c>
      <c r="Q527" s="781"/>
      <c r="R527" s="781"/>
      <c r="S527" s="781"/>
      <c r="T527" s="781"/>
      <c r="U527" s="781"/>
      <c r="V527" s="782"/>
      <c r="W527" s="40" t="s">
        <v>0</v>
      </c>
      <c r="X527" s="41">
        <f>IFERROR(SUM(X520:X525),"0")</f>
        <v>100</v>
      </c>
      <c r="Y527" s="41">
        <f>IFERROR(SUM(Y520:Y525),"0")</f>
        <v>100.32000000000001</v>
      </c>
      <c r="Z527" s="40"/>
      <c r="AA527" s="64"/>
      <c r="AB527" s="64"/>
      <c r="AC527" s="64"/>
    </row>
    <row r="528" spans="1:68" ht="14.25" customHeight="1" x14ac:dyDescent="0.25">
      <c r="A528" s="775" t="s">
        <v>84</v>
      </c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75"/>
      <c r="P528" s="775"/>
      <c r="Q528" s="775"/>
      <c r="R528" s="775"/>
      <c r="S528" s="775"/>
      <c r="T528" s="775"/>
      <c r="U528" s="775"/>
      <c r="V528" s="775"/>
      <c r="W528" s="775"/>
      <c r="X528" s="775"/>
      <c r="Y528" s="775"/>
      <c r="Z528" s="775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76">
        <v>4607091383409</v>
      </c>
      <c r="E529" s="776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78"/>
      <c r="R529" s="778"/>
      <c r="S529" s="778"/>
      <c r="T529" s="77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76">
        <v>4607091383416</v>
      </c>
      <c r="E530" s="776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78"/>
      <c r="R530" s="778"/>
      <c r="S530" s="778"/>
      <c r="T530" s="77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76">
        <v>4680115883536</v>
      </c>
      <c r="E531" s="776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78"/>
      <c r="R531" s="778"/>
      <c r="S531" s="778"/>
      <c r="T531" s="77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75" t="s">
        <v>213</v>
      </c>
      <c r="B534" s="775"/>
      <c r="C534" s="775"/>
      <c r="D534" s="775"/>
      <c r="E534" s="775"/>
      <c r="F534" s="775"/>
      <c r="G534" s="775"/>
      <c r="H534" s="775"/>
      <c r="I534" s="775"/>
      <c r="J534" s="775"/>
      <c r="K534" s="775"/>
      <c r="L534" s="775"/>
      <c r="M534" s="775"/>
      <c r="N534" s="775"/>
      <c r="O534" s="775"/>
      <c r="P534" s="775"/>
      <c r="Q534" s="775"/>
      <c r="R534" s="775"/>
      <c r="S534" s="775"/>
      <c r="T534" s="775"/>
      <c r="U534" s="775"/>
      <c r="V534" s="775"/>
      <c r="W534" s="775"/>
      <c r="X534" s="775"/>
      <c r="Y534" s="775"/>
      <c r="Z534" s="775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76">
        <v>4680115885035</v>
      </c>
      <c r="E535" s="776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78"/>
      <c r="R535" s="778"/>
      <c r="S535" s="778"/>
      <c r="T535" s="77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76">
        <v>4680115885936</v>
      </c>
      <c r="E536" s="776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1064" t="s">
        <v>856</v>
      </c>
      <c r="Q536" s="778"/>
      <c r="R536" s="778"/>
      <c r="S536" s="778"/>
      <c r="T536" s="77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83"/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4"/>
      <c r="P538" s="780" t="s">
        <v>40</v>
      </c>
      <c r="Q538" s="781"/>
      <c r="R538" s="781"/>
      <c r="S538" s="781"/>
      <c r="T538" s="781"/>
      <c r="U538" s="781"/>
      <c r="V538" s="782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73" t="s">
        <v>857</v>
      </c>
      <c r="B539" s="773"/>
      <c r="C539" s="773"/>
      <c r="D539" s="773"/>
      <c r="E539" s="773"/>
      <c r="F539" s="773"/>
      <c r="G539" s="773"/>
      <c r="H539" s="773"/>
      <c r="I539" s="773"/>
      <c r="J539" s="773"/>
      <c r="K539" s="773"/>
      <c r="L539" s="773"/>
      <c r="M539" s="773"/>
      <c r="N539" s="773"/>
      <c r="O539" s="773"/>
      <c r="P539" s="773"/>
      <c r="Q539" s="773"/>
      <c r="R539" s="773"/>
      <c r="S539" s="773"/>
      <c r="T539" s="773"/>
      <c r="U539" s="773"/>
      <c r="V539" s="773"/>
      <c r="W539" s="773"/>
      <c r="X539" s="773"/>
      <c r="Y539" s="773"/>
      <c r="Z539" s="773"/>
      <c r="AA539" s="52"/>
      <c r="AB539" s="52"/>
      <c r="AC539" s="52"/>
    </row>
    <row r="540" spans="1:68" ht="16.5" customHeight="1" x14ac:dyDescent="0.25">
      <c r="A540" s="774" t="s">
        <v>857</v>
      </c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  <c r="P540" s="774"/>
      <c r="Q540" s="774"/>
      <c r="R540" s="774"/>
      <c r="S540" s="774"/>
      <c r="T540" s="774"/>
      <c r="U540" s="774"/>
      <c r="V540" s="774"/>
      <c r="W540" s="774"/>
      <c r="X540" s="774"/>
      <c r="Y540" s="774"/>
      <c r="Z540" s="774"/>
      <c r="AA540" s="62"/>
      <c r="AB540" s="62"/>
      <c r="AC540" s="62"/>
    </row>
    <row r="541" spans="1:68" ht="14.25" customHeight="1" x14ac:dyDescent="0.25">
      <c r="A541" s="775" t="s">
        <v>125</v>
      </c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75"/>
      <c r="P541" s="775"/>
      <c r="Q541" s="775"/>
      <c r="R541" s="775"/>
      <c r="S541" s="775"/>
      <c r="T541" s="775"/>
      <c r="U541" s="775"/>
      <c r="V541" s="775"/>
      <c r="W541" s="775"/>
      <c r="X541" s="775"/>
      <c r="Y541" s="775"/>
      <c r="Z541" s="775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76">
        <v>4640242181011</v>
      </c>
      <c r="E542" s="776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1065" t="s">
        <v>860</v>
      </c>
      <c r="Q542" s="778"/>
      <c r="R542" s="778"/>
      <c r="S542" s="778"/>
      <c r="T542" s="779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76">
        <v>4640242180441</v>
      </c>
      <c r="E543" s="776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1066" t="s">
        <v>864</v>
      </c>
      <c r="Q543" s="778"/>
      <c r="R543" s="778"/>
      <c r="S543" s="778"/>
      <c r="T543" s="779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76">
        <v>4640242180564</v>
      </c>
      <c r="E544" s="776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1067" t="s">
        <v>868</v>
      </c>
      <c r="Q544" s="778"/>
      <c r="R544" s="778"/>
      <c r="S544" s="778"/>
      <c r="T544" s="779"/>
      <c r="U544" s="37" t="s">
        <v>45</v>
      </c>
      <c r="V544" s="37" t="s">
        <v>45</v>
      </c>
      <c r="W544" s="38" t="s">
        <v>0</v>
      </c>
      <c r="X544" s="56">
        <v>240</v>
      </c>
      <c r="Y544" s="53">
        <f t="shared" si="95"/>
        <v>240</v>
      </c>
      <c r="Z544" s="39">
        <f>IFERROR(IF(Y544=0,"",ROUNDUP(Y544/H544,0)*0.02175),"")</f>
        <v>0.43499999999999994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249.60000000000002</v>
      </c>
      <c r="BN544" s="75">
        <f t="shared" si="97"/>
        <v>249.60000000000002</v>
      </c>
      <c r="BO544" s="75">
        <f t="shared" si="98"/>
        <v>0.3571428571428571</v>
      </c>
      <c r="BP544" s="75">
        <f t="shared" si="99"/>
        <v>0.3571428571428571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76">
        <v>4640242180922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1068" t="s">
        <v>872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76">
        <v>4640242181189</v>
      </c>
      <c r="E546" s="776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1069" t="s">
        <v>876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76">
        <v>4640242180038</v>
      </c>
      <c r="E547" s="776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1070" t="s">
        <v>879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76">
        <v>4640242181172</v>
      </c>
      <c r="E548" s="776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1071" t="s">
        <v>882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IFERROR(X542/H542,"0")+IFERROR(X543/H543,"0")+IFERROR(X544/H544,"0")+IFERROR(X545/H545,"0")+IFERROR(X546/H546,"0")+IFERROR(X547/H547,"0")+IFERROR(X548/H548,"0")</f>
        <v>20</v>
      </c>
      <c r="Y549" s="41">
        <f>IFERROR(Y542/H542,"0")+IFERROR(Y543/H543,"0")+IFERROR(Y544/H544,"0")+IFERROR(Y545/H545,"0")+IFERROR(Y546/H546,"0")+IFERROR(Y547/H547,"0")+IFERROR(Y548/H548,"0")</f>
        <v>20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0.43499999999999994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IFERROR(SUM(X542:X548),"0")</f>
        <v>240</v>
      </c>
      <c r="Y550" s="41">
        <f>IFERROR(SUM(Y542:Y548),"0")</f>
        <v>240</v>
      </c>
      <c r="Z550" s="40"/>
      <c r="AA550" s="64"/>
      <c r="AB550" s="64"/>
      <c r="AC550" s="64"/>
    </row>
    <row r="551" spans="1:68" ht="14.25" customHeight="1" x14ac:dyDescent="0.25">
      <c r="A551" s="775" t="s">
        <v>173</v>
      </c>
      <c r="B551" s="775"/>
      <c r="C551" s="775"/>
      <c r="D551" s="775"/>
      <c r="E551" s="775"/>
      <c r="F551" s="775"/>
      <c r="G551" s="775"/>
      <c r="H551" s="775"/>
      <c r="I551" s="775"/>
      <c r="J551" s="775"/>
      <c r="K551" s="775"/>
      <c r="L551" s="775"/>
      <c r="M551" s="775"/>
      <c r="N551" s="775"/>
      <c r="O551" s="775"/>
      <c r="P551" s="775"/>
      <c r="Q551" s="775"/>
      <c r="R551" s="775"/>
      <c r="S551" s="775"/>
      <c r="T551" s="775"/>
      <c r="U551" s="775"/>
      <c r="V551" s="775"/>
      <c r="W551" s="775"/>
      <c r="X551" s="775"/>
      <c r="Y551" s="775"/>
      <c r="Z551" s="775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76">
        <v>4640242180519</v>
      </c>
      <c r="E552" s="776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1072" t="s">
        <v>885</v>
      </c>
      <c r="Q552" s="778"/>
      <c r="R552" s="778"/>
      <c r="S552" s="778"/>
      <c r="T552" s="779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76">
        <v>4640242180526</v>
      </c>
      <c r="E553" s="776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1073" t="s">
        <v>888</v>
      </c>
      <c r="Q553" s="778"/>
      <c r="R553" s="778"/>
      <c r="S553" s="778"/>
      <c r="T553" s="77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76">
        <v>4640242180090</v>
      </c>
      <c r="E554" s="776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1074" t="s">
        <v>891</v>
      </c>
      <c r="Q554" s="778"/>
      <c r="R554" s="778"/>
      <c r="S554" s="778"/>
      <c r="T554" s="779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76">
        <v>4640242181363</v>
      </c>
      <c r="E555" s="776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1075" t="s">
        <v>895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83"/>
      <c r="B556" s="783"/>
      <c r="C556" s="783"/>
      <c r="D556" s="783"/>
      <c r="E556" s="783"/>
      <c r="F556" s="783"/>
      <c r="G556" s="783"/>
      <c r="H556" s="783"/>
      <c r="I556" s="783"/>
      <c r="J556" s="783"/>
      <c r="K556" s="783"/>
      <c r="L556" s="783"/>
      <c r="M556" s="783"/>
      <c r="N556" s="783"/>
      <c r="O556" s="784"/>
      <c r="P556" s="780" t="s">
        <v>40</v>
      </c>
      <c r="Q556" s="781"/>
      <c r="R556" s="781"/>
      <c r="S556" s="781"/>
      <c r="T556" s="781"/>
      <c r="U556" s="781"/>
      <c r="V556" s="782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83"/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4"/>
      <c r="P557" s="780" t="s">
        <v>40</v>
      </c>
      <c r="Q557" s="781"/>
      <c r="R557" s="781"/>
      <c r="S557" s="781"/>
      <c r="T557" s="781"/>
      <c r="U557" s="781"/>
      <c r="V557" s="782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75" t="s">
        <v>78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76">
        <v>4640242180816</v>
      </c>
      <c r="E559" s="776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1076" t="s">
        <v>898</v>
      </c>
      <c r="Q559" s="778"/>
      <c r="R559" s="778"/>
      <c r="S559" s="778"/>
      <c r="T559" s="77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IFERROR(IF(Y559=0,"",ROUNDUP(Y559/H559,0)*0.00753),"")</f>
        <v/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76">
        <v>4640242180595</v>
      </c>
      <c r="E560" s="776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1077" t="s">
        <v>902</v>
      </c>
      <c r="Q560" s="778"/>
      <c r="R560" s="778"/>
      <c r="S560" s="778"/>
      <c r="T560" s="779"/>
      <c r="U560" s="37" t="s">
        <v>45</v>
      </c>
      <c r="V560" s="37" t="s">
        <v>45</v>
      </c>
      <c r="W560" s="38" t="s">
        <v>0</v>
      </c>
      <c r="X560" s="56">
        <v>600</v>
      </c>
      <c r="Y560" s="53">
        <f t="shared" si="100"/>
        <v>600.6</v>
      </c>
      <c r="Z560" s="39">
        <f>IFERROR(IF(Y560=0,"",ROUNDUP(Y560/H560,0)*0.00753),"")</f>
        <v>1.0767900000000001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637.14285714285711</v>
      </c>
      <c r="BN560" s="75">
        <f t="shared" si="102"/>
        <v>637.78</v>
      </c>
      <c r="BO560" s="75">
        <f t="shared" si="103"/>
        <v>0.91575091575091572</v>
      </c>
      <c r="BP560" s="75">
        <f t="shared" si="104"/>
        <v>0.91666666666666663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76">
        <v>4640242181615</v>
      </c>
      <c r="E561" s="776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1078" t="s">
        <v>906</v>
      </c>
      <c r="Q561" s="778"/>
      <c r="R561" s="778"/>
      <c r="S561" s="778"/>
      <c r="T561" s="77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76">
        <v>4640242181639</v>
      </c>
      <c r="E562" s="776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1079" t="s">
        <v>910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76">
        <v>4640242181622</v>
      </c>
      <c r="E563" s="776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1080" t="s">
        <v>914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76">
        <v>4640242180908</v>
      </c>
      <c r="E564" s="776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1081" t="s">
        <v>918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76">
        <v>4640242180489</v>
      </c>
      <c r="E565" s="776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1082" t="s">
        <v>921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39</v>
      </c>
      <c r="X566" s="41">
        <f>IFERROR(X559/H559,"0")+IFERROR(X560/H560,"0")+IFERROR(X561/H561,"0")+IFERROR(X562/H562,"0")+IFERROR(X563/H563,"0")+IFERROR(X564/H564,"0")+IFERROR(X565/H565,"0")</f>
        <v>142.85714285714286</v>
      </c>
      <c r="Y566" s="41">
        <f>IFERROR(Y559/H559,"0")+IFERROR(Y560/H560,"0")+IFERROR(Y561/H561,"0")+IFERROR(Y562/H562,"0")+IFERROR(Y563/H563,"0")+IFERROR(Y564/H564,"0")+IFERROR(Y565/H565,"0")</f>
        <v>143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1.0767900000000001</v>
      </c>
      <c r="AA566" s="64"/>
      <c r="AB566" s="64"/>
      <c r="AC566" s="64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784"/>
      <c r="P567" s="780" t="s">
        <v>40</v>
      </c>
      <c r="Q567" s="781"/>
      <c r="R567" s="781"/>
      <c r="S567" s="781"/>
      <c r="T567" s="781"/>
      <c r="U567" s="781"/>
      <c r="V567" s="782"/>
      <c r="W567" s="40" t="s">
        <v>0</v>
      </c>
      <c r="X567" s="41">
        <f>IFERROR(SUM(X559:X565),"0")</f>
        <v>600</v>
      </c>
      <c r="Y567" s="41">
        <f>IFERROR(SUM(Y559:Y565),"0")</f>
        <v>600.6</v>
      </c>
      <c r="Z567" s="40"/>
      <c r="AA567" s="64"/>
      <c r="AB567" s="64"/>
      <c r="AC567" s="64"/>
    </row>
    <row r="568" spans="1:68" ht="14.25" customHeight="1" x14ac:dyDescent="0.25">
      <c r="A568" s="775" t="s">
        <v>84</v>
      </c>
      <c r="B568" s="775"/>
      <c r="C568" s="775"/>
      <c r="D568" s="775"/>
      <c r="E568" s="775"/>
      <c r="F568" s="775"/>
      <c r="G568" s="775"/>
      <c r="H568" s="775"/>
      <c r="I568" s="775"/>
      <c r="J568" s="775"/>
      <c r="K568" s="775"/>
      <c r="L568" s="775"/>
      <c r="M568" s="775"/>
      <c r="N568" s="775"/>
      <c r="O568" s="775"/>
      <c r="P568" s="775"/>
      <c r="Q568" s="775"/>
      <c r="R568" s="775"/>
      <c r="S568" s="775"/>
      <c r="T568" s="775"/>
      <c r="U568" s="775"/>
      <c r="V568" s="775"/>
      <c r="W568" s="775"/>
      <c r="X568" s="775"/>
      <c r="Y568" s="775"/>
      <c r="Z568" s="775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76">
        <v>4640242180533</v>
      </c>
      <c r="E569" s="776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1083" t="s">
        <v>924</v>
      </c>
      <c r="Q569" s="778"/>
      <c r="R569" s="778"/>
      <c r="S569" s="778"/>
      <c r="T569" s="77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76">
        <v>4640242180540</v>
      </c>
      <c r="E570" s="776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1084" t="s">
        <v>928</v>
      </c>
      <c r="Q570" s="778"/>
      <c r="R570" s="778"/>
      <c r="S570" s="778"/>
      <c r="T570" s="77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76">
        <v>4640242181233</v>
      </c>
      <c r="E571" s="776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1085" t="s">
        <v>932</v>
      </c>
      <c r="Q571" s="778"/>
      <c r="R571" s="778"/>
      <c r="S571" s="778"/>
      <c r="T571" s="77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76">
        <v>4640242181226</v>
      </c>
      <c r="E572" s="776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1086" t="s">
        <v>935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784"/>
      <c r="P573" s="780" t="s">
        <v>40</v>
      </c>
      <c r="Q573" s="781"/>
      <c r="R573" s="781"/>
      <c r="S573" s="781"/>
      <c r="T573" s="781"/>
      <c r="U573" s="781"/>
      <c r="V573" s="782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83"/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4"/>
      <c r="P574" s="780" t="s">
        <v>40</v>
      </c>
      <c r="Q574" s="781"/>
      <c r="R574" s="781"/>
      <c r="S574" s="781"/>
      <c r="T574" s="781"/>
      <c r="U574" s="781"/>
      <c r="V574" s="782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75" t="s">
        <v>213</v>
      </c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75"/>
      <c r="P575" s="775"/>
      <c r="Q575" s="775"/>
      <c r="R575" s="775"/>
      <c r="S575" s="775"/>
      <c r="T575" s="775"/>
      <c r="U575" s="775"/>
      <c r="V575" s="775"/>
      <c r="W575" s="775"/>
      <c r="X575" s="775"/>
      <c r="Y575" s="775"/>
      <c r="Z575" s="775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76">
        <v>4640242180120</v>
      </c>
      <c r="E576" s="776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1087" t="s">
        <v>938</v>
      </c>
      <c r="Q576" s="778"/>
      <c r="R576" s="778"/>
      <c r="S576" s="778"/>
      <c r="T576" s="77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76">
        <v>4640242180120</v>
      </c>
      <c r="E577" s="776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1088" t="s">
        <v>941</v>
      </c>
      <c r="Q577" s="778"/>
      <c r="R577" s="778"/>
      <c r="S577" s="778"/>
      <c r="T577" s="77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76">
        <v>4640242180137</v>
      </c>
      <c r="E578" s="776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1089" t="s">
        <v>944</v>
      </c>
      <c r="Q578" s="778"/>
      <c r="R578" s="778"/>
      <c r="S578" s="778"/>
      <c r="T578" s="77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76">
        <v>4640242180137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90" t="s">
        <v>947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83"/>
      <c r="B580" s="783"/>
      <c r="C580" s="783"/>
      <c r="D580" s="783"/>
      <c r="E580" s="783"/>
      <c r="F580" s="783"/>
      <c r="G580" s="783"/>
      <c r="H580" s="783"/>
      <c r="I580" s="783"/>
      <c r="J580" s="783"/>
      <c r="K580" s="783"/>
      <c r="L580" s="783"/>
      <c r="M580" s="783"/>
      <c r="N580" s="783"/>
      <c r="O580" s="784"/>
      <c r="P580" s="780" t="s">
        <v>40</v>
      </c>
      <c r="Q580" s="781"/>
      <c r="R580" s="781"/>
      <c r="S580" s="781"/>
      <c r="T580" s="781"/>
      <c r="U580" s="781"/>
      <c r="V580" s="782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83"/>
      <c r="B581" s="783"/>
      <c r="C581" s="783"/>
      <c r="D581" s="783"/>
      <c r="E581" s="783"/>
      <c r="F581" s="783"/>
      <c r="G581" s="783"/>
      <c r="H581" s="783"/>
      <c r="I581" s="783"/>
      <c r="J581" s="783"/>
      <c r="K581" s="783"/>
      <c r="L581" s="783"/>
      <c r="M581" s="783"/>
      <c r="N581" s="783"/>
      <c r="O581" s="784"/>
      <c r="P581" s="780" t="s">
        <v>40</v>
      </c>
      <c r="Q581" s="781"/>
      <c r="R581" s="781"/>
      <c r="S581" s="781"/>
      <c r="T581" s="781"/>
      <c r="U581" s="781"/>
      <c r="V581" s="782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74" t="s">
        <v>948</v>
      </c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62"/>
      <c r="AB582" s="62"/>
      <c r="AC582" s="62"/>
    </row>
    <row r="583" spans="1:68" ht="14.25" customHeight="1" x14ac:dyDescent="0.25">
      <c r="A583" s="775" t="s">
        <v>125</v>
      </c>
      <c r="B583" s="775"/>
      <c r="C583" s="775"/>
      <c r="D583" s="775"/>
      <c r="E583" s="775"/>
      <c r="F583" s="775"/>
      <c r="G583" s="775"/>
      <c r="H583" s="775"/>
      <c r="I583" s="775"/>
      <c r="J583" s="775"/>
      <c r="K583" s="775"/>
      <c r="L583" s="775"/>
      <c r="M583" s="775"/>
      <c r="N583" s="775"/>
      <c r="O583" s="775"/>
      <c r="P583" s="775"/>
      <c r="Q583" s="775"/>
      <c r="R583" s="775"/>
      <c r="S583" s="775"/>
      <c r="T583" s="775"/>
      <c r="U583" s="775"/>
      <c r="V583" s="775"/>
      <c r="W583" s="775"/>
      <c r="X583" s="775"/>
      <c r="Y583" s="775"/>
      <c r="Z583" s="775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76">
        <v>4640242180045</v>
      </c>
      <c r="E584" s="776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1091" t="s">
        <v>951</v>
      </c>
      <c r="Q584" s="778"/>
      <c r="R584" s="778"/>
      <c r="S584" s="778"/>
      <c r="T584" s="77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76">
        <v>4640242180601</v>
      </c>
      <c r="E585" s="776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1092" t="s">
        <v>955</v>
      </c>
      <c r="Q585" s="778"/>
      <c r="R585" s="778"/>
      <c r="S585" s="778"/>
      <c r="T585" s="779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83"/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4"/>
      <c r="P586" s="780" t="s">
        <v>40</v>
      </c>
      <c r="Q586" s="781"/>
      <c r="R586" s="781"/>
      <c r="S586" s="781"/>
      <c r="T586" s="781"/>
      <c r="U586" s="781"/>
      <c r="V586" s="782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83"/>
      <c r="B587" s="783"/>
      <c r="C587" s="783"/>
      <c r="D587" s="783"/>
      <c r="E587" s="783"/>
      <c r="F587" s="783"/>
      <c r="G587" s="783"/>
      <c r="H587" s="783"/>
      <c r="I587" s="783"/>
      <c r="J587" s="783"/>
      <c r="K587" s="783"/>
      <c r="L587" s="783"/>
      <c r="M587" s="783"/>
      <c r="N587" s="783"/>
      <c r="O587" s="784"/>
      <c r="P587" s="780" t="s">
        <v>40</v>
      </c>
      <c r="Q587" s="781"/>
      <c r="R587" s="781"/>
      <c r="S587" s="781"/>
      <c r="T587" s="781"/>
      <c r="U587" s="781"/>
      <c r="V587" s="782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75" t="s">
        <v>173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76">
        <v>4640242180090</v>
      </c>
      <c r="E589" s="776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1093" t="s">
        <v>959</v>
      </c>
      <c r="Q589" s="778"/>
      <c r="R589" s="778"/>
      <c r="S589" s="778"/>
      <c r="T589" s="77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784"/>
      <c r="P591" s="780" t="s">
        <v>40</v>
      </c>
      <c r="Q591" s="781"/>
      <c r="R591" s="781"/>
      <c r="S591" s="781"/>
      <c r="T591" s="781"/>
      <c r="U591" s="781"/>
      <c r="V591" s="782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75" t="s">
        <v>78</v>
      </c>
      <c r="B592" s="775"/>
      <c r="C592" s="775"/>
      <c r="D592" s="775"/>
      <c r="E592" s="775"/>
      <c r="F592" s="775"/>
      <c r="G592" s="775"/>
      <c r="H592" s="775"/>
      <c r="I592" s="775"/>
      <c r="J592" s="775"/>
      <c r="K592" s="775"/>
      <c r="L592" s="775"/>
      <c r="M592" s="775"/>
      <c r="N592" s="775"/>
      <c r="O592" s="775"/>
      <c r="P592" s="775"/>
      <c r="Q592" s="775"/>
      <c r="R592" s="775"/>
      <c r="S592" s="775"/>
      <c r="T592" s="775"/>
      <c r="U592" s="775"/>
      <c r="V592" s="775"/>
      <c r="W592" s="775"/>
      <c r="X592" s="775"/>
      <c r="Y592" s="775"/>
      <c r="Z592" s="775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76">
        <v>4640242180076</v>
      </c>
      <c r="E593" s="776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1095" t="s">
        <v>963</v>
      </c>
      <c r="Q593" s="778"/>
      <c r="R593" s="778"/>
      <c r="S593" s="778"/>
      <c r="T593" s="77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75" t="s">
        <v>84</v>
      </c>
      <c r="B596" s="775"/>
      <c r="C596" s="775"/>
      <c r="D596" s="775"/>
      <c r="E596" s="775"/>
      <c r="F596" s="775"/>
      <c r="G596" s="775"/>
      <c r="H596" s="775"/>
      <c r="I596" s="775"/>
      <c r="J596" s="775"/>
      <c r="K596" s="775"/>
      <c r="L596" s="775"/>
      <c r="M596" s="775"/>
      <c r="N596" s="775"/>
      <c r="O596" s="775"/>
      <c r="P596" s="775"/>
      <c r="Q596" s="775"/>
      <c r="R596" s="775"/>
      <c r="S596" s="775"/>
      <c r="T596" s="775"/>
      <c r="U596" s="775"/>
      <c r="V596" s="775"/>
      <c r="W596" s="775"/>
      <c r="X596" s="775"/>
      <c r="Y596" s="775"/>
      <c r="Z596" s="775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76">
        <v>4640242180106</v>
      </c>
      <c r="E597" s="776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1096" t="s">
        <v>967</v>
      </c>
      <c r="Q597" s="778"/>
      <c r="R597" s="778"/>
      <c r="S597" s="778"/>
      <c r="T597" s="77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3"/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4"/>
      <c r="P599" s="780" t="s">
        <v>40</v>
      </c>
      <c r="Q599" s="781"/>
      <c r="R599" s="781"/>
      <c r="S599" s="781"/>
      <c r="T599" s="781"/>
      <c r="U599" s="781"/>
      <c r="V599" s="782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83"/>
      <c r="B600" s="783"/>
      <c r="C600" s="783"/>
      <c r="D600" s="783"/>
      <c r="E600" s="783"/>
      <c r="F600" s="783"/>
      <c r="G600" s="783"/>
      <c r="H600" s="783"/>
      <c r="I600" s="783"/>
      <c r="J600" s="783"/>
      <c r="K600" s="783"/>
      <c r="L600" s="783"/>
      <c r="M600" s="783"/>
      <c r="N600" s="783"/>
      <c r="O600" s="1100"/>
      <c r="P600" s="1097" t="s">
        <v>33</v>
      </c>
      <c r="Q600" s="1098"/>
      <c r="R600" s="1098"/>
      <c r="S600" s="1098"/>
      <c r="T600" s="1098"/>
      <c r="U600" s="1098"/>
      <c r="V600" s="1099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18058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18146.04</v>
      </c>
      <c r="Z600" s="40"/>
      <c r="AA600" s="64"/>
      <c r="AB600" s="64"/>
      <c r="AC600" s="64"/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1100"/>
      <c r="P601" s="1097" t="s">
        <v>34</v>
      </c>
      <c r="Q601" s="1098"/>
      <c r="R601" s="1098"/>
      <c r="S601" s="1098"/>
      <c r="T601" s="1098"/>
      <c r="U601" s="1098"/>
      <c r="V601" s="1099"/>
      <c r="W601" s="40" t="s">
        <v>0</v>
      </c>
      <c r="X601" s="41">
        <f>IFERROR(SUM(BM22:BM597),"0")</f>
        <v>18966.277613932907</v>
      </c>
      <c r="Y601" s="41">
        <f>IFERROR(SUM(BN22:BN597),"0")</f>
        <v>19058.839999999997</v>
      </c>
      <c r="Z601" s="40"/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1100"/>
      <c r="P602" s="1097" t="s">
        <v>35</v>
      </c>
      <c r="Q602" s="1098"/>
      <c r="R602" s="1098"/>
      <c r="S602" s="1098"/>
      <c r="T602" s="1098"/>
      <c r="U602" s="1098"/>
      <c r="V602" s="1099"/>
      <c r="W602" s="40" t="s">
        <v>20</v>
      </c>
      <c r="X602" s="42">
        <f>ROUNDUP(SUM(BO22:BO597),0)</f>
        <v>32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36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GrossWeightTotal+PalletQtyTotal*25</f>
        <v>19766.277613932907</v>
      </c>
      <c r="Y603" s="41">
        <f>GrossWeightTotalR+PalletQtyTotalR*25</f>
        <v>19858.839999999997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37</v>
      </c>
      <c r="Q604" s="1098"/>
      <c r="R604" s="1098"/>
      <c r="S604" s="1098"/>
      <c r="T604" s="1098"/>
      <c r="U604" s="1098"/>
      <c r="V604" s="1099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2131.318401097813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2142</v>
      </c>
      <c r="Z604" s="40"/>
      <c r="AA604" s="64"/>
      <c r="AB604" s="64"/>
      <c r="AC604" s="64"/>
    </row>
    <row r="605" spans="1:68" ht="14.25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38</v>
      </c>
      <c r="Q605" s="1098"/>
      <c r="R605" s="1098"/>
      <c r="S605" s="1098"/>
      <c r="T605" s="1098"/>
      <c r="U605" s="1098"/>
      <c r="V605" s="1099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36.356550000000006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1094" t="s">
        <v>123</v>
      </c>
      <c r="D607" s="1094" t="s">
        <v>123</v>
      </c>
      <c r="E607" s="1094" t="s">
        <v>123</v>
      </c>
      <c r="F607" s="1094" t="s">
        <v>123</v>
      </c>
      <c r="G607" s="1094" t="s">
        <v>123</v>
      </c>
      <c r="H607" s="1094" t="s">
        <v>123</v>
      </c>
      <c r="I607" s="1094" t="s">
        <v>331</v>
      </c>
      <c r="J607" s="1094" t="s">
        <v>331</v>
      </c>
      <c r="K607" s="1094" t="s">
        <v>331</v>
      </c>
      <c r="L607" s="1101"/>
      <c r="M607" s="1094" t="s">
        <v>331</v>
      </c>
      <c r="N607" s="1101"/>
      <c r="O607" s="1094" t="s">
        <v>331</v>
      </c>
      <c r="P607" s="1094" t="s">
        <v>331</v>
      </c>
      <c r="Q607" s="1094" t="s">
        <v>331</v>
      </c>
      <c r="R607" s="1094" t="s">
        <v>331</v>
      </c>
      <c r="S607" s="1094" t="s">
        <v>331</v>
      </c>
      <c r="T607" s="1094" t="s">
        <v>331</v>
      </c>
      <c r="U607" s="1094" t="s">
        <v>331</v>
      </c>
      <c r="V607" s="1094" t="s">
        <v>331</v>
      </c>
      <c r="W607" s="1094" t="s">
        <v>622</v>
      </c>
      <c r="X607" s="1094" t="s">
        <v>622</v>
      </c>
      <c r="Y607" s="1094" t="s">
        <v>707</v>
      </c>
      <c r="Z607" s="1094" t="s">
        <v>707</v>
      </c>
      <c r="AA607" s="1094" t="s">
        <v>707</v>
      </c>
      <c r="AB607" s="1094" t="s">
        <v>707</v>
      </c>
      <c r="AC607" s="80" t="s">
        <v>799</v>
      </c>
      <c r="AD607" s="1094" t="s">
        <v>857</v>
      </c>
      <c r="AE607" s="1094" t="s">
        <v>857</v>
      </c>
      <c r="AF607" s="1"/>
    </row>
    <row r="608" spans="1:68" ht="14.25" customHeight="1" thickTop="1" x14ac:dyDescent="0.2">
      <c r="A608" s="1102" t="s">
        <v>10</v>
      </c>
      <c r="B608" s="1094" t="s">
        <v>77</v>
      </c>
      <c r="C608" s="1094" t="s">
        <v>124</v>
      </c>
      <c r="D608" s="1094" t="s">
        <v>150</v>
      </c>
      <c r="E608" s="1094" t="s">
        <v>220</v>
      </c>
      <c r="F608" s="1094" t="s">
        <v>241</v>
      </c>
      <c r="G608" s="1094" t="s">
        <v>289</v>
      </c>
      <c r="H608" s="1094" t="s">
        <v>123</v>
      </c>
      <c r="I608" s="1094" t="s">
        <v>332</v>
      </c>
      <c r="J608" s="1094" t="s">
        <v>357</v>
      </c>
      <c r="K608" s="1094" t="s">
        <v>430</v>
      </c>
      <c r="L608" s="1"/>
      <c r="M608" s="1094" t="s">
        <v>450</v>
      </c>
      <c r="N608" s="1"/>
      <c r="O608" s="1094" t="s">
        <v>471</v>
      </c>
      <c r="P608" s="1094" t="s">
        <v>488</v>
      </c>
      <c r="Q608" s="1094" t="s">
        <v>491</v>
      </c>
      <c r="R608" s="1094" t="s">
        <v>500</v>
      </c>
      <c r="S608" s="1094" t="s">
        <v>514</v>
      </c>
      <c r="T608" s="1094" t="s">
        <v>518</v>
      </c>
      <c r="U608" s="1094" t="s">
        <v>526</v>
      </c>
      <c r="V608" s="1094" t="s">
        <v>609</v>
      </c>
      <c r="W608" s="1094" t="s">
        <v>623</v>
      </c>
      <c r="X608" s="1094" t="s">
        <v>668</v>
      </c>
      <c r="Y608" s="1094" t="s">
        <v>708</v>
      </c>
      <c r="Z608" s="1094" t="s">
        <v>766</v>
      </c>
      <c r="AA608" s="1094" t="s">
        <v>786</v>
      </c>
      <c r="AB608" s="1094" t="s">
        <v>795</v>
      </c>
      <c r="AC608" s="1094" t="s">
        <v>799</v>
      </c>
      <c r="AD608" s="1094" t="s">
        <v>857</v>
      </c>
      <c r="AE608" s="1094" t="s">
        <v>948</v>
      </c>
      <c r="AF608" s="1"/>
    </row>
    <row r="609" spans="1:32" ht="13.5" thickBot="1" x14ac:dyDescent="0.25">
      <c r="A609" s="1103"/>
      <c r="B609" s="1094"/>
      <c r="C609" s="1094"/>
      <c r="D609" s="1094"/>
      <c r="E609" s="1094"/>
      <c r="F609" s="1094"/>
      <c r="G609" s="1094"/>
      <c r="H609" s="1094"/>
      <c r="I609" s="1094"/>
      <c r="J609" s="1094"/>
      <c r="K609" s="1094"/>
      <c r="L609" s="1"/>
      <c r="M609" s="1094"/>
      <c r="N609" s="1"/>
      <c r="O609" s="1094"/>
      <c r="P609" s="1094"/>
      <c r="Q609" s="1094"/>
      <c r="R609" s="1094"/>
      <c r="S609" s="1094"/>
      <c r="T609" s="1094"/>
      <c r="U609" s="1094"/>
      <c r="V609" s="1094"/>
      <c r="W609" s="1094"/>
      <c r="X609" s="1094"/>
      <c r="Y609" s="1094"/>
      <c r="Z609" s="1094"/>
      <c r="AA609" s="1094"/>
      <c r="AB609" s="1094"/>
      <c r="AC609" s="1094"/>
      <c r="AD609" s="1094"/>
      <c r="AE609" s="1094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436.40000000000003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2224.8000000000002</v>
      </c>
      <c r="E610" s="50">
        <f>IFERROR(Y103*1,"0")+IFERROR(Y104*1,"0")+IFERROR(Y105*1,"0")+IFERROR(Y109*1,"0")+IFERROR(Y110*1,"0")+IFERROR(Y111*1,"0")+IFERROR(Y112*1,"0")+IFERROR(Y113*1,"0")</f>
        <v>286.20000000000005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0">
        <f>IFERROR(Y150*1,"0")+IFERROR(Y151*1,"0")+IFERROR(Y155*1,"0")+IFERROR(Y156*1,"0")+IFERROR(Y160*1,"0")+IFERROR(Y161*1,"0")</f>
        <v>0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618.79999999999995</v>
      </c>
      <c r="I610" s="50">
        <f>IFERROR(Y188*1,"0")+IFERROR(Y192*1,"0")+IFERROR(Y193*1,"0")+IFERROR(Y194*1,"0")+IFERROR(Y195*1,"0")+IFERROR(Y196*1,"0")+IFERROR(Y197*1,"0")+IFERROR(Y198*1,"0")+IFERROR(Y199*1,"0")</f>
        <v>0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361.80000000000007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0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4559.2</v>
      </c>
      <c r="V610" s="50">
        <f>IFERROR(Y365*1,"0")+IFERROR(Y369*1,"0")+IFERROR(Y370*1,"0")+IFERROR(Y371*1,"0")</f>
        <v>0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7060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0">
        <f>IFERROR(Y474*1,"0")+IFERROR(Y478*1,"0")+IFERROR(Y479*1,"0")+IFERROR(Y480*1,"0")+IFERROR(Y481*1,"0")+IFERROR(Y482*1,"0")+IFERROR(Y486*1,"0")</f>
        <v>0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1758.24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2024-10-15T07:39:11Z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