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D023EB6-84DA-4E2D-9C78-40A4BB52BB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BP426" i="1" s="1"/>
  <c r="P426" i="1"/>
  <c r="X424" i="1"/>
  <c r="X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N380" i="1"/>
  <c r="BM380" i="1"/>
  <c r="Z380" i="1"/>
  <c r="Y380" i="1"/>
  <c r="BP380" i="1" s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Z326" i="1" s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O276" i="1"/>
  <c r="BM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BO129" i="1"/>
  <c r="BM129" i="1"/>
  <c r="Y129" i="1"/>
  <c r="P129" i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210" i="1" l="1"/>
  <c r="BN210" i="1"/>
  <c r="Z210" i="1"/>
  <c r="BP232" i="1"/>
  <c r="BN232" i="1"/>
  <c r="Z232" i="1"/>
  <c r="BP260" i="1"/>
  <c r="BN260" i="1"/>
  <c r="Z260" i="1"/>
  <c r="BP316" i="1"/>
  <c r="BN316" i="1"/>
  <c r="Z316" i="1"/>
  <c r="BP339" i="1"/>
  <c r="BN339" i="1"/>
  <c r="Z339" i="1"/>
  <c r="Y369" i="1"/>
  <c r="BP368" i="1"/>
  <c r="BN368" i="1"/>
  <c r="Z368" i="1"/>
  <c r="Z369" i="1" s="1"/>
  <c r="BP372" i="1"/>
  <c r="BN372" i="1"/>
  <c r="Z372" i="1"/>
  <c r="BP406" i="1"/>
  <c r="BN406" i="1"/>
  <c r="Z406" i="1"/>
  <c r="BP411" i="1"/>
  <c r="BN411" i="1"/>
  <c r="Z411" i="1"/>
  <c r="BP430" i="1"/>
  <c r="BN430" i="1"/>
  <c r="Z430" i="1"/>
  <c r="BP461" i="1"/>
  <c r="BN461" i="1"/>
  <c r="Z461" i="1"/>
  <c r="BP484" i="1"/>
  <c r="BN484" i="1"/>
  <c r="Z484" i="1"/>
  <c r="BP526" i="1"/>
  <c r="BN526" i="1"/>
  <c r="Z526" i="1"/>
  <c r="BP588" i="1"/>
  <c r="BN588" i="1"/>
  <c r="Z588" i="1"/>
  <c r="Y598" i="1"/>
  <c r="Y597" i="1"/>
  <c r="BP596" i="1"/>
  <c r="BN596" i="1"/>
  <c r="Z596" i="1"/>
  <c r="Z597" i="1" s="1"/>
  <c r="X604" i="1"/>
  <c r="X607" i="1"/>
  <c r="Y36" i="1"/>
  <c r="Z34" i="1"/>
  <c r="BN34" i="1"/>
  <c r="Z58" i="1"/>
  <c r="BN58" i="1"/>
  <c r="Z63" i="1"/>
  <c r="BN63" i="1"/>
  <c r="Z74" i="1"/>
  <c r="BN74" i="1"/>
  <c r="Z75" i="1"/>
  <c r="BN75" i="1"/>
  <c r="Y87" i="1"/>
  <c r="Y94" i="1"/>
  <c r="Z120" i="1"/>
  <c r="BN120" i="1"/>
  <c r="Z140" i="1"/>
  <c r="BN140" i="1"/>
  <c r="Z161" i="1"/>
  <c r="BN161" i="1"/>
  <c r="Z174" i="1"/>
  <c r="BN174" i="1"/>
  <c r="BP195" i="1"/>
  <c r="BN195" i="1"/>
  <c r="Z195" i="1"/>
  <c r="BP220" i="1"/>
  <c r="BN220" i="1"/>
  <c r="Z220" i="1"/>
  <c r="BP247" i="1"/>
  <c r="BN247" i="1"/>
  <c r="Z247" i="1"/>
  <c r="BP279" i="1"/>
  <c r="BN279" i="1"/>
  <c r="Z279" i="1"/>
  <c r="BP357" i="1"/>
  <c r="BN357" i="1"/>
  <c r="Z357" i="1"/>
  <c r="BP388" i="1"/>
  <c r="BN388" i="1"/>
  <c r="Z388" i="1"/>
  <c r="BP412" i="1"/>
  <c r="BN412" i="1"/>
  <c r="Z412" i="1"/>
  <c r="BP450" i="1"/>
  <c r="BN450" i="1"/>
  <c r="Z450" i="1"/>
  <c r="Z613" i="1"/>
  <c r="BP483" i="1"/>
  <c r="BN483" i="1"/>
  <c r="Z483" i="1"/>
  <c r="BP512" i="1"/>
  <c r="BN512" i="1"/>
  <c r="Z512" i="1"/>
  <c r="Y589" i="1"/>
  <c r="BP587" i="1"/>
  <c r="BN587" i="1"/>
  <c r="Z587" i="1"/>
  <c r="Z589" i="1" s="1"/>
  <c r="Y183" i="1"/>
  <c r="Y256" i="1"/>
  <c r="Z426" i="1"/>
  <c r="BN426" i="1"/>
  <c r="Z111" i="1"/>
  <c r="BN111" i="1"/>
  <c r="BP65" i="1"/>
  <c r="BN65" i="1"/>
  <c r="Z65" i="1"/>
  <c r="BP81" i="1"/>
  <c r="BN81" i="1"/>
  <c r="Z81" i="1"/>
  <c r="BP92" i="1"/>
  <c r="BN92" i="1"/>
  <c r="Z92" i="1"/>
  <c r="BP113" i="1"/>
  <c r="BN113" i="1"/>
  <c r="Z113" i="1"/>
  <c r="BP129" i="1"/>
  <c r="BN129" i="1"/>
  <c r="Z129" i="1"/>
  <c r="BP138" i="1"/>
  <c r="BN138" i="1"/>
  <c r="Z138" i="1"/>
  <c r="Y157" i="1"/>
  <c r="BP155" i="1"/>
  <c r="BN155" i="1"/>
  <c r="Z155" i="1"/>
  <c r="Y178" i="1"/>
  <c r="BP172" i="1"/>
  <c r="BN172" i="1"/>
  <c r="Z172" i="1"/>
  <c r="BP182" i="1"/>
  <c r="BN182" i="1"/>
  <c r="Z182" i="1"/>
  <c r="BP197" i="1"/>
  <c r="BN197" i="1"/>
  <c r="Z197" i="1"/>
  <c r="BP214" i="1"/>
  <c r="BN214" i="1"/>
  <c r="Z214" i="1"/>
  <c r="BP226" i="1"/>
  <c r="BN226" i="1"/>
  <c r="Z226" i="1"/>
  <c r="BP234" i="1"/>
  <c r="BN234" i="1"/>
  <c r="Z234" i="1"/>
  <c r="BP249" i="1"/>
  <c r="BN249" i="1"/>
  <c r="Z249" i="1"/>
  <c r="BP262" i="1"/>
  <c r="BN262" i="1"/>
  <c r="Z262" i="1"/>
  <c r="BP276" i="1"/>
  <c r="BN276" i="1"/>
  <c r="Z276" i="1"/>
  <c r="BP291" i="1"/>
  <c r="BN291" i="1"/>
  <c r="Z291" i="1"/>
  <c r="BP321" i="1"/>
  <c r="BN321" i="1"/>
  <c r="Z321" i="1"/>
  <c r="BP327" i="1"/>
  <c r="BN327" i="1"/>
  <c r="Z327" i="1"/>
  <c r="BP341" i="1"/>
  <c r="BN341" i="1"/>
  <c r="Z341" i="1"/>
  <c r="BP354" i="1"/>
  <c r="BN354" i="1"/>
  <c r="Z354" i="1"/>
  <c r="Y365" i="1"/>
  <c r="BP361" i="1"/>
  <c r="BN361" i="1"/>
  <c r="Z361" i="1"/>
  <c r="BP382" i="1"/>
  <c r="BN382" i="1"/>
  <c r="Z382" i="1"/>
  <c r="BP390" i="1"/>
  <c r="BN390" i="1"/>
  <c r="Z390" i="1"/>
  <c r="BP414" i="1"/>
  <c r="BN414" i="1"/>
  <c r="Z414" i="1"/>
  <c r="BP428" i="1"/>
  <c r="BN428" i="1"/>
  <c r="Z428" i="1"/>
  <c r="BP448" i="1"/>
  <c r="BN448" i="1"/>
  <c r="Z448" i="1"/>
  <c r="BP459" i="1"/>
  <c r="BN459" i="1"/>
  <c r="Z459" i="1"/>
  <c r="BP481" i="1"/>
  <c r="BN481" i="1"/>
  <c r="Z481" i="1"/>
  <c r="BP510" i="1"/>
  <c r="BN510" i="1"/>
  <c r="Z510" i="1"/>
  <c r="BP524" i="1"/>
  <c r="BN524" i="1"/>
  <c r="Z524" i="1"/>
  <c r="BP534" i="1"/>
  <c r="BN534" i="1"/>
  <c r="Z534" i="1"/>
  <c r="Y541" i="1"/>
  <c r="Y540" i="1"/>
  <c r="BP538" i="1"/>
  <c r="BN538" i="1"/>
  <c r="Z538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B613" i="1"/>
  <c r="X605" i="1"/>
  <c r="X606" i="1" s="1"/>
  <c r="Z26" i="1"/>
  <c r="BN26" i="1"/>
  <c r="BP26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BP68" i="1"/>
  <c r="BN68" i="1"/>
  <c r="Z68" i="1"/>
  <c r="BP85" i="1"/>
  <c r="BN85" i="1"/>
  <c r="Z85" i="1"/>
  <c r="E613" i="1"/>
  <c r="BP105" i="1"/>
  <c r="BN105" i="1"/>
  <c r="Z105" i="1"/>
  <c r="BP122" i="1"/>
  <c r="BN122" i="1"/>
  <c r="Z122" i="1"/>
  <c r="BP130" i="1"/>
  <c r="BN130" i="1"/>
  <c r="Z130" i="1"/>
  <c r="Y146" i="1"/>
  <c r="BP144" i="1"/>
  <c r="BN144" i="1"/>
  <c r="Z144" i="1"/>
  <c r="H613" i="1"/>
  <c r="BP166" i="1"/>
  <c r="BN166" i="1"/>
  <c r="Z166" i="1"/>
  <c r="BP176" i="1"/>
  <c r="BN176" i="1"/>
  <c r="Z176" i="1"/>
  <c r="I613" i="1"/>
  <c r="Y200" i="1"/>
  <c r="BP193" i="1"/>
  <c r="BN193" i="1"/>
  <c r="Z193" i="1"/>
  <c r="BP204" i="1"/>
  <c r="BN204" i="1"/>
  <c r="Z204" i="1"/>
  <c r="BP218" i="1"/>
  <c r="BN218" i="1"/>
  <c r="Z218" i="1"/>
  <c r="BP230" i="1"/>
  <c r="BN230" i="1"/>
  <c r="Z230" i="1"/>
  <c r="BP242" i="1"/>
  <c r="BN242" i="1"/>
  <c r="Z242" i="1"/>
  <c r="BP253" i="1"/>
  <c r="BN253" i="1"/>
  <c r="Z253" i="1"/>
  <c r="BP266" i="1"/>
  <c r="BN266" i="1"/>
  <c r="Z266" i="1"/>
  <c r="BP277" i="1"/>
  <c r="BN277" i="1"/>
  <c r="Z277" i="1"/>
  <c r="BP300" i="1"/>
  <c r="BN300" i="1"/>
  <c r="Z300" i="1"/>
  <c r="BP324" i="1"/>
  <c r="BN324" i="1"/>
  <c r="Z324" i="1"/>
  <c r="BP335" i="1"/>
  <c r="BN335" i="1"/>
  <c r="Z335" i="1"/>
  <c r="BP349" i="1"/>
  <c r="BN349" i="1"/>
  <c r="Z349" i="1"/>
  <c r="BP355" i="1"/>
  <c r="BN355" i="1"/>
  <c r="Z355" i="1"/>
  <c r="Y364" i="1"/>
  <c r="BP374" i="1"/>
  <c r="BN374" i="1"/>
  <c r="Z374" i="1"/>
  <c r="BP386" i="1"/>
  <c r="BN386" i="1"/>
  <c r="Z386" i="1"/>
  <c r="BP400" i="1"/>
  <c r="BN400" i="1"/>
  <c r="Z400" i="1"/>
  <c r="BP422" i="1"/>
  <c r="BN422" i="1"/>
  <c r="Z422" i="1"/>
  <c r="Y77" i="1"/>
  <c r="Y100" i="1"/>
  <c r="Y115" i="1"/>
  <c r="F613" i="1"/>
  <c r="Y132" i="1"/>
  <c r="Y141" i="1"/>
  <c r="Y147" i="1"/>
  <c r="G613" i="1"/>
  <c r="Y158" i="1"/>
  <c r="Y169" i="1"/>
  <c r="Y177" i="1"/>
  <c r="Y184" i="1"/>
  <c r="Y207" i="1"/>
  <c r="Y345" i="1"/>
  <c r="Y432" i="1"/>
  <c r="Y436" i="1"/>
  <c r="Y435" i="1"/>
  <c r="BP434" i="1"/>
  <c r="BN434" i="1"/>
  <c r="Z434" i="1"/>
  <c r="Z435" i="1" s="1"/>
  <c r="Y441" i="1"/>
  <c r="BP440" i="1"/>
  <c r="BN440" i="1"/>
  <c r="Z440" i="1"/>
  <c r="Z441" i="1" s="1"/>
  <c r="Y465" i="1"/>
  <c r="BP444" i="1"/>
  <c r="BN444" i="1"/>
  <c r="Z444" i="1"/>
  <c r="BP452" i="1"/>
  <c r="BN452" i="1"/>
  <c r="Z452" i="1"/>
  <c r="BP463" i="1"/>
  <c r="BN463" i="1"/>
  <c r="Z463" i="1"/>
  <c r="BP495" i="1"/>
  <c r="BN495" i="1"/>
  <c r="Z495" i="1"/>
  <c r="BP514" i="1"/>
  <c r="BN514" i="1"/>
  <c r="Z514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Y469" i="1"/>
  <c r="Y536" i="1"/>
  <c r="Y535" i="1"/>
  <c r="AE613" i="1"/>
  <c r="H9" i="1"/>
  <c r="A10" i="1"/>
  <c r="Y24" i="1"/>
  <c r="Y35" i="1"/>
  <c r="Y55" i="1"/>
  <c r="Y59" i="1"/>
  <c r="Y71" i="1"/>
  <c r="Y78" i="1"/>
  <c r="Y86" i="1"/>
  <c r="Y95" i="1"/>
  <c r="Y101" i="1"/>
  <c r="Y108" i="1"/>
  <c r="Y116" i="1"/>
  <c r="Y125" i="1"/>
  <c r="Y131" i="1"/>
  <c r="Z134" i="1"/>
  <c r="BN134" i="1"/>
  <c r="BP134" i="1"/>
  <c r="Z137" i="1"/>
  <c r="BN137" i="1"/>
  <c r="Z139" i="1"/>
  <c r="BN139" i="1"/>
  <c r="Y142" i="1"/>
  <c r="Z145" i="1"/>
  <c r="BN145" i="1"/>
  <c r="BP145" i="1"/>
  <c r="Z150" i="1"/>
  <c r="Z152" i="1" s="1"/>
  <c r="BN150" i="1"/>
  <c r="BP150" i="1"/>
  <c r="Y153" i="1"/>
  <c r="Z156" i="1"/>
  <c r="BN156" i="1"/>
  <c r="BP156" i="1"/>
  <c r="Z160" i="1"/>
  <c r="Z162" i="1" s="1"/>
  <c r="BN160" i="1"/>
  <c r="BP160" i="1"/>
  <c r="Y163" i="1"/>
  <c r="Z167" i="1"/>
  <c r="BN167" i="1"/>
  <c r="BP167" i="1"/>
  <c r="Y170" i="1"/>
  <c r="Z173" i="1"/>
  <c r="BN173" i="1"/>
  <c r="BP173" i="1"/>
  <c r="Z175" i="1"/>
  <c r="BN175" i="1"/>
  <c r="Z181" i="1"/>
  <c r="Z183" i="1" s="1"/>
  <c r="BN181" i="1"/>
  <c r="BP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Y201" i="1"/>
  <c r="J613" i="1"/>
  <c r="Z205" i="1"/>
  <c r="BN205" i="1"/>
  <c r="BP205" i="1"/>
  <c r="Y206" i="1"/>
  <c r="Z209" i="1"/>
  <c r="Z211" i="1" s="1"/>
  <c r="BN209" i="1"/>
  <c r="BP209" i="1"/>
  <c r="Y212" i="1"/>
  <c r="Y222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M613" i="1"/>
  <c r="Y268" i="1"/>
  <c r="BP259" i="1"/>
  <c r="BN259" i="1"/>
  <c r="Z259" i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BP280" i="1"/>
  <c r="BN280" i="1"/>
  <c r="Z280" i="1"/>
  <c r="Y282" i="1"/>
  <c r="P613" i="1"/>
  <c r="Y286" i="1"/>
  <c r="BP285" i="1"/>
  <c r="BN285" i="1"/>
  <c r="Z285" i="1"/>
  <c r="Z286" i="1" s="1"/>
  <c r="Y287" i="1"/>
  <c r="Q613" i="1"/>
  <c r="Y293" i="1"/>
  <c r="BP290" i="1"/>
  <c r="BN290" i="1"/>
  <c r="Z290" i="1"/>
  <c r="BP299" i="1"/>
  <c r="BN299" i="1"/>
  <c r="Z299" i="1"/>
  <c r="BP322" i="1"/>
  <c r="BN322" i="1"/>
  <c r="Z322" i="1"/>
  <c r="BP325" i="1"/>
  <c r="BN325" i="1"/>
  <c r="Z325" i="1"/>
  <c r="BP342" i="1"/>
  <c r="BN342" i="1"/>
  <c r="Z342" i="1"/>
  <c r="BP350" i="1"/>
  <c r="BN350" i="1"/>
  <c r="Z350" i="1"/>
  <c r="Y352" i="1"/>
  <c r="BP356" i="1"/>
  <c r="BN356" i="1"/>
  <c r="Z356" i="1"/>
  <c r="Y358" i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Y403" i="1"/>
  <c r="BP413" i="1"/>
  <c r="BN413" i="1"/>
  <c r="Z413" i="1"/>
  <c r="Z418" i="1" s="1"/>
  <c r="BP417" i="1"/>
  <c r="BN417" i="1"/>
  <c r="Z417" i="1"/>
  <c r="Y419" i="1"/>
  <c r="Y424" i="1"/>
  <c r="BP421" i="1"/>
  <c r="BN421" i="1"/>
  <c r="Z421" i="1"/>
  <c r="Z423" i="1" s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F9" i="1"/>
  <c r="J9" i="1"/>
  <c r="Z22" i="1"/>
  <c r="Z23" i="1" s="1"/>
  <c r="BN22" i="1"/>
  <c r="BP22" i="1"/>
  <c r="Y23" i="1"/>
  <c r="X603" i="1"/>
  <c r="Z27" i="1"/>
  <c r="BN27" i="1"/>
  <c r="Z29" i="1"/>
  <c r="BN29" i="1"/>
  <c r="Z33" i="1"/>
  <c r="BN33" i="1"/>
  <c r="C613" i="1"/>
  <c r="Z49" i="1"/>
  <c r="BN49" i="1"/>
  <c r="Z51" i="1"/>
  <c r="BN51" i="1"/>
  <c r="Z53" i="1"/>
  <c r="BN53" i="1"/>
  <c r="Y54" i="1"/>
  <c r="Z57" i="1"/>
  <c r="Z59" i="1" s="1"/>
  <c r="BN57" i="1"/>
  <c r="BP57" i="1"/>
  <c r="D613" i="1"/>
  <c r="Z64" i="1"/>
  <c r="BN64" i="1"/>
  <c r="Z66" i="1"/>
  <c r="BN66" i="1"/>
  <c r="Z67" i="1"/>
  <c r="BN67" i="1"/>
  <c r="Z69" i="1"/>
  <c r="BN69" i="1"/>
  <c r="Y70" i="1"/>
  <c r="Z73" i="1"/>
  <c r="BN73" i="1"/>
  <c r="BP73" i="1"/>
  <c r="Z76" i="1"/>
  <c r="BN76" i="1"/>
  <c r="Z80" i="1"/>
  <c r="BN80" i="1"/>
  <c r="BP80" i="1"/>
  <c r="Z82" i="1"/>
  <c r="BN82" i="1"/>
  <c r="Z84" i="1"/>
  <c r="BN84" i="1"/>
  <c r="Z89" i="1"/>
  <c r="BN89" i="1"/>
  <c r="BP89" i="1"/>
  <c r="Z90" i="1"/>
  <c r="BN90" i="1"/>
  <c r="Z91" i="1"/>
  <c r="BN91" i="1"/>
  <c r="Z93" i="1"/>
  <c r="BN93" i="1"/>
  <c r="Z97" i="1"/>
  <c r="BN97" i="1"/>
  <c r="BP97" i="1"/>
  <c r="Z99" i="1"/>
  <c r="BN99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Y152" i="1"/>
  <c r="Y190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92" i="1"/>
  <c r="BN292" i="1"/>
  <c r="Z292" i="1"/>
  <c r="Y294" i="1"/>
  <c r="R613" i="1"/>
  <c r="Y302" i="1"/>
  <c r="BP297" i="1"/>
  <c r="BN297" i="1"/>
  <c r="Z297" i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BP323" i="1"/>
  <c r="BN323" i="1"/>
  <c r="Z323" i="1"/>
  <c r="Z329" i="1" s="1"/>
  <c r="BP334" i="1"/>
  <c r="BN334" i="1"/>
  <c r="Z334" i="1"/>
  <c r="Z375" i="1"/>
  <c r="BP373" i="1"/>
  <c r="BN373" i="1"/>
  <c r="Z373" i="1"/>
  <c r="Y375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K613" i="1"/>
  <c r="Y255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Z336" i="1" s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Z351" i="1" s="1"/>
  <c r="Y359" i="1"/>
  <c r="Z364" i="1"/>
  <c r="BP362" i="1"/>
  <c r="BN362" i="1"/>
  <c r="Z362" i="1"/>
  <c r="V613" i="1"/>
  <c r="Y376" i="1"/>
  <c r="BP381" i="1"/>
  <c r="BN381" i="1"/>
  <c r="Z381" i="1"/>
  <c r="BP385" i="1"/>
  <c r="BN385" i="1"/>
  <c r="Z385" i="1"/>
  <c r="BP389" i="1"/>
  <c r="BN389" i="1"/>
  <c r="Z389" i="1"/>
  <c r="Y396" i="1"/>
  <c r="BP401" i="1"/>
  <c r="BN401" i="1"/>
  <c r="Z401" i="1"/>
  <c r="Y408" i="1"/>
  <c r="BP405" i="1"/>
  <c r="BN405" i="1"/>
  <c r="Z405" i="1"/>
  <c r="Z407" i="1" s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Z486" i="1" s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X613" i="1"/>
  <c r="Y418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Z53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317" i="1" l="1"/>
  <c r="Z206" i="1"/>
  <c r="Z157" i="1"/>
  <c r="Z559" i="1"/>
  <c r="Z358" i="1"/>
  <c r="Z431" i="1"/>
  <c r="Z70" i="1"/>
  <c r="Z35" i="1"/>
  <c r="Z576" i="1"/>
  <c r="Z464" i="1"/>
  <c r="Z391" i="1"/>
  <c r="Z302" i="1"/>
  <c r="Z222" i="1"/>
  <c r="Z115" i="1"/>
  <c r="Z107" i="1"/>
  <c r="Z94" i="1"/>
  <c r="Z77" i="1"/>
  <c r="Z54" i="1"/>
  <c r="Z177" i="1"/>
  <c r="Z169" i="1"/>
  <c r="Z146" i="1"/>
  <c r="Z540" i="1"/>
  <c r="Z583" i="1"/>
  <c r="Z569" i="1"/>
  <c r="Y605" i="1"/>
  <c r="Z293" i="1"/>
  <c r="Y603" i="1"/>
  <c r="Z529" i="1"/>
  <c r="Z515" i="1"/>
  <c r="Z497" i="1"/>
  <c r="Z552" i="1"/>
  <c r="Z131" i="1"/>
  <c r="Z124" i="1"/>
  <c r="Z100" i="1"/>
  <c r="Z86" i="1"/>
  <c r="Y607" i="1"/>
  <c r="Y604" i="1"/>
  <c r="Y606" i="1" s="1"/>
  <c r="Z402" i="1"/>
  <c r="Z281" i="1"/>
  <c r="Z267" i="1"/>
  <c r="Z236" i="1"/>
  <c r="Z200" i="1"/>
  <c r="Z141" i="1"/>
  <c r="Z608" i="1" l="1"/>
</calcChain>
</file>

<file path=xl/sharedStrings.xml><?xml version="1.0" encoding="utf-8"?>
<sst xmlns="http://schemas.openxmlformats.org/spreadsheetml/2006/main" count="2799" uniqueCount="988">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</sst>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7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 t="s">
        <v>19</v>
      </c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20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21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22</v>
      </c>
      <c r="Q10" s="905"/>
      <c r="R10" s="906"/>
      <c r="U10" s="24" t="s">
        <v>23</v>
      </c>
      <c r="V10" s="759" t="s">
        <v>24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45"/>
      <c r="R11" s="846"/>
      <c r="U11" s="24" t="s">
        <v>27</v>
      </c>
      <c r="V11" s="1014" t="s">
        <v>28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29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30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31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32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33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34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35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36</v>
      </c>
      <c r="B17" s="752" t="s">
        <v>37</v>
      </c>
      <c r="C17" s="864" t="s">
        <v>38</v>
      </c>
      <c r="D17" s="752" t="s">
        <v>39</v>
      </c>
      <c r="E17" s="823"/>
      <c r="F17" s="752" t="s">
        <v>40</v>
      </c>
      <c r="G17" s="752" t="s">
        <v>41</v>
      </c>
      <c r="H17" s="752" t="s">
        <v>42</v>
      </c>
      <c r="I17" s="752" t="s">
        <v>43</v>
      </c>
      <c r="J17" s="752" t="s">
        <v>44</v>
      </c>
      <c r="K17" s="752" t="s">
        <v>45</v>
      </c>
      <c r="L17" s="752" t="s">
        <v>46</v>
      </c>
      <c r="M17" s="752" t="s">
        <v>47</v>
      </c>
      <c r="N17" s="752" t="s">
        <v>48</v>
      </c>
      <c r="O17" s="752" t="s">
        <v>49</v>
      </c>
      <c r="P17" s="752" t="s">
        <v>50</v>
      </c>
      <c r="Q17" s="822"/>
      <c r="R17" s="822"/>
      <c r="S17" s="822"/>
      <c r="T17" s="823"/>
      <c r="U17" s="1098" t="s">
        <v>51</v>
      </c>
      <c r="V17" s="794"/>
      <c r="W17" s="752" t="s">
        <v>52</v>
      </c>
      <c r="X17" s="752" t="s">
        <v>53</v>
      </c>
      <c r="Y17" s="1095" t="s">
        <v>54</v>
      </c>
      <c r="Z17" s="978" t="s">
        <v>55</v>
      </c>
      <c r="AA17" s="959" t="s">
        <v>56</v>
      </c>
      <c r="AB17" s="959" t="s">
        <v>57</v>
      </c>
      <c r="AC17" s="959" t="s">
        <v>58</v>
      </c>
      <c r="AD17" s="959" t="s">
        <v>59</v>
      </c>
      <c r="AE17" s="1050"/>
      <c r="AF17" s="1051"/>
      <c r="AG17" s="66"/>
      <c r="BD17" s="65" t="s">
        <v>60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63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63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64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71</v>
      </c>
      <c r="Q23" s="715"/>
      <c r="R23" s="715"/>
      <c r="S23" s="715"/>
      <c r="T23" s="715"/>
      <c r="U23" s="715"/>
      <c r="V23" s="716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71</v>
      </c>
      <c r="Q24" s="715"/>
      <c r="R24" s="715"/>
      <c r="S24" s="715"/>
      <c r="T24" s="715"/>
      <c r="U24" s="715"/>
      <c r="V24" s="716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73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19" t="s">
        <v>77</v>
      </c>
      <c r="Q26" s="706"/>
      <c r="R26" s="706"/>
      <c r="S26" s="706"/>
      <c r="T26" s="70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5" t="s">
        <v>92</v>
      </c>
      <c r="Q31" s="706"/>
      <c r="R31" s="706"/>
      <c r="S31" s="706"/>
      <c r="T31" s="70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11" t="s">
        <v>96</v>
      </c>
      <c r="Q32" s="706"/>
      <c r="R32" s="706"/>
      <c r="S32" s="706"/>
      <c r="T32" s="70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71</v>
      </c>
      <c r="Q35" s="715"/>
      <c r="R35" s="715"/>
      <c r="S35" s="715"/>
      <c r="T35" s="715"/>
      <c r="U35" s="715"/>
      <c r="V35" s="716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71</v>
      </c>
      <c r="Q36" s="715"/>
      <c r="R36" s="715"/>
      <c r="S36" s="715"/>
      <c r="T36" s="715"/>
      <c r="U36" s="715"/>
      <c r="V36" s="716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103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71</v>
      </c>
      <c r="Q39" s="715"/>
      <c r="R39" s="715"/>
      <c r="S39" s="715"/>
      <c r="T39" s="715"/>
      <c r="U39" s="715"/>
      <c r="V39" s="716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71</v>
      </c>
      <c r="Q40" s="715"/>
      <c r="R40" s="715"/>
      <c r="S40" s="715"/>
      <c r="T40" s="715"/>
      <c r="U40" s="715"/>
      <c r="V40" s="716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109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71</v>
      </c>
      <c r="Q43" s="715"/>
      <c r="R43" s="715"/>
      <c r="S43" s="715"/>
      <c r="T43" s="715"/>
      <c r="U43" s="715"/>
      <c r="V43" s="716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71</v>
      </c>
      <c r="Q44" s="715"/>
      <c r="R44" s="715"/>
      <c r="S44" s="715"/>
      <c r="T44" s="715"/>
      <c r="U44" s="715"/>
      <c r="V44" s="716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112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113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114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69</v>
      </c>
      <c r="X48" s="701">
        <v>480</v>
      </c>
      <c r="Y48" s="702">
        <f t="shared" ref="Y48:Y53" si="6">IFERROR(IF(X48="",0,CEILING((X48/$H48),1)*$H48),"")</f>
        <v>486.00000000000006</v>
      </c>
      <c r="Z48" s="36">
        <f>IFERROR(IF(Y48=0,"",ROUNDUP(Y48/H48,0)*0.02175),"")</f>
        <v>0.9787499999999999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501.33333333333326</v>
      </c>
      <c r="BN48" s="64">
        <f t="shared" ref="BN48:BN53" si="8">IFERROR(Y48*I48/H48,"0")</f>
        <v>507.59999999999997</v>
      </c>
      <c r="BO48" s="64">
        <f t="shared" ref="BO48:BO53" si="9">IFERROR(1/J48*(X48/H48),"0")</f>
        <v>0.79365079365079361</v>
      </c>
      <c r="BP48" s="64">
        <f t="shared" ref="BP48:BP53" si="10">IFERROR(1/J48*(Y48/H48),"0")</f>
        <v>0.80357142857142849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71</v>
      </c>
      <c r="Q54" s="715"/>
      <c r="R54" s="715"/>
      <c r="S54" s="715"/>
      <c r="T54" s="715"/>
      <c r="U54" s="715"/>
      <c r="V54" s="716"/>
      <c r="W54" s="37" t="s">
        <v>72</v>
      </c>
      <c r="X54" s="703">
        <f>IFERROR(X48/H48,"0")+IFERROR(X49/H49,"0")+IFERROR(X50/H50,"0")+IFERROR(X51/H51,"0")+IFERROR(X52/H52,"0")+IFERROR(X53/H53,"0")</f>
        <v>44.444444444444443</v>
      </c>
      <c r="Y54" s="703">
        <f>IFERROR(Y48/H48,"0")+IFERROR(Y49/H49,"0")+IFERROR(Y50/H50,"0")+IFERROR(Y51/H51,"0")+IFERROR(Y52/H52,"0")+IFERROR(Y53/H53,"0")</f>
        <v>45</v>
      </c>
      <c r="Z54" s="703">
        <f>IFERROR(IF(Z48="",0,Z48),"0")+IFERROR(IF(Z49="",0,Z49),"0")+IFERROR(IF(Z50="",0,Z50),"0")+IFERROR(IF(Z51="",0,Z51),"0")+IFERROR(IF(Z52="",0,Z52),"0")+IFERROR(IF(Z53="",0,Z53),"0")</f>
        <v>0.9787499999999999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71</v>
      </c>
      <c r="Q55" s="715"/>
      <c r="R55" s="715"/>
      <c r="S55" s="715"/>
      <c r="T55" s="715"/>
      <c r="U55" s="715"/>
      <c r="V55" s="716"/>
      <c r="W55" s="37" t="s">
        <v>69</v>
      </c>
      <c r="X55" s="703">
        <f>IFERROR(SUM(X48:X53),"0")</f>
        <v>480</v>
      </c>
      <c r="Y55" s="703">
        <f>IFERROR(SUM(Y48:Y53),"0")</f>
        <v>486.00000000000006</v>
      </c>
      <c r="Z55" s="37"/>
      <c r="AA55" s="704"/>
      <c r="AB55" s="704"/>
      <c r="AC55" s="704"/>
    </row>
    <row r="56" spans="1:68" ht="14.25" customHeight="1" x14ac:dyDescent="0.25">
      <c r="A56" s="749" t="s">
        <v>73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71</v>
      </c>
      <c r="Q59" s="715"/>
      <c r="R59" s="715"/>
      <c r="S59" s="715"/>
      <c r="T59" s="715"/>
      <c r="U59" s="715"/>
      <c r="V59" s="716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71</v>
      </c>
      <c r="Q60" s="715"/>
      <c r="R60" s="715"/>
      <c r="S60" s="715"/>
      <c r="T60" s="715"/>
      <c r="U60" s="715"/>
      <c r="V60" s="716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139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114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140</v>
      </c>
      <c r="B64" s="54" t="s">
        <v>143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76</v>
      </c>
      <c r="L65" s="32"/>
      <c r="M65" s="33" t="s">
        <v>118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57" t="s">
        <v>155</v>
      </c>
      <c r="Q67" s="706"/>
      <c r="R67" s="706"/>
      <c r="S67" s="706"/>
      <c r="T67" s="70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76</v>
      </c>
      <c r="L68" s="32"/>
      <c r="M68" s="33" t="s">
        <v>154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71</v>
      </c>
      <c r="Q70" s="715"/>
      <c r="R70" s="715"/>
      <c r="S70" s="715"/>
      <c r="T70" s="715"/>
      <c r="U70" s="715"/>
      <c r="V70" s="716"/>
      <c r="W70" s="37" t="s">
        <v>72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71</v>
      </c>
      <c r="Q71" s="715"/>
      <c r="R71" s="715"/>
      <c r="S71" s="715"/>
      <c r="T71" s="715"/>
      <c r="U71" s="715"/>
      <c r="V71" s="716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49" t="s">
        <v>162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166</v>
      </c>
      <c r="B74" s="54" t="s">
        <v>167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76</v>
      </c>
      <c r="L74" s="32"/>
      <c r="M74" s="33" t="s">
        <v>118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169</v>
      </c>
      <c r="B75" s="54" t="s">
        <v>170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76</v>
      </c>
      <c r="L75" s="32"/>
      <c r="M75" s="33" t="s">
        <v>121</v>
      </c>
      <c r="N75" s="33"/>
      <c r="O75" s="32">
        <v>50</v>
      </c>
      <c r="P75" s="1061" t="s">
        <v>171</v>
      </c>
      <c r="Q75" s="706"/>
      <c r="R75" s="706"/>
      <c r="S75" s="706"/>
      <c r="T75" s="70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76</v>
      </c>
      <c r="L76" s="32"/>
      <c r="M76" s="33" t="s">
        <v>118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69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71</v>
      </c>
      <c r="Q77" s="715"/>
      <c r="R77" s="715"/>
      <c r="S77" s="715"/>
      <c r="T77" s="715"/>
      <c r="U77" s="715"/>
      <c r="V77" s="716"/>
      <c r="W77" s="37" t="s">
        <v>72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71</v>
      </c>
      <c r="Q78" s="715"/>
      <c r="R78" s="715"/>
      <c r="S78" s="715"/>
      <c r="T78" s="715"/>
      <c r="U78" s="715"/>
      <c r="V78" s="716"/>
      <c r="W78" s="37" t="s">
        <v>69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customHeight="1" x14ac:dyDescent="0.25">
      <c r="A79" s="749" t="s">
        <v>64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174</v>
      </c>
      <c r="B80" s="54" t="s">
        <v>175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76</v>
      </c>
      <c r="L80" s="32"/>
      <c r="M80" s="33" t="s">
        <v>68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69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69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71</v>
      </c>
      <c r="Q86" s="715"/>
      <c r="R86" s="715"/>
      <c r="S86" s="715"/>
      <c r="T86" s="715"/>
      <c r="U86" s="715"/>
      <c r="V86" s="716"/>
      <c r="W86" s="37" t="s">
        <v>72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71</v>
      </c>
      <c r="Q87" s="715"/>
      <c r="R87" s="715"/>
      <c r="S87" s="715"/>
      <c r="T87" s="715"/>
      <c r="U87" s="715"/>
      <c r="V87" s="716"/>
      <c r="W87" s="37" t="s">
        <v>69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73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189</v>
      </c>
      <c r="B89" s="54" t="s">
        <v>190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117</v>
      </c>
      <c r="L89" s="32"/>
      <c r="M89" s="33" t="s">
        <v>68</v>
      </c>
      <c r="N89" s="33"/>
      <c r="O89" s="32">
        <v>40</v>
      </c>
      <c r="P89" s="916" t="s">
        <v>191</v>
      </c>
      <c r="Q89" s="706"/>
      <c r="R89" s="706"/>
      <c r="S89" s="706"/>
      <c r="T89" s="70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193</v>
      </c>
      <c r="B90" s="54" t="s">
        <v>194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117</v>
      </c>
      <c r="L90" s="32"/>
      <c r="M90" s="33" t="s">
        <v>121</v>
      </c>
      <c r="N90" s="33"/>
      <c r="O90" s="32">
        <v>45</v>
      </c>
      <c r="P90" s="1043" t="s">
        <v>195</v>
      </c>
      <c r="Q90" s="706"/>
      <c r="R90" s="706"/>
      <c r="S90" s="706"/>
      <c r="T90" s="70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54" t="s">
        <v>199</v>
      </c>
      <c r="Q91" s="706"/>
      <c r="R91" s="706"/>
      <c r="S91" s="706"/>
      <c r="T91" s="70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201</v>
      </c>
      <c r="B92" s="54" t="s">
        <v>202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76</v>
      </c>
      <c r="L92" s="32"/>
      <c r="M92" s="33" t="s">
        <v>68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203</v>
      </c>
      <c r="B93" s="54" t="s">
        <v>204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76</v>
      </c>
      <c r="L93" s="32"/>
      <c r="M93" s="33" t="s">
        <v>121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69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192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71</v>
      </c>
      <c r="Q94" s="715"/>
      <c r="R94" s="715"/>
      <c r="S94" s="715"/>
      <c r="T94" s="715"/>
      <c r="U94" s="715"/>
      <c r="V94" s="716"/>
      <c r="W94" s="37" t="s">
        <v>72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71</v>
      </c>
      <c r="Q95" s="715"/>
      <c r="R95" s="715"/>
      <c r="S95" s="715"/>
      <c r="T95" s="715"/>
      <c r="U95" s="715"/>
      <c r="V95" s="716"/>
      <c r="W95" s="37" t="s">
        <v>69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205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206</v>
      </c>
      <c r="B97" s="54" t="s">
        <v>207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209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117</v>
      </c>
      <c r="L98" s="32"/>
      <c r="M98" s="33" t="s">
        <v>68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210</v>
      </c>
      <c r="B99" s="54" t="s">
        <v>211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76</v>
      </c>
      <c r="L99" s="32"/>
      <c r="M99" s="33" t="s">
        <v>121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69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208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71</v>
      </c>
      <c r="Q100" s="715"/>
      <c r="R100" s="715"/>
      <c r="S100" s="715"/>
      <c r="T100" s="715"/>
      <c r="U100" s="715"/>
      <c r="V100" s="716"/>
      <c r="W100" s="37" t="s">
        <v>72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71</v>
      </c>
      <c r="Q101" s="715"/>
      <c r="R101" s="715"/>
      <c r="S101" s="715"/>
      <c r="T101" s="715"/>
      <c r="U101" s="715"/>
      <c r="V101" s="716"/>
      <c r="W101" s="37" t="s">
        <v>69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212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114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213</v>
      </c>
      <c r="B104" s="54" t="s">
        <v>214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117</v>
      </c>
      <c r="L104" s="32"/>
      <c r="M104" s="33" t="s">
        <v>154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215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216</v>
      </c>
      <c r="B105" s="54" t="s">
        <v>217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76</v>
      </c>
      <c r="L105" s="32"/>
      <c r="M105" s="33" t="s">
        <v>121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218</v>
      </c>
      <c r="B106" s="54" t="s">
        <v>219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76</v>
      </c>
      <c r="L106" s="32"/>
      <c r="M106" s="33" t="s">
        <v>154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69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220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71</v>
      </c>
      <c r="Q107" s="715"/>
      <c r="R107" s="715"/>
      <c r="S107" s="715"/>
      <c r="T107" s="715"/>
      <c r="U107" s="715"/>
      <c r="V107" s="716"/>
      <c r="W107" s="37" t="s">
        <v>72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71</v>
      </c>
      <c r="Q108" s="715"/>
      <c r="R108" s="715"/>
      <c r="S108" s="715"/>
      <c r="T108" s="715"/>
      <c r="U108" s="715"/>
      <c r="V108" s="716"/>
      <c r="W108" s="37" t="s">
        <v>69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customHeight="1" x14ac:dyDescent="0.25">
      <c r="A109" s="749" t="s">
        <v>73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221</v>
      </c>
      <c r="B110" s="54" t="s">
        <v>222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223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224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117</v>
      </c>
      <c r="L111" s="32"/>
      <c r="M111" s="33" t="s">
        <v>68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69</v>
      </c>
      <c r="X111" s="701">
        <v>700</v>
      </c>
      <c r="Y111" s="702">
        <f>IFERROR(IF(X111="",0,CEILING((X111/$H111),1)*$H111),"")</f>
        <v>705.6</v>
      </c>
      <c r="Z111" s="36">
        <f>IFERROR(IF(Y111=0,"",ROUNDUP(Y111/H111,0)*0.02175),"")</f>
        <v>1.827</v>
      </c>
      <c r="AA111" s="56"/>
      <c r="AB111" s="57"/>
      <c r="AC111" s="167" t="s">
        <v>223</v>
      </c>
      <c r="AG111" s="64"/>
      <c r="AJ111" s="68"/>
      <c r="AK111" s="68"/>
      <c r="BB111" s="168" t="s">
        <v>1</v>
      </c>
      <c r="BM111" s="64">
        <f>IFERROR(X111*I111/H111,"0")</f>
        <v>747</v>
      </c>
      <c r="BN111" s="64">
        <f>IFERROR(Y111*I111/H111,"0")</f>
        <v>752.976</v>
      </c>
      <c r="BO111" s="64">
        <f>IFERROR(1/J111*(X111/H111),"0")</f>
        <v>1.4880952380952379</v>
      </c>
      <c r="BP111" s="64">
        <f>IFERROR(1/J111*(Y111/H111),"0")</f>
        <v>1.5</v>
      </c>
    </row>
    <row r="112" spans="1:68" ht="27" customHeight="1" x14ac:dyDescent="0.25">
      <c r="A112" s="54" t="s">
        <v>225</v>
      </c>
      <c r="B112" s="54" t="s">
        <v>226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69</v>
      </c>
      <c r="X112" s="701">
        <v>360</v>
      </c>
      <c r="Y112" s="702">
        <f>IFERROR(IF(X112="",0,CEILING((X112/$H112),1)*$H112),"")</f>
        <v>361.8</v>
      </c>
      <c r="Z112" s="36">
        <f>IFERROR(IF(Y112=0,"",ROUNDUP(Y112/H112,0)*0.00753),"")</f>
        <v>1.00902</v>
      </c>
      <c r="AA112" s="56"/>
      <c r="AB112" s="57"/>
      <c r="AC112" s="169" t="s">
        <v>223</v>
      </c>
      <c r="AG112" s="64"/>
      <c r="AJ112" s="68"/>
      <c r="AK112" s="68"/>
      <c r="BB112" s="170" t="s">
        <v>1</v>
      </c>
      <c r="BM112" s="64">
        <f>IFERROR(X112*I112/H112,"0")</f>
        <v>396.26666666666665</v>
      </c>
      <c r="BN112" s="64">
        <f>IFERROR(Y112*I112/H112,"0")</f>
        <v>398.24799999999999</v>
      </c>
      <c r="BO112" s="64">
        <f>IFERROR(1/J112*(X112/H112),"0")</f>
        <v>0.85470085470085455</v>
      </c>
      <c r="BP112" s="64">
        <f>IFERROR(1/J112*(Y112/H112),"0")</f>
        <v>0.85897435897435892</v>
      </c>
    </row>
    <row r="113" spans="1:68" ht="27" customHeight="1" x14ac:dyDescent="0.25">
      <c r="A113" s="54" t="s">
        <v>227</v>
      </c>
      <c r="B113" s="54" t="s">
        <v>228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76</v>
      </c>
      <c r="L113" s="32"/>
      <c r="M113" s="33" t="s">
        <v>121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230</v>
      </c>
      <c r="B114" s="54" t="s">
        <v>231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76</v>
      </c>
      <c r="L114" s="32"/>
      <c r="M114" s="33" t="s">
        <v>121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69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71</v>
      </c>
      <c r="Q115" s="715"/>
      <c r="R115" s="715"/>
      <c r="S115" s="715"/>
      <c r="T115" s="715"/>
      <c r="U115" s="715"/>
      <c r="V115" s="716"/>
      <c r="W115" s="37" t="s">
        <v>72</v>
      </c>
      <c r="X115" s="703">
        <f>IFERROR(X110/H110,"0")+IFERROR(X111/H111,"0")+IFERROR(X112/H112,"0")+IFERROR(X113/H113,"0")+IFERROR(X114/H114,"0")</f>
        <v>216.66666666666663</v>
      </c>
      <c r="Y115" s="703">
        <f>IFERROR(Y110/H110,"0")+IFERROR(Y111/H111,"0")+IFERROR(Y112/H112,"0")+IFERROR(Y113/H113,"0")+IFERROR(Y114/H114,"0")</f>
        <v>218</v>
      </c>
      <c r="Z115" s="703">
        <f>IFERROR(IF(Z110="",0,Z110),"0")+IFERROR(IF(Z111="",0,Z111),"0")+IFERROR(IF(Z112="",0,Z112),"0")+IFERROR(IF(Z113="",0,Z113),"0")+IFERROR(IF(Z114="",0,Z114),"0")</f>
        <v>2.83602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71</v>
      </c>
      <c r="Q116" s="715"/>
      <c r="R116" s="715"/>
      <c r="S116" s="715"/>
      <c r="T116" s="715"/>
      <c r="U116" s="715"/>
      <c r="V116" s="716"/>
      <c r="W116" s="37" t="s">
        <v>69</v>
      </c>
      <c r="X116" s="703">
        <f>IFERROR(SUM(X110:X114),"0")</f>
        <v>1060</v>
      </c>
      <c r="Y116" s="703">
        <f>IFERROR(SUM(Y110:Y114),"0")</f>
        <v>1067.4000000000001</v>
      </c>
      <c r="Z116" s="37"/>
      <c r="AA116" s="704"/>
      <c r="AB116" s="704"/>
      <c r="AC116" s="704"/>
    </row>
    <row r="117" spans="1:68" ht="16.5" customHeight="1" x14ac:dyDescent="0.25">
      <c r="A117" s="731" t="s">
        <v>233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114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234</v>
      </c>
      <c r="B119" s="54" t="s">
        <v>235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234</v>
      </c>
      <c r="B120" s="54" t="s">
        <v>237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117</v>
      </c>
      <c r="L120" s="32"/>
      <c r="M120" s="33" t="s">
        <v>118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238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239</v>
      </c>
      <c r="B121" s="54" t="s">
        <v>240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241</v>
      </c>
      <c r="B122" s="54" t="s">
        <v>242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236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243</v>
      </c>
      <c r="B123" s="54" t="s">
        <v>244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69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71</v>
      </c>
      <c r="Q124" s="715"/>
      <c r="R124" s="715"/>
      <c r="S124" s="715"/>
      <c r="T124" s="715"/>
      <c r="U124" s="715"/>
      <c r="V124" s="716"/>
      <c r="W124" s="37" t="s">
        <v>72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71</v>
      </c>
      <c r="Q125" s="715"/>
      <c r="R125" s="715"/>
      <c r="S125" s="715"/>
      <c r="T125" s="715"/>
      <c r="U125" s="715"/>
      <c r="V125" s="716"/>
      <c r="W125" s="37" t="s">
        <v>69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customHeight="1" x14ac:dyDescent="0.25">
      <c r="A126" s="749" t="s">
        <v>162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245</v>
      </c>
      <c r="B127" s="54" t="s">
        <v>246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248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117</v>
      </c>
      <c r="L128" s="32"/>
      <c r="M128" s="33" t="s">
        <v>118</v>
      </c>
      <c r="N128" s="33"/>
      <c r="O128" s="32">
        <v>55</v>
      </c>
      <c r="P128" s="1049" t="s">
        <v>249</v>
      </c>
      <c r="Q128" s="706"/>
      <c r="R128" s="706"/>
      <c r="S128" s="706"/>
      <c r="T128" s="70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250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251</v>
      </c>
      <c r="B129" s="54" t="s">
        <v>252</v>
      </c>
      <c r="C129" s="31">
        <v>4301020258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121</v>
      </c>
      <c r="N129" s="33"/>
      <c r="O129" s="32">
        <v>50</v>
      </c>
      <c r="P129" s="8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06"/>
      <c r="R129" s="706"/>
      <c r="S129" s="706"/>
      <c r="T129" s="70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253</v>
      </c>
      <c r="C130" s="31">
        <v>4301020346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67</v>
      </c>
      <c r="L130" s="32"/>
      <c r="M130" s="33" t="s">
        <v>118</v>
      </c>
      <c r="N130" s="33"/>
      <c r="O130" s="32">
        <v>55</v>
      </c>
      <c r="P130" s="1002" t="s">
        <v>254</v>
      </c>
      <c r="Q130" s="706"/>
      <c r="R130" s="706"/>
      <c r="S130" s="706"/>
      <c r="T130" s="707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71</v>
      </c>
      <c r="Q131" s="715"/>
      <c r="R131" s="715"/>
      <c r="S131" s="715"/>
      <c r="T131" s="715"/>
      <c r="U131" s="715"/>
      <c r="V131" s="716"/>
      <c r="W131" s="37" t="s">
        <v>72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71</v>
      </c>
      <c r="Q132" s="715"/>
      <c r="R132" s="715"/>
      <c r="S132" s="715"/>
      <c r="T132" s="715"/>
      <c r="U132" s="715"/>
      <c r="V132" s="716"/>
      <c r="W132" s="37" t="s">
        <v>69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73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255</v>
      </c>
      <c r="B134" s="54" t="s">
        <v>256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255</v>
      </c>
      <c r="B135" s="54" t="s">
        <v>258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69</v>
      </c>
      <c r="X135" s="701">
        <v>200</v>
      </c>
      <c r="Y135" s="702">
        <f t="shared" si="21"/>
        <v>201.60000000000002</v>
      </c>
      <c r="Z135" s="36">
        <f>IFERROR(IF(Y135=0,"",ROUNDUP(Y135/H135,0)*0.02175),"")</f>
        <v>0.52200000000000002</v>
      </c>
      <c r="AA135" s="56"/>
      <c r="AB135" s="57"/>
      <c r="AC135" s="195" t="s">
        <v>259</v>
      </c>
      <c r="AG135" s="64"/>
      <c r="AJ135" s="68"/>
      <c r="AK135" s="68"/>
      <c r="BB135" s="196" t="s">
        <v>1</v>
      </c>
      <c r="BM135" s="64">
        <f t="shared" si="22"/>
        <v>213.28571428571431</v>
      </c>
      <c r="BN135" s="64">
        <f t="shared" si="23"/>
        <v>214.99200000000002</v>
      </c>
      <c r="BO135" s="64">
        <f t="shared" si="24"/>
        <v>0.42517006802721086</v>
      </c>
      <c r="BP135" s="64">
        <f t="shared" si="25"/>
        <v>0.42857142857142855</v>
      </c>
    </row>
    <row r="136" spans="1:68" ht="27" customHeight="1" x14ac:dyDescent="0.25">
      <c r="A136" s="54" t="s">
        <v>260</v>
      </c>
      <c r="B136" s="54" t="s">
        <v>261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79" t="s">
        <v>262</v>
      </c>
      <c r="Q136" s="706"/>
      <c r="R136" s="706"/>
      <c r="S136" s="706"/>
      <c r="T136" s="70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264</v>
      </c>
      <c r="B137" s="54" t="s">
        <v>265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257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69</v>
      </c>
      <c r="X138" s="701">
        <v>180</v>
      </c>
      <c r="Y138" s="702">
        <f t="shared" si="21"/>
        <v>180.9</v>
      </c>
      <c r="Z138" s="36">
        <f>IFERROR(IF(Y138=0,"",ROUNDUP(Y138/H138,0)*0.00753),"")</f>
        <v>0.50451000000000001</v>
      </c>
      <c r="AA138" s="56"/>
      <c r="AB138" s="57"/>
      <c r="AC138" s="201" t="s">
        <v>257</v>
      </c>
      <c r="AG138" s="64"/>
      <c r="AJ138" s="68"/>
      <c r="AK138" s="68"/>
      <c r="BB138" s="202" t="s">
        <v>1</v>
      </c>
      <c r="BM138" s="64">
        <f t="shared" si="22"/>
        <v>198.13333333333333</v>
      </c>
      <c r="BN138" s="64">
        <f t="shared" si="23"/>
        <v>199.124</v>
      </c>
      <c r="BO138" s="64">
        <f t="shared" si="24"/>
        <v>0.42735042735042728</v>
      </c>
      <c r="BP138" s="64">
        <f t="shared" si="25"/>
        <v>0.42948717948717946</v>
      </c>
    </row>
    <row r="139" spans="1:68" ht="27" customHeight="1" x14ac:dyDescent="0.25">
      <c r="A139" s="54" t="s">
        <v>268</v>
      </c>
      <c r="B139" s="54" t="s">
        <v>269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270</v>
      </c>
      <c r="B140" s="54" t="s">
        <v>271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71</v>
      </c>
      <c r="Q141" s="715"/>
      <c r="R141" s="715"/>
      <c r="S141" s="715"/>
      <c r="T141" s="715"/>
      <c r="U141" s="715"/>
      <c r="V141" s="716"/>
      <c r="W141" s="37" t="s">
        <v>72</v>
      </c>
      <c r="X141" s="703">
        <f>IFERROR(X134/H134,"0")+IFERROR(X135/H135,"0")+IFERROR(X136/H136,"0")+IFERROR(X137/H137,"0")+IFERROR(X138/H138,"0")+IFERROR(X139/H139,"0")+IFERROR(X140/H140,"0")</f>
        <v>90.476190476190467</v>
      </c>
      <c r="Y141" s="703">
        <f>IFERROR(Y134/H134,"0")+IFERROR(Y135/H135,"0")+IFERROR(Y136/H136,"0")+IFERROR(Y137/H137,"0")+IFERROR(Y138/H138,"0")+IFERROR(Y139/H139,"0")+IFERROR(Y140/H140,"0")</f>
        <v>91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1.02651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71</v>
      </c>
      <c r="Q142" s="715"/>
      <c r="R142" s="715"/>
      <c r="S142" s="715"/>
      <c r="T142" s="715"/>
      <c r="U142" s="715"/>
      <c r="V142" s="716"/>
      <c r="W142" s="37" t="s">
        <v>69</v>
      </c>
      <c r="X142" s="703">
        <f>IFERROR(SUM(X134:X140),"0")</f>
        <v>380</v>
      </c>
      <c r="Y142" s="703">
        <f>IFERROR(SUM(Y134:Y140),"0")</f>
        <v>382.5</v>
      </c>
      <c r="Z142" s="37"/>
      <c r="AA142" s="704"/>
      <c r="AB142" s="704"/>
      <c r="AC142" s="704"/>
    </row>
    <row r="143" spans="1:68" ht="14.25" customHeight="1" x14ac:dyDescent="0.25">
      <c r="A143" s="749" t="s">
        <v>205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273</v>
      </c>
      <c r="B144" s="54" t="s">
        <v>274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276</v>
      </c>
      <c r="B145" s="54" t="s">
        <v>277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71</v>
      </c>
      <c r="Q146" s="715"/>
      <c r="R146" s="715"/>
      <c r="S146" s="715"/>
      <c r="T146" s="715"/>
      <c r="U146" s="715"/>
      <c r="V146" s="716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71</v>
      </c>
      <c r="Q147" s="715"/>
      <c r="R147" s="715"/>
      <c r="S147" s="715"/>
      <c r="T147" s="715"/>
      <c r="U147" s="715"/>
      <c r="V147" s="716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279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114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280</v>
      </c>
      <c r="B150" s="54" t="s">
        <v>281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280</v>
      </c>
      <c r="B151" s="54" t="s">
        <v>283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71</v>
      </c>
      <c r="Q152" s="715"/>
      <c r="R152" s="715"/>
      <c r="S152" s="715"/>
      <c r="T152" s="715"/>
      <c r="U152" s="715"/>
      <c r="V152" s="716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71</v>
      </c>
      <c r="Q153" s="715"/>
      <c r="R153" s="715"/>
      <c r="S153" s="715"/>
      <c r="T153" s="715"/>
      <c r="U153" s="715"/>
      <c r="V153" s="716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64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284</v>
      </c>
      <c r="B155" s="54" t="s">
        <v>285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284</v>
      </c>
      <c r="B156" s="54" t="s">
        <v>287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71</v>
      </c>
      <c r="Q157" s="715"/>
      <c r="R157" s="715"/>
      <c r="S157" s="715"/>
      <c r="T157" s="715"/>
      <c r="U157" s="715"/>
      <c r="V157" s="716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71</v>
      </c>
      <c r="Q158" s="715"/>
      <c r="R158" s="715"/>
      <c r="S158" s="715"/>
      <c r="T158" s="715"/>
      <c r="U158" s="715"/>
      <c r="V158" s="716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73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288</v>
      </c>
      <c r="B160" s="54" t="s">
        <v>289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290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71</v>
      </c>
      <c r="Q162" s="715"/>
      <c r="R162" s="715"/>
      <c r="S162" s="715"/>
      <c r="T162" s="715"/>
      <c r="U162" s="715"/>
      <c r="V162" s="716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71</v>
      </c>
      <c r="Q163" s="715"/>
      <c r="R163" s="715"/>
      <c r="S163" s="715"/>
      <c r="T163" s="715"/>
      <c r="U163" s="715"/>
      <c r="V163" s="716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112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114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291</v>
      </c>
      <c r="B166" s="54" t="s">
        <v>292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294</v>
      </c>
      <c r="B167" s="54" t="s">
        <v>295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297</v>
      </c>
      <c r="B168" s="54" t="s">
        <v>298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76</v>
      </c>
      <c r="L168" s="32"/>
      <c r="M168" s="33" t="s">
        <v>118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299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71</v>
      </c>
      <c r="Q169" s="715"/>
      <c r="R169" s="715"/>
      <c r="S169" s="715"/>
      <c r="T169" s="715"/>
      <c r="U169" s="715"/>
      <c r="V169" s="716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71</v>
      </c>
      <c r="Q170" s="715"/>
      <c r="R170" s="715"/>
      <c r="S170" s="715"/>
      <c r="T170" s="715"/>
      <c r="U170" s="715"/>
      <c r="V170" s="716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64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300</v>
      </c>
      <c r="B172" s="54" t="s">
        <v>301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303</v>
      </c>
      <c r="B173" s="54" t="s">
        <v>304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76</v>
      </c>
      <c r="L173" s="32"/>
      <c r="M173" s="33" t="s">
        <v>68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305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306</v>
      </c>
      <c r="B174" s="54" t="s">
        <v>307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311</v>
      </c>
      <c r="B176" s="54" t="s">
        <v>312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71</v>
      </c>
      <c r="Q177" s="715"/>
      <c r="R177" s="715"/>
      <c r="S177" s="715"/>
      <c r="T177" s="715"/>
      <c r="U177" s="715"/>
      <c r="V177" s="716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71</v>
      </c>
      <c r="Q178" s="715"/>
      <c r="R178" s="715"/>
      <c r="S178" s="715"/>
      <c r="T178" s="715"/>
      <c r="U178" s="715"/>
      <c r="V178" s="716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73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313</v>
      </c>
      <c r="B180" s="54" t="s">
        <v>314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316</v>
      </c>
      <c r="B181" s="54" t="s">
        <v>317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319</v>
      </c>
      <c r="B182" s="54" t="s">
        <v>320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71</v>
      </c>
      <c r="Q183" s="715"/>
      <c r="R183" s="715"/>
      <c r="S183" s="715"/>
      <c r="T183" s="715"/>
      <c r="U183" s="715"/>
      <c r="V183" s="716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71</v>
      </c>
      <c r="Q184" s="715"/>
      <c r="R184" s="715"/>
      <c r="S184" s="715"/>
      <c r="T184" s="715"/>
      <c r="U184" s="715"/>
      <c r="V184" s="716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321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322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162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323</v>
      </c>
      <c r="B188" s="54" t="s">
        <v>324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0" t="s">
        <v>325</v>
      </c>
      <c r="Q188" s="706"/>
      <c r="R188" s="706"/>
      <c r="S188" s="706"/>
      <c r="T188" s="70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71</v>
      </c>
      <c r="Q189" s="715"/>
      <c r="R189" s="715"/>
      <c r="S189" s="715"/>
      <c r="T189" s="715"/>
      <c r="U189" s="715"/>
      <c r="V189" s="716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71</v>
      </c>
      <c r="Q190" s="715"/>
      <c r="R190" s="715"/>
      <c r="S190" s="715"/>
      <c r="T190" s="715"/>
      <c r="U190" s="715"/>
      <c r="V190" s="716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64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327</v>
      </c>
      <c r="B192" s="54" t="s">
        <v>328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71</v>
      </c>
      <c r="Q200" s="715"/>
      <c r="R200" s="715"/>
      <c r="S200" s="715"/>
      <c r="T200" s="715"/>
      <c r="U200" s="715"/>
      <c r="V200" s="716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71</v>
      </c>
      <c r="Q201" s="715"/>
      <c r="R201" s="715"/>
      <c r="S201" s="715"/>
      <c r="T201" s="715"/>
      <c r="U201" s="715"/>
      <c r="V201" s="716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31" t="s">
        <v>347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114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348</v>
      </c>
      <c r="B204" s="54" t="s">
        <v>349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351</v>
      </c>
      <c r="B205" s="54" t="s">
        <v>352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71</v>
      </c>
      <c r="Q206" s="715"/>
      <c r="R206" s="715"/>
      <c r="S206" s="715"/>
      <c r="T206" s="715"/>
      <c r="U206" s="715"/>
      <c r="V206" s="716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71</v>
      </c>
      <c r="Q207" s="715"/>
      <c r="R207" s="715"/>
      <c r="S207" s="715"/>
      <c r="T207" s="715"/>
      <c r="U207" s="715"/>
      <c r="V207" s="716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162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353</v>
      </c>
      <c r="B209" s="54" t="s">
        <v>354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356</v>
      </c>
      <c r="B210" s="54" t="s">
        <v>357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71</v>
      </c>
      <c r="Q211" s="715"/>
      <c r="R211" s="715"/>
      <c r="S211" s="715"/>
      <c r="T211" s="715"/>
      <c r="U211" s="715"/>
      <c r="V211" s="716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71</v>
      </c>
      <c r="Q212" s="715"/>
      <c r="R212" s="715"/>
      <c r="S212" s="715"/>
      <c r="T212" s="715"/>
      <c r="U212" s="715"/>
      <c r="V212" s="716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64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76</v>
      </c>
      <c r="L214" s="32"/>
      <c r="M214" s="33" t="s">
        <v>68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360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76</v>
      </c>
      <c r="L215" s="32"/>
      <c r="M215" s="33" t="s">
        <v>68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71</v>
      </c>
      <c r="Q222" s="715"/>
      <c r="R222" s="715"/>
      <c r="S222" s="715"/>
      <c r="T222" s="715"/>
      <c r="U222" s="715"/>
      <c r="V222" s="716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71</v>
      </c>
      <c r="Q223" s="715"/>
      <c r="R223" s="715"/>
      <c r="S223" s="715"/>
      <c r="T223" s="715"/>
      <c r="U223" s="715"/>
      <c r="V223" s="716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49" t="s">
        <v>73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378</v>
      </c>
      <c r="B225" s="54" t="s">
        <v>379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69</v>
      </c>
      <c r="X228" s="701">
        <v>300</v>
      </c>
      <c r="Y228" s="702">
        <f t="shared" si="36"/>
        <v>304.5</v>
      </c>
      <c r="Z228" s="36">
        <f>IFERROR(IF(Y228=0,"",ROUNDUP(Y228/H228,0)*0.02175),"")</f>
        <v>0.76124999999999998</v>
      </c>
      <c r="AA228" s="56"/>
      <c r="AB228" s="57"/>
      <c r="AC228" s="293" t="s">
        <v>389</v>
      </c>
      <c r="AG228" s="64"/>
      <c r="AJ228" s="68"/>
      <c r="AK228" s="68"/>
      <c r="BB228" s="294" t="s">
        <v>1</v>
      </c>
      <c r="BM228" s="64">
        <f t="shared" si="37"/>
        <v>319.44827586206895</v>
      </c>
      <c r="BN228" s="64">
        <f t="shared" si="38"/>
        <v>324.24</v>
      </c>
      <c r="BO228" s="64">
        <f t="shared" si="39"/>
        <v>0.61576354679802958</v>
      </c>
      <c r="BP228" s="64">
        <f t="shared" si="40"/>
        <v>0.625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69</v>
      </c>
      <c r="X231" s="701">
        <v>550</v>
      </c>
      <c r="Y231" s="702">
        <f t="shared" si="36"/>
        <v>552</v>
      </c>
      <c r="Z231" s="36">
        <f t="shared" si="41"/>
        <v>1.7319</v>
      </c>
      <c r="AA231" s="56"/>
      <c r="AB231" s="57"/>
      <c r="AC231" s="299" t="s">
        <v>397</v>
      </c>
      <c r="AG231" s="64"/>
      <c r="AJ231" s="68"/>
      <c r="AK231" s="68"/>
      <c r="BB231" s="300" t="s">
        <v>1</v>
      </c>
      <c r="BM231" s="64">
        <f t="shared" si="37"/>
        <v>612.33333333333337</v>
      </c>
      <c r="BN231" s="64">
        <f t="shared" si="38"/>
        <v>614.56000000000006</v>
      </c>
      <c r="BO231" s="64">
        <f t="shared" si="39"/>
        <v>1.4690170940170941</v>
      </c>
      <c r="BP231" s="64">
        <f t="shared" si="40"/>
        <v>1.4743589743589742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69</v>
      </c>
      <c r="X232" s="701">
        <v>120</v>
      </c>
      <c r="Y232" s="702">
        <f t="shared" si="36"/>
        <v>120</v>
      </c>
      <c r="Z232" s="36">
        <f t="shared" si="41"/>
        <v>0.3765</v>
      </c>
      <c r="AA232" s="56"/>
      <c r="AB232" s="57"/>
      <c r="AC232" s="301" t="s">
        <v>389</v>
      </c>
      <c r="AG232" s="64"/>
      <c r="AJ232" s="68"/>
      <c r="AK232" s="68"/>
      <c r="BB232" s="302" t="s">
        <v>1</v>
      </c>
      <c r="BM232" s="64">
        <f t="shared" si="37"/>
        <v>133.60000000000002</v>
      </c>
      <c r="BN232" s="64">
        <f t="shared" si="38"/>
        <v>133.60000000000002</v>
      </c>
      <c r="BO232" s="64">
        <f t="shared" si="39"/>
        <v>0.32051282051282048</v>
      </c>
      <c r="BP232" s="64">
        <f t="shared" si="40"/>
        <v>0.32051282051282048</v>
      </c>
    </row>
    <row r="233" spans="1:68" ht="27" customHeight="1" x14ac:dyDescent="0.25">
      <c r="A233" s="54" t="s">
        <v>400</v>
      </c>
      <c r="B233" s="54" t="s">
        <v>401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383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386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71</v>
      </c>
      <c r="Q236" s="715"/>
      <c r="R236" s="715"/>
      <c r="S236" s="715"/>
      <c r="T236" s="715"/>
      <c r="U236" s="715"/>
      <c r="V236" s="716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313.64942528735634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315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2.86965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71</v>
      </c>
      <c r="Q237" s="715"/>
      <c r="R237" s="715"/>
      <c r="S237" s="715"/>
      <c r="T237" s="715"/>
      <c r="U237" s="715"/>
      <c r="V237" s="716"/>
      <c r="W237" s="37" t="s">
        <v>69</v>
      </c>
      <c r="X237" s="703">
        <f>IFERROR(SUM(X225:X235),"0")</f>
        <v>970</v>
      </c>
      <c r="Y237" s="703">
        <f>IFERROR(SUM(Y225:Y235),"0")</f>
        <v>976.5</v>
      </c>
      <c r="Z237" s="37"/>
      <c r="AA237" s="704"/>
      <c r="AB237" s="704"/>
      <c r="AC237" s="704"/>
    </row>
    <row r="238" spans="1:68" ht="14.25" customHeight="1" x14ac:dyDescent="0.25">
      <c r="A238" s="749" t="s">
        <v>205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406</v>
      </c>
      <c r="B239" s="54" t="s">
        <v>407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76</v>
      </c>
      <c r="L239" s="32"/>
      <c r="M239" s="33" t="s">
        <v>68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408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76</v>
      </c>
      <c r="L240" s="32"/>
      <c r="M240" s="33" t="s">
        <v>68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76</v>
      </c>
      <c r="L241" s="32"/>
      <c r="M241" s="33" t="s">
        <v>68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414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415</v>
      </c>
      <c r="B242" s="54" t="s">
        <v>416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121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417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71</v>
      </c>
      <c r="Q243" s="715"/>
      <c r="R243" s="715"/>
      <c r="S243" s="715"/>
      <c r="T243" s="715"/>
      <c r="U243" s="715"/>
      <c r="V243" s="716"/>
      <c r="W243" s="37" t="s">
        <v>72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71</v>
      </c>
      <c r="Q244" s="715"/>
      <c r="R244" s="715"/>
      <c r="S244" s="715"/>
      <c r="T244" s="715"/>
      <c r="U244" s="715"/>
      <c r="V244" s="716"/>
      <c r="W244" s="37" t="s">
        <v>69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customHeight="1" x14ac:dyDescent="0.25">
      <c r="A245" s="731" t="s">
        <v>418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114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419</v>
      </c>
      <c r="B247" s="54" t="s">
        <v>420</v>
      </c>
      <c r="C247" s="31">
        <v>4301011717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117</v>
      </c>
      <c r="L247" s="32"/>
      <c r="M247" s="33" t="s">
        <v>118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69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421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419</v>
      </c>
      <c r="B248" s="54" t="s">
        <v>422</v>
      </c>
      <c r="C248" s="31">
        <v>4301011945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69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424</v>
      </c>
      <c r="B249" s="54" t="s">
        <v>425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426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427</v>
      </c>
      <c r="B250" s="54" t="s">
        <v>428</v>
      </c>
      <c r="C250" s="31">
        <v>4301011733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121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429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4301011944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76</v>
      </c>
      <c r="L252" s="32"/>
      <c r="M252" s="33" t="s">
        <v>118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76</v>
      </c>
      <c r="L253" s="32"/>
      <c r="M253" s="33" t="s">
        <v>118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426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71</v>
      </c>
      <c r="Q255" s="715"/>
      <c r="R255" s="715"/>
      <c r="S255" s="715"/>
      <c r="T255" s="715"/>
      <c r="U255" s="715"/>
      <c r="V255" s="716"/>
      <c r="W255" s="37" t="s">
        <v>72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71</v>
      </c>
      <c r="Q256" s="715"/>
      <c r="R256" s="715"/>
      <c r="S256" s="715"/>
      <c r="T256" s="715"/>
      <c r="U256" s="715"/>
      <c r="V256" s="716"/>
      <c r="W256" s="37" t="s">
        <v>69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438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114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439</v>
      </c>
      <c r="B259" s="54" t="s">
        <v>440</v>
      </c>
      <c r="C259" s="31">
        <v>4301011826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117</v>
      </c>
      <c r="L259" s="32"/>
      <c r="M259" s="33" t="s">
        <v>118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69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441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439</v>
      </c>
      <c r="B260" s="54" t="s">
        <v>442</v>
      </c>
      <c r="C260" s="31">
        <v>4301011942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69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443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444</v>
      </c>
      <c r="B261" s="54" t="s">
        <v>445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446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447</v>
      </c>
      <c r="B262" s="54" t="s">
        <v>448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76</v>
      </c>
      <c r="L263" s="32"/>
      <c r="M263" s="33" t="s">
        <v>118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441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452</v>
      </c>
      <c r="B264" s="54" t="s">
        <v>453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76</v>
      </c>
      <c r="L264" s="32"/>
      <c r="M264" s="33" t="s">
        <v>118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455</v>
      </c>
      <c r="B265" s="54" t="s">
        <v>456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446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457</v>
      </c>
      <c r="B266" s="54" t="s">
        <v>458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449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71</v>
      </c>
      <c r="Q267" s="715"/>
      <c r="R267" s="715"/>
      <c r="S267" s="715"/>
      <c r="T267" s="715"/>
      <c r="U267" s="715"/>
      <c r="V267" s="716"/>
      <c r="W267" s="37" t="s">
        <v>72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71</v>
      </c>
      <c r="Q268" s="715"/>
      <c r="R268" s="715"/>
      <c r="S268" s="715"/>
      <c r="T268" s="715"/>
      <c r="U268" s="715"/>
      <c r="V268" s="716"/>
      <c r="W268" s="37" t="s">
        <v>69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162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459</v>
      </c>
      <c r="B270" s="54" t="s">
        <v>460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67</v>
      </c>
      <c r="L270" s="32"/>
      <c r="M270" s="33" t="s">
        <v>121</v>
      </c>
      <c r="N270" s="33"/>
      <c r="O270" s="32">
        <v>50</v>
      </c>
      <c r="P270" s="1027" t="s">
        <v>461</v>
      </c>
      <c r="Q270" s="706"/>
      <c r="R270" s="706"/>
      <c r="S270" s="706"/>
      <c r="T270" s="707"/>
      <c r="U270" s="34"/>
      <c r="V270" s="34"/>
      <c r="W270" s="35" t="s">
        <v>69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462</v>
      </c>
      <c r="AC270" s="349" t="s">
        <v>463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71</v>
      </c>
      <c r="Q271" s="715"/>
      <c r="R271" s="715"/>
      <c r="S271" s="715"/>
      <c r="T271" s="715"/>
      <c r="U271" s="715"/>
      <c r="V271" s="716"/>
      <c r="W271" s="37" t="s">
        <v>72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71</v>
      </c>
      <c r="Q272" s="715"/>
      <c r="R272" s="715"/>
      <c r="S272" s="715"/>
      <c r="T272" s="715"/>
      <c r="U272" s="715"/>
      <c r="V272" s="716"/>
      <c r="W272" s="37" t="s">
        <v>69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464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114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465</v>
      </c>
      <c r="B275" s="54" t="s">
        <v>466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69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467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468</v>
      </c>
      <c r="B276" s="54" t="s">
        <v>469</v>
      </c>
      <c r="C276" s="31">
        <v>4301011850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117</v>
      </c>
      <c r="L276" s="32"/>
      <c r="M276" s="33" t="s">
        <v>118</v>
      </c>
      <c r="N276" s="33"/>
      <c r="O276" s="32">
        <v>55</v>
      </c>
      <c r="P276" s="10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468</v>
      </c>
      <c r="B277" s="54" t="s">
        <v>471</v>
      </c>
      <c r="C277" s="31">
        <v>4301011910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117</v>
      </c>
      <c r="L277" s="32"/>
      <c r="M277" s="33" t="s">
        <v>144</v>
      </c>
      <c r="N277" s="33"/>
      <c r="O277" s="32">
        <v>55</v>
      </c>
      <c r="P277" s="885" t="s">
        <v>472</v>
      </c>
      <c r="Q277" s="706"/>
      <c r="R277" s="706"/>
      <c r="S277" s="706"/>
      <c r="T277" s="70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473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474</v>
      </c>
      <c r="B278" s="54" t="s">
        <v>475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117</v>
      </c>
      <c r="L278" s="32"/>
      <c r="M278" s="33" t="s">
        <v>118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69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476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477</v>
      </c>
      <c r="B279" s="54" t="s">
        <v>478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76</v>
      </c>
      <c r="L279" s="32"/>
      <c r="M279" s="33" t="s">
        <v>118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69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467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76</v>
      </c>
      <c r="L280" s="32"/>
      <c r="M280" s="33" t="s">
        <v>118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69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470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71</v>
      </c>
      <c r="Q281" s="715"/>
      <c r="R281" s="715"/>
      <c r="S281" s="715"/>
      <c r="T281" s="715"/>
      <c r="U281" s="715"/>
      <c r="V281" s="716"/>
      <c r="W281" s="37" t="s">
        <v>72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71</v>
      </c>
      <c r="Q282" s="715"/>
      <c r="R282" s="715"/>
      <c r="S282" s="715"/>
      <c r="T282" s="715"/>
      <c r="U282" s="715"/>
      <c r="V282" s="716"/>
      <c r="W282" s="37" t="s">
        <v>69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481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114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482</v>
      </c>
      <c r="B285" s="54" t="s">
        <v>483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69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71</v>
      </c>
      <c r="Q286" s="715"/>
      <c r="R286" s="715"/>
      <c r="S286" s="715"/>
      <c r="T286" s="715"/>
      <c r="U286" s="715"/>
      <c r="V286" s="716"/>
      <c r="W286" s="37" t="s">
        <v>72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71</v>
      </c>
      <c r="Q287" s="715"/>
      <c r="R287" s="715"/>
      <c r="S287" s="715"/>
      <c r="T287" s="715"/>
      <c r="U287" s="715"/>
      <c r="V287" s="716"/>
      <c r="W287" s="37" t="s">
        <v>69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484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114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485</v>
      </c>
      <c r="B290" s="54" t="s">
        <v>486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117</v>
      </c>
      <c r="L290" s="32"/>
      <c r="M290" s="33" t="s">
        <v>121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69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119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487</v>
      </c>
      <c r="B291" s="54" t="s">
        <v>488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117</v>
      </c>
      <c r="L291" s="32"/>
      <c r="M291" s="33" t="s">
        <v>68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69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489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117</v>
      </c>
      <c r="L292" s="32"/>
      <c r="M292" s="33" t="s">
        <v>68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69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492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71</v>
      </c>
      <c r="Q293" s="715"/>
      <c r="R293" s="715"/>
      <c r="S293" s="715"/>
      <c r="T293" s="715"/>
      <c r="U293" s="715"/>
      <c r="V293" s="716"/>
      <c r="W293" s="37" t="s">
        <v>72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71</v>
      </c>
      <c r="Q294" s="715"/>
      <c r="R294" s="715"/>
      <c r="S294" s="715"/>
      <c r="T294" s="715"/>
      <c r="U294" s="715"/>
      <c r="V294" s="716"/>
      <c r="W294" s="37" t="s">
        <v>69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493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73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494</v>
      </c>
      <c r="B297" s="54" t="s">
        <v>495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117</v>
      </c>
      <c r="L297" s="32"/>
      <c r="M297" s="33" t="s">
        <v>121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496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497</v>
      </c>
      <c r="B298" s="54" t="s">
        <v>498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76</v>
      </c>
      <c r="L298" s="32"/>
      <c r="M298" s="33" t="s">
        <v>68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499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500</v>
      </c>
      <c r="B299" s="54" t="s">
        <v>501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76</v>
      </c>
      <c r="L299" s="32"/>
      <c r="M299" s="33" t="s">
        <v>68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69</v>
      </c>
      <c r="X299" s="701">
        <v>40</v>
      </c>
      <c r="Y299" s="702">
        <f>IFERROR(IF(X299="",0,CEILING((X299/$H299),1)*$H299),"")</f>
        <v>40.799999999999997</v>
      </c>
      <c r="Z299" s="36">
        <f>IFERROR(IF(Y299=0,"",ROUNDUP(Y299/H299,0)*0.00753),"")</f>
        <v>0.12801000000000001</v>
      </c>
      <c r="AA299" s="56"/>
      <c r="AB299" s="57"/>
      <c r="AC299" s="375" t="s">
        <v>499</v>
      </c>
      <c r="AG299" s="64"/>
      <c r="AJ299" s="68"/>
      <c r="AK299" s="68"/>
      <c r="BB299" s="376" t="s">
        <v>1</v>
      </c>
      <c r="BM299" s="64">
        <f>IFERROR(X299*I299/H299,"0")</f>
        <v>44.533333333333339</v>
      </c>
      <c r="BN299" s="64">
        <f>IFERROR(Y299*I299/H299,"0")</f>
        <v>45.423999999999999</v>
      </c>
      <c r="BO299" s="64">
        <f>IFERROR(1/J299*(X299/H299),"0")</f>
        <v>0.10683760683760685</v>
      </c>
      <c r="BP299" s="64">
        <f>IFERROR(1/J299*(Y299/H299),"0")</f>
        <v>0.10897435897435898</v>
      </c>
    </row>
    <row r="300" spans="1:68" ht="27" customHeight="1" x14ac:dyDescent="0.25">
      <c r="A300" s="54" t="s">
        <v>502</v>
      </c>
      <c r="B300" s="54" t="s">
        <v>503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76</v>
      </c>
      <c r="L300" s="32"/>
      <c r="M300" s="33" t="s">
        <v>68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69</v>
      </c>
      <c r="X300" s="701">
        <v>40</v>
      </c>
      <c r="Y300" s="702">
        <f>IFERROR(IF(X300="",0,CEILING((X300/$H300),1)*$H300),"")</f>
        <v>40.799999999999997</v>
      </c>
      <c r="Z300" s="36">
        <f>IFERROR(IF(Y300=0,"",ROUNDUP(Y300/H300,0)*0.00753),"")</f>
        <v>0.12801000000000001</v>
      </c>
      <c r="AA300" s="56"/>
      <c r="AB300" s="57"/>
      <c r="AC300" s="377" t="s">
        <v>496</v>
      </c>
      <c r="AG300" s="64"/>
      <c r="AJ300" s="68"/>
      <c r="AK300" s="68"/>
      <c r="BB300" s="378" t="s">
        <v>1</v>
      </c>
      <c r="BM300" s="64">
        <f>IFERROR(X300*I300/H300,"0")</f>
        <v>43.333333333333336</v>
      </c>
      <c r="BN300" s="64">
        <f>IFERROR(Y300*I300/H300,"0")</f>
        <v>44.2</v>
      </c>
      <c r="BO300" s="64">
        <f>IFERROR(1/J300*(X300/H300),"0")</f>
        <v>0.10683760683760685</v>
      </c>
      <c r="BP300" s="64">
        <f>IFERROR(1/J300*(Y300/H300),"0")</f>
        <v>0.10897435897435898</v>
      </c>
    </row>
    <row r="301" spans="1:68" ht="27" customHeight="1" x14ac:dyDescent="0.25">
      <c r="A301" s="54" t="s">
        <v>504</v>
      </c>
      <c r="B301" s="54" t="s">
        <v>505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76</v>
      </c>
      <c r="L301" s="32"/>
      <c r="M301" s="33" t="s">
        <v>68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69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506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71</v>
      </c>
      <c r="Q302" s="715"/>
      <c r="R302" s="715"/>
      <c r="S302" s="715"/>
      <c r="T302" s="715"/>
      <c r="U302" s="715"/>
      <c r="V302" s="716"/>
      <c r="W302" s="37" t="s">
        <v>72</v>
      </c>
      <c r="X302" s="703">
        <f>IFERROR(X297/H297,"0")+IFERROR(X298/H298,"0")+IFERROR(X299/H299,"0")+IFERROR(X300/H300,"0")+IFERROR(X301/H301,"0")</f>
        <v>33.333333333333336</v>
      </c>
      <c r="Y302" s="703">
        <f>IFERROR(Y297/H297,"0")+IFERROR(Y298/H298,"0")+IFERROR(Y299/H299,"0")+IFERROR(Y300/H300,"0")+IFERROR(Y301/H301,"0")</f>
        <v>34</v>
      </c>
      <c r="Z302" s="703">
        <f>IFERROR(IF(Z297="",0,Z297),"0")+IFERROR(IF(Z298="",0,Z298),"0")+IFERROR(IF(Z299="",0,Z299),"0")+IFERROR(IF(Z300="",0,Z300),"0")+IFERROR(IF(Z301="",0,Z301),"0")</f>
        <v>0.25602000000000003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71</v>
      </c>
      <c r="Q303" s="715"/>
      <c r="R303" s="715"/>
      <c r="S303" s="715"/>
      <c r="T303" s="715"/>
      <c r="U303" s="715"/>
      <c r="V303" s="716"/>
      <c r="W303" s="37" t="s">
        <v>69</v>
      </c>
      <c r="X303" s="703">
        <f>IFERROR(SUM(X297:X301),"0")</f>
        <v>80</v>
      </c>
      <c r="Y303" s="703">
        <f>IFERROR(SUM(Y297:Y301),"0")</f>
        <v>81.599999999999994</v>
      </c>
      <c r="Z303" s="37"/>
      <c r="AA303" s="704"/>
      <c r="AB303" s="704"/>
      <c r="AC303" s="704"/>
    </row>
    <row r="304" spans="1:68" ht="16.5" customHeight="1" x14ac:dyDescent="0.25">
      <c r="A304" s="731" t="s">
        <v>507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73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508</v>
      </c>
      <c r="B306" s="54" t="s">
        <v>509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69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510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71</v>
      </c>
      <c r="Q307" s="715"/>
      <c r="R307" s="715"/>
      <c r="S307" s="715"/>
      <c r="T307" s="715"/>
      <c r="U307" s="715"/>
      <c r="V307" s="716"/>
      <c r="W307" s="37" t="s">
        <v>72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71</v>
      </c>
      <c r="Q308" s="715"/>
      <c r="R308" s="715"/>
      <c r="S308" s="715"/>
      <c r="T308" s="715"/>
      <c r="U308" s="715"/>
      <c r="V308" s="716"/>
      <c r="W308" s="37" t="s">
        <v>69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511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114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512</v>
      </c>
      <c r="B311" s="54" t="s">
        <v>513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117</v>
      </c>
      <c r="L311" s="32"/>
      <c r="M311" s="33" t="s">
        <v>118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69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437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71</v>
      </c>
      <c r="Q312" s="715"/>
      <c r="R312" s="715"/>
      <c r="S312" s="715"/>
      <c r="T312" s="715"/>
      <c r="U312" s="715"/>
      <c r="V312" s="716"/>
      <c r="W312" s="37" t="s">
        <v>72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71</v>
      </c>
      <c r="Q313" s="715"/>
      <c r="R313" s="715"/>
      <c r="S313" s="715"/>
      <c r="T313" s="715"/>
      <c r="U313" s="715"/>
      <c r="V313" s="716"/>
      <c r="W313" s="37" t="s">
        <v>69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64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514</v>
      </c>
      <c r="B315" s="54" t="s">
        <v>515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69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516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517</v>
      </c>
      <c r="B316" s="54" t="s">
        <v>518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69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516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71</v>
      </c>
      <c r="Q317" s="715"/>
      <c r="R317" s="715"/>
      <c r="S317" s="715"/>
      <c r="T317" s="715"/>
      <c r="U317" s="715"/>
      <c r="V317" s="716"/>
      <c r="W317" s="37" t="s">
        <v>72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71</v>
      </c>
      <c r="Q318" s="715"/>
      <c r="R318" s="715"/>
      <c r="S318" s="715"/>
      <c r="T318" s="715"/>
      <c r="U318" s="715"/>
      <c r="V318" s="716"/>
      <c r="W318" s="37" t="s">
        <v>69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519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114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520</v>
      </c>
      <c r="B321" s="54" t="s">
        <v>521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69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522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4301012016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117</v>
      </c>
      <c r="L322" s="32"/>
      <c r="M322" s="33" t="s">
        <v>121</v>
      </c>
      <c r="N322" s="33"/>
      <c r="O322" s="32">
        <v>55</v>
      </c>
      <c r="P322" s="9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523</v>
      </c>
      <c r="B323" s="54" t="s">
        <v>526</v>
      </c>
      <c r="C323" s="31">
        <v>4301011911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117</v>
      </c>
      <c r="L323" s="32"/>
      <c r="M323" s="33" t="s">
        <v>144</v>
      </c>
      <c r="N323" s="33"/>
      <c r="O323" s="32">
        <v>55</v>
      </c>
      <c r="P323" s="1013" t="s">
        <v>527</v>
      </c>
      <c r="Q323" s="706"/>
      <c r="R323" s="706"/>
      <c r="S323" s="706"/>
      <c r="T323" s="70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528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529</v>
      </c>
      <c r="B324" s="54" t="s">
        <v>530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117</v>
      </c>
      <c r="L324" s="32"/>
      <c r="M324" s="33" t="s">
        <v>118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531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532</v>
      </c>
      <c r="B325" s="54" t="s">
        <v>533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76</v>
      </c>
      <c r="L325" s="32"/>
      <c r="M325" s="33" t="s">
        <v>118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522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534</v>
      </c>
      <c r="B326" s="54" t="s">
        <v>535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76</v>
      </c>
      <c r="L326" s="32"/>
      <c r="M326" s="33" t="s">
        <v>118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69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536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537</v>
      </c>
      <c r="B327" s="54" t="s">
        <v>538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69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539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540</v>
      </c>
      <c r="B328" s="54" t="s">
        <v>541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69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525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71</v>
      </c>
      <c r="Q329" s="715"/>
      <c r="R329" s="715"/>
      <c r="S329" s="715"/>
      <c r="T329" s="715"/>
      <c r="U329" s="715"/>
      <c r="V329" s="716"/>
      <c r="W329" s="37" t="s">
        <v>72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71</v>
      </c>
      <c r="Q330" s="715"/>
      <c r="R330" s="715"/>
      <c r="S330" s="715"/>
      <c r="T330" s="715"/>
      <c r="U330" s="715"/>
      <c r="V330" s="716"/>
      <c r="W330" s="37" t="s">
        <v>69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64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542</v>
      </c>
      <c r="B332" s="54" t="s">
        <v>543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76</v>
      </c>
      <c r="L332" s="32"/>
      <c r="M332" s="33" t="s">
        <v>68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69</v>
      </c>
      <c r="X332" s="701">
        <v>50</v>
      </c>
      <c r="Y332" s="702">
        <f>IFERROR(IF(X332="",0,CEILING((X332/$H332),1)*$H332),"")</f>
        <v>50.400000000000006</v>
      </c>
      <c r="Z332" s="36">
        <f>IFERROR(IF(Y332=0,"",ROUNDUP(Y332/H332,0)*0.00753),"")</f>
        <v>9.0359999999999996E-2</v>
      </c>
      <c r="AA332" s="56"/>
      <c r="AB332" s="57"/>
      <c r="AC332" s="405" t="s">
        <v>544</v>
      </c>
      <c r="AG332" s="64"/>
      <c r="AJ332" s="68"/>
      <c r="AK332" s="68"/>
      <c r="BB332" s="406" t="s">
        <v>1</v>
      </c>
      <c r="BM332" s="64">
        <f>IFERROR(X332*I332/H332,"0")</f>
        <v>53.095238095238095</v>
      </c>
      <c r="BN332" s="64">
        <f>IFERROR(Y332*I332/H332,"0")</f>
        <v>53.52</v>
      </c>
      <c r="BO332" s="64">
        <f>IFERROR(1/J332*(X332/H332),"0")</f>
        <v>7.6312576312576319E-2</v>
      </c>
      <c r="BP332" s="64">
        <f>IFERROR(1/J332*(Y332/H332),"0")</f>
        <v>7.6923076923076927E-2</v>
      </c>
    </row>
    <row r="333" spans="1:68" ht="27" customHeight="1" x14ac:dyDescent="0.25">
      <c r="A333" s="54" t="s">
        <v>545</v>
      </c>
      <c r="B333" s="54" t="s">
        <v>546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76</v>
      </c>
      <c r="L333" s="32"/>
      <c r="M333" s="33" t="s">
        <v>68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69</v>
      </c>
      <c r="X333" s="701">
        <v>50</v>
      </c>
      <c r="Y333" s="702">
        <f>IFERROR(IF(X333="",0,CEILING((X333/$H333),1)*$H333),"")</f>
        <v>50.400000000000006</v>
      </c>
      <c r="Z333" s="36">
        <f>IFERROR(IF(Y333=0,"",ROUNDUP(Y333/H333,0)*0.00753),"")</f>
        <v>9.0359999999999996E-2</v>
      </c>
      <c r="AA333" s="56"/>
      <c r="AB333" s="57"/>
      <c r="AC333" s="407" t="s">
        <v>547</v>
      </c>
      <c r="AG333" s="64"/>
      <c r="AJ333" s="68"/>
      <c r="AK333" s="68"/>
      <c r="BB333" s="408" t="s">
        <v>1</v>
      </c>
      <c r="BM333" s="64">
        <f>IFERROR(X333*I333/H333,"0")</f>
        <v>53.095238095238095</v>
      </c>
      <c r="BN333" s="64">
        <f>IFERROR(Y333*I333/H333,"0")</f>
        <v>53.52</v>
      </c>
      <c r="BO333" s="64">
        <f>IFERROR(1/J333*(X333/H333),"0")</f>
        <v>7.6312576312576319E-2</v>
      </c>
      <c r="BP333" s="64">
        <f>IFERROR(1/J333*(Y333/H333),"0")</f>
        <v>7.6923076923076927E-2</v>
      </c>
    </row>
    <row r="334" spans="1:68" ht="27" customHeight="1" x14ac:dyDescent="0.25">
      <c r="A334" s="54" t="s">
        <v>548</v>
      </c>
      <c r="B334" s="54" t="s">
        <v>549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69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550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551</v>
      </c>
      <c r="B335" s="54" t="s">
        <v>552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69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547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71</v>
      </c>
      <c r="Q336" s="715"/>
      <c r="R336" s="715"/>
      <c r="S336" s="715"/>
      <c r="T336" s="715"/>
      <c r="U336" s="715"/>
      <c r="V336" s="716"/>
      <c r="W336" s="37" t="s">
        <v>72</v>
      </c>
      <c r="X336" s="703">
        <f>IFERROR(X332/H332,"0")+IFERROR(X333/H333,"0")+IFERROR(X334/H334,"0")+IFERROR(X335/H335,"0")</f>
        <v>23.80952380952381</v>
      </c>
      <c r="Y336" s="703">
        <f>IFERROR(Y332/H332,"0")+IFERROR(Y333/H333,"0")+IFERROR(Y334/H334,"0")+IFERROR(Y335/H335,"0")</f>
        <v>24</v>
      </c>
      <c r="Z336" s="703">
        <f>IFERROR(IF(Z332="",0,Z332),"0")+IFERROR(IF(Z333="",0,Z333),"0")+IFERROR(IF(Z334="",0,Z334),"0")+IFERROR(IF(Z335="",0,Z335),"0")</f>
        <v>0.18071999999999999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71</v>
      </c>
      <c r="Q337" s="715"/>
      <c r="R337" s="715"/>
      <c r="S337" s="715"/>
      <c r="T337" s="715"/>
      <c r="U337" s="715"/>
      <c r="V337" s="716"/>
      <c r="W337" s="37" t="s">
        <v>69</v>
      </c>
      <c r="X337" s="703">
        <f>IFERROR(SUM(X332:X335),"0")</f>
        <v>100</v>
      </c>
      <c r="Y337" s="703">
        <f>IFERROR(SUM(Y332:Y335),"0")</f>
        <v>100.80000000000001</v>
      </c>
      <c r="Z337" s="37"/>
      <c r="AA337" s="704"/>
      <c r="AB337" s="704"/>
      <c r="AC337" s="704"/>
    </row>
    <row r="338" spans="1:68" ht="14.25" customHeight="1" x14ac:dyDescent="0.25">
      <c r="A338" s="749" t="s">
        <v>73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553</v>
      </c>
      <c r="B339" s="54" t="s">
        <v>554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117</v>
      </c>
      <c r="L339" s="32"/>
      <c r="M339" s="33" t="s">
        <v>121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69</v>
      </c>
      <c r="X339" s="701">
        <v>250</v>
      </c>
      <c r="Y339" s="702">
        <f t="shared" ref="Y339:Y344" si="62">IFERROR(IF(X339="",0,CEILING((X339/$H339),1)*$H339),"")</f>
        <v>257.39999999999998</v>
      </c>
      <c r="Z339" s="36">
        <f>IFERROR(IF(Y339=0,"",ROUNDUP(Y339/H339,0)*0.02175),"")</f>
        <v>0.71775</v>
      </c>
      <c r="AA339" s="56"/>
      <c r="AB339" s="57"/>
      <c r="AC339" s="413" t="s">
        <v>555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267.88461538461542</v>
      </c>
      <c r="BN339" s="64">
        <f t="shared" ref="BN339:BN344" si="64">IFERROR(Y339*I339/H339,"0")</f>
        <v>275.81400000000002</v>
      </c>
      <c r="BO339" s="64">
        <f t="shared" ref="BO339:BO344" si="65">IFERROR(1/J339*(X339/H339),"0")</f>
        <v>0.57234432234432231</v>
      </c>
      <c r="BP339" s="64">
        <f t="shared" ref="BP339:BP344" si="66">IFERROR(1/J339*(Y339/H339),"0")</f>
        <v>0.5892857142857143</v>
      </c>
    </row>
    <row r="340" spans="1:68" ht="27" customHeight="1" x14ac:dyDescent="0.25">
      <c r="A340" s="54" t="s">
        <v>556</v>
      </c>
      <c r="B340" s="54" t="s">
        <v>557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117</v>
      </c>
      <c r="L340" s="32"/>
      <c r="M340" s="33" t="s">
        <v>68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558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559</v>
      </c>
      <c r="B341" s="54" t="s">
        <v>560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117</v>
      </c>
      <c r="L341" s="32"/>
      <c r="M341" s="33" t="s">
        <v>68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561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562</v>
      </c>
      <c r="B342" s="54" t="s">
        <v>563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76</v>
      </c>
      <c r="L342" s="32"/>
      <c r="M342" s="33" t="s">
        <v>68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69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564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565</v>
      </c>
      <c r="B343" s="54" t="s">
        <v>566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76</v>
      </c>
      <c r="L343" s="32"/>
      <c r="M343" s="33" t="s">
        <v>68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69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567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568</v>
      </c>
      <c r="B344" s="54" t="s">
        <v>569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69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570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71</v>
      </c>
      <c r="Q345" s="715"/>
      <c r="R345" s="715"/>
      <c r="S345" s="715"/>
      <c r="T345" s="715"/>
      <c r="U345" s="715"/>
      <c r="V345" s="716"/>
      <c r="W345" s="37" t="s">
        <v>72</v>
      </c>
      <c r="X345" s="703">
        <f>IFERROR(X339/H339,"0")+IFERROR(X340/H340,"0")+IFERROR(X341/H341,"0")+IFERROR(X342/H342,"0")+IFERROR(X343/H343,"0")+IFERROR(X344/H344,"0")</f>
        <v>32.051282051282051</v>
      </c>
      <c r="Y345" s="703">
        <f>IFERROR(Y339/H339,"0")+IFERROR(Y340/H340,"0")+IFERROR(Y341/H341,"0")+IFERROR(Y342/H342,"0")+IFERROR(Y343/H343,"0")+IFERROR(Y344/H344,"0")</f>
        <v>33</v>
      </c>
      <c r="Z345" s="703">
        <f>IFERROR(IF(Z339="",0,Z339),"0")+IFERROR(IF(Z340="",0,Z340),"0")+IFERROR(IF(Z341="",0,Z341),"0")+IFERROR(IF(Z342="",0,Z342),"0")+IFERROR(IF(Z343="",0,Z343),"0")+IFERROR(IF(Z344="",0,Z344),"0")</f>
        <v>0.71775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71</v>
      </c>
      <c r="Q346" s="715"/>
      <c r="R346" s="715"/>
      <c r="S346" s="715"/>
      <c r="T346" s="715"/>
      <c r="U346" s="715"/>
      <c r="V346" s="716"/>
      <c r="W346" s="37" t="s">
        <v>69</v>
      </c>
      <c r="X346" s="703">
        <f>IFERROR(SUM(X339:X344),"0")</f>
        <v>250</v>
      </c>
      <c r="Y346" s="703">
        <f>IFERROR(SUM(Y339:Y344),"0")</f>
        <v>257.39999999999998</v>
      </c>
      <c r="Z346" s="37"/>
      <c r="AA346" s="704"/>
      <c r="AB346" s="704"/>
      <c r="AC346" s="704"/>
    </row>
    <row r="347" spans="1:68" ht="14.25" customHeight="1" x14ac:dyDescent="0.25">
      <c r="A347" s="749" t="s">
        <v>205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571</v>
      </c>
      <c r="B348" s="54" t="s">
        <v>572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117</v>
      </c>
      <c r="L348" s="32"/>
      <c r="M348" s="33" t="s">
        <v>68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69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573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574</v>
      </c>
      <c r="B349" s="54" t="s">
        <v>575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117</v>
      </c>
      <c r="L349" s="32"/>
      <c r="M349" s="33" t="s">
        <v>68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69</v>
      </c>
      <c r="X349" s="701">
        <v>480</v>
      </c>
      <c r="Y349" s="702">
        <f>IFERROR(IF(X349="",0,CEILING((X349/$H349),1)*$H349),"")</f>
        <v>483.59999999999997</v>
      </c>
      <c r="Z349" s="36">
        <f>IFERROR(IF(Y349=0,"",ROUNDUP(Y349/H349,0)*0.02175),"")</f>
        <v>1.3484999999999998</v>
      </c>
      <c r="AA349" s="56"/>
      <c r="AB349" s="57"/>
      <c r="AC349" s="427" t="s">
        <v>576</v>
      </c>
      <c r="AG349" s="64"/>
      <c r="AJ349" s="68"/>
      <c r="AK349" s="68"/>
      <c r="BB349" s="428" t="s">
        <v>1</v>
      </c>
      <c r="BM349" s="64">
        <f>IFERROR(X349*I349/H349,"0")</f>
        <v>514.70769230769235</v>
      </c>
      <c r="BN349" s="64">
        <f>IFERROR(Y349*I349/H349,"0")</f>
        <v>518.5680000000001</v>
      </c>
      <c r="BO349" s="64">
        <f>IFERROR(1/J349*(X349/H349),"0")</f>
        <v>1.0989010989010988</v>
      </c>
      <c r="BP349" s="64">
        <f>IFERROR(1/J349*(Y349/H349),"0")</f>
        <v>1.107142857142857</v>
      </c>
    </row>
    <row r="350" spans="1:68" ht="16.5" customHeight="1" x14ac:dyDescent="0.25">
      <c r="A350" s="54" t="s">
        <v>577</v>
      </c>
      <c r="B350" s="54" t="s">
        <v>578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69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579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71</v>
      </c>
      <c r="Q351" s="715"/>
      <c r="R351" s="715"/>
      <c r="S351" s="715"/>
      <c r="T351" s="715"/>
      <c r="U351" s="715"/>
      <c r="V351" s="716"/>
      <c r="W351" s="37" t="s">
        <v>72</v>
      </c>
      <c r="X351" s="703">
        <f>IFERROR(X348/H348,"0")+IFERROR(X349/H349,"0")+IFERROR(X350/H350,"0")</f>
        <v>61.53846153846154</v>
      </c>
      <c r="Y351" s="703">
        <f>IFERROR(Y348/H348,"0")+IFERROR(Y349/H349,"0")+IFERROR(Y350/H350,"0")</f>
        <v>62</v>
      </c>
      <c r="Z351" s="703">
        <f>IFERROR(IF(Z348="",0,Z348),"0")+IFERROR(IF(Z349="",0,Z349),"0")+IFERROR(IF(Z350="",0,Z350),"0")</f>
        <v>1.3484999999999998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71</v>
      </c>
      <c r="Q352" s="715"/>
      <c r="R352" s="715"/>
      <c r="S352" s="715"/>
      <c r="T352" s="715"/>
      <c r="U352" s="715"/>
      <c r="V352" s="716"/>
      <c r="W352" s="37" t="s">
        <v>69</v>
      </c>
      <c r="X352" s="703">
        <f>IFERROR(SUM(X348:X350),"0")</f>
        <v>480</v>
      </c>
      <c r="Y352" s="703">
        <f>IFERROR(SUM(Y348:Y350),"0")</f>
        <v>483.59999999999997</v>
      </c>
      <c r="Z352" s="37"/>
      <c r="AA352" s="704"/>
      <c r="AB352" s="704"/>
      <c r="AC352" s="704"/>
    </row>
    <row r="353" spans="1:68" ht="14.25" customHeight="1" x14ac:dyDescent="0.25">
      <c r="A353" s="749" t="s">
        <v>103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580</v>
      </c>
      <c r="B354" s="54" t="s">
        <v>581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8" t="s">
        <v>582</v>
      </c>
      <c r="Q354" s="706"/>
      <c r="R354" s="706"/>
      <c r="S354" s="706"/>
      <c r="T354" s="707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583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584</v>
      </c>
      <c r="B355" s="54" t="s">
        <v>585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76</v>
      </c>
      <c r="L355" s="32"/>
      <c r="M355" s="33" t="s">
        <v>106</v>
      </c>
      <c r="N355" s="33"/>
      <c r="O355" s="32">
        <v>180</v>
      </c>
      <c r="P355" s="1083" t="s">
        <v>586</v>
      </c>
      <c r="Q355" s="706"/>
      <c r="R355" s="706"/>
      <c r="S355" s="706"/>
      <c r="T355" s="707"/>
      <c r="U355" s="34"/>
      <c r="V355" s="34"/>
      <c r="W355" s="35" t="s">
        <v>69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583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587</v>
      </c>
      <c r="B356" s="54" t="s">
        <v>588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69</v>
      </c>
      <c r="X356" s="701">
        <v>8.5</v>
      </c>
      <c r="Y356" s="702">
        <f>IFERROR(IF(X356="",0,CEILING((X356/$H356),1)*$H356),"")</f>
        <v>10.199999999999999</v>
      </c>
      <c r="Z356" s="36">
        <f>IFERROR(IF(Y356=0,"",ROUNDUP(Y356/H356,0)*0.00753),"")</f>
        <v>3.0120000000000001E-2</v>
      </c>
      <c r="AA356" s="56"/>
      <c r="AB356" s="57"/>
      <c r="AC356" s="435" t="s">
        <v>589</v>
      </c>
      <c r="AG356" s="64"/>
      <c r="AJ356" s="68"/>
      <c r="AK356" s="68"/>
      <c r="BB356" s="436" t="s">
        <v>1</v>
      </c>
      <c r="BM356" s="64">
        <f>IFERROR(X356*I356/H356,"0")</f>
        <v>9.9166666666666679</v>
      </c>
      <c r="BN356" s="64">
        <f>IFERROR(Y356*I356/H356,"0")</f>
        <v>11.9</v>
      </c>
      <c r="BO356" s="64">
        <f>IFERROR(1/J356*(X356/H356),"0")</f>
        <v>2.1367521367521368E-2</v>
      </c>
      <c r="BP356" s="64">
        <f>IFERROR(1/J356*(Y356/H356),"0")</f>
        <v>2.564102564102564E-2</v>
      </c>
    </row>
    <row r="357" spans="1:68" ht="27" customHeight="1" x14ac:dyDescent="0.25">
      <c r="A357" s="54" t="s">
        <v>590</v>
      </c>
      <c r="B357" s="54" t="s">
        <v>591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69</v>
      </c>
      <c r="X357" s="701">
        <v>85</v>
      </c>
      <c r="Y357" s="702">
        <f>IFERROR(IF(X357="",0,CEILING((X357/$H357),1)*$H357),"")</f>
        <v>86.699999999999989</v>
      </c>
      <c r="Z357" s="36">
        <f>IFERROR(IF(Y357=0,"",ROUNDUP(Y357/H357,0)*0.00753),"")</f>
        <v>0.25602000000000003</v>
      </c>
      <c r="AA357" s="56"/>
      <c r="AB357" s="57"/>
      <c r="AC357" s="437" t="s">
        <v>583</v>
      </c>
      <c r="AG357" s="64"/>
      <c r="AJ357" s="68"/>
      <c r="AK357" s="68"/>
      <c r="BB357" s="438" t="s">
        <v>1</v>
      </c>
      <c r="BM357" s="64">
        <f>IFERROR(X357*I357/H357,"0")</f>
        <v>96.666666666666671</v>
      </c>
      <c r="BN357" s="64">
        <f>IFERROR(Y357*I357/H357,"0")</f>
        <v>98.6</v>
      </c>
      <c r="BO357" s="64">
        <f>IFERROR(1/J357*(X357/H357),"0")</f>
        <v>0.21367521367521369</v>
      </c>
      <c r="BP357" s="64">
        <f>IFERROR(1/J357*(Y357/H357),"0")</f>
        <v>0.21794871794871795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71</v>
      </c>
      <c r="Q358" s="715"/>
      <c r="R358" s="715"/>
      <c r="S358" s="715"/>
      <c r="T358" s="715"/>
      <c r="U358" s="715"/>
      <c r="V358" s="716"/>
      <c r="W358" s="37" t="s">
        <v>72</v>
      </c>
      <c r="X358" s="703">
        <f>IFERROR(X354/H354,"0")+IFERROR(X355/H355,"0")+IFERROR(X356/H356,"0")+IFERROR(X357/H357,"0")</f>
        <v>36.666666666666671</v>
      </c>
      <c r="Y358" s="703">
        <f>IFERROR(Y354/H354,"0")+IFERROR(Y355/H355,"0")+IFERROR(Y356/H356,"0")+IFERROR(Y357/H357,"0")</f>
        <v>38</v>
      </c>
      <c r="Z358" s="703">
        <f>IFERROR(IF(Z354="",0,Z354),"0")+IFERROR(IF(Z355="",0,Z355),"0")+IFERROR(IF(Z356="",0,Z356),"0")+IFERROR(IF(Z357="",0,Z357),"0")</f>
        <v>0.28614000000000001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71</v>
      </c>
      <c r="Q359" s="715"/>
      <c r="R359" s="715"/>
      <c r="S359" s="715"/>
      <c r="T359" s="715"/>
      <c r="U359" s="715"/>
      <c r="V359" s="716"/>
      <c r="W359" s="37" t="s">
        <v>69</v>
      </c>
      <c r="X359" s="703">
        <f>IFERROR(SUM(X354:X357),"0")</f>
        <v>93.5</v>
      </c>
      <c r="Y359" s="703">
        <f>IFERROR(SUM(Y354:Y357),"0")</f>
        <v>96.899999999999991</v>
      </c>
      <c r="Z359" s="37"/>
      <c r="AA359" s="704"/>
      <c r="AB359" s="704"/>
      <c r="AC359" s="704"/>
    </row>
    <row r="360" spans="1:68" ht="14.25" customHeight="1" x14ac:dyDescent="0.25">
      <c r="A360" s="749" t="s">
        <v>592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593</v>
      </c>
      <c r="B361" s="54" t="s">
        <v>594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595</v>
      </c>
      <c r="L361" s="32"/>
      <c r="M361" s="33" t="s">
        <v>596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69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597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598</v>
      </c>
      <c r="B362" s="54" t="s">
        <v>599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595</v>
      </c>
      <c r="L362" s="32"/>
      <c r="M362" s="33" t="s">
        <v>596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69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597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600</v>
      </c>
      <c r="B363" s="54" t="s">
        <v>601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595</v>
      </c>
      <c r="L363" s="32"/>
      <c r="M363" s="33" t="s">
        <v>596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69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597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71</v>
      </c>
      <c r="Q364" s="715"/>
      <c r="R364" s="715"/>
      <c r="S364" s="715"/>
      <c r="T364" s="715"/>
      <c r="U364" s="715"/>
      <c r="V364" s="716"/>
      <c r="W364" s="37" t="s">
        <v>72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71</v>
      </c>
      <c r="Q365" s="715"/>
      <c r="R365" s="715"/>
      <c r="S365" s="715"/>
      <c r="T365" s="715"/>
      <c r="U365" s="715"/>
      <c r="V365" s="716"/>
      <c r="W365" s="37" t="s">
        <v>69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602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64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603</v>
      </c>
      <c r="B368" s="54" t="s">
        <v>604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69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605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71</v>
      </c>
      <c r="Q369" s="715"/>
      <c r="R369" s="715"/>
      <c r="S369" s="715"/>
      <c r="T369" s="715"/>
      <c r="U369" s="715"/>
      <c r="V369" s="716"/>
      <c r="W369" s="37" t="s">
        <v>72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71</v>
      </c>
      <c r="Q370" s="715"/>
      <c r="R370" s="715"/>
      <c r="S370" s="715"/>
      <c r="T370" s="715"/>
      <c r="U370" s="715"/>
      <c r="V370" s="716"/>
      <c r="W370" s="37" t="s">
        <v>69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73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606</v>
      </c>
      <c r="B372" s="54" t="s">
        <v>607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117</v>
      </c>
      <c r="L372" s="32"/>
      <c r="M372" s="33" t="s">
        <v>68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69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609</v>
      </c>
      <c r="B373" s="54" t="s">
        <v>610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76</v>
      </c>
      <c r="L373" s="32"/>
      <c r="M373" s="33" t="s">
        <v>121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69</v>
      </c>
      <c r="X373" s="701">
        <v>336</v>
      </c>
      <c r="Y373" s="702">
        <f>IFERROR(IF(X373="",0,CEILING((X373/$H373),1)*$H373),"")</f>
        <v>336</v>
      </c>
      <c r="Z373" s="36">
        <f>IFERROR(IF(Y373=0,"",ROUNDUP(Y373/H373,0)*0.00753),"")</f>
        <v>1.2048000000000001</v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>IFERROR(X373*I373/H373,"0")</f>
        <v>379.52</v>
      </c>
      <c r="BN373" s="64">
        <f>IFERROR(Y373*I373/H373,"0")</f>
        <v>379.52</v>
      </c>
      <c r="BO373" s="64">
        <f>IFERROR(1/J373*(X373/H373),"0")</f>
        <v>1.0256410256410255</v>
      </c>
      <c r="BP373" s="64">
        <f>IFERROR(1/J373*(Y373/H373),"0")</f>
        <v>1.0256410256410255</v>
      </c>
    </row>
    <row r="374" spans="1:68" ht="27" customHeight="1" x14ac:dyDescent="0.25">
      <c r="A374" s="54" t="s">
        <v>612</v>
      </c>
      <c r="B374" s="54" t="s">
        <v>613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69</v>
      </c>
      <c r="X374" s="701">
        <v>168</v>
      </c>
      <c r="Y374" s="702">
        <f>IFERROR(IF(X374="",0,CEILING((X374/$H374),1)*$H374),"")</f>
        <v>168</v>
      </c>
      <c r="Z374" s="36">
        <f>IFERROR(IF(Y374=0,"",ROUNDUP(Y374/H374,0)*0.00753),"")</f>
        <v>0.60240000000000005</v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>IFERROR(X374*I374/H374,"0")</f>
        <v>188.79999999999998</v>
      </c>
      <c r="BN374" s="64">
        <f>IFERROR(Y374*I374/H374,"0")</f>
        <v>188.79999999999998</v>
      </c>
      <c r="BO374" s="64">
        <f>IFERROR(1/J374*(X374/H374),"0")</f>
        <v>0.51282051282051277</v>
      </c>
      <c r="BP374" s="64">
        <f>IFERROR(1/J374*(Y374/H374),"0")</f>
        <v>0.51282051282051277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71</v>
      </c>
      <c r="Q375" s="715"/>
      <c r="R375" s="715"/>
      <c r="S375" s="715"/>
      <c r="T375" s="715"/>
      <c r="U375" s="715"/>
      <c r="V375" s="716"/>
      <c r="W375" s="37" t="s">
        <v>72</v>
      </c>
      <c r="X375" s="703">
        <f>IFERROR(X372/H372,"0")+IFERROR(X373/H373,"0")+IFERROR(X374/H374,"0")</f>
        <v>240</v>
      </c>
      <c r="Y375" s="703">
        <f>IFERROR(Y372/H372,"0")+IFERROR(Y373/H373,"0")+IFERROR(Y374/H374,"0")</f>
        <v>240</v>
      </c>
      <c r="Z375" s="703">
        <f>IFERROR(IF(Z372="",0,Z372),"0")+IFERROR(IF(Z373="",0,Z373),"0")+IFERROR(IF(Z374="",0,Z374),"0")</f>
        <v>1.8072000000000001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71</v>
      </c>
      <c r="Q376" s="715"/>
      <c r="R376" s="715"/>
      <c r="S376" s="715"/>
      <c r="T376" s="715"/>
      <c r="U376" s="715"/>
      <c r="V376" s="716"/>
      <c r="W376" s="37" t="s">
        <v>69</v>
      </c>
      <c r="X376" s="703">
        <f>IFERROR(SUM(X372:X374),"0")</f>
        <v>504</v>
      </c>
      <c r="Y376" s="703">
        <f>IFERROR(SUM(Y372:Y374),"0")</f>
        <v>504</v>
      </c>
      <c r="Z376" s="37"/>
      <c r="AA376" s="704"/>
      <c r="AB376" s="704"/>
      <c r="AC376" s="704"/>
    </row>
    <row r="377" spans="1:68" ht="27.75" customHeight="1" x14ac:dyDescent="0.2">
      <c r="A377" s="754" t="s">
        <v>615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616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114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617</v>
      </c>
      <c r="B380" s="54" t="s">
        <v>618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68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69</v>
      </c>
      <c r="X380" s="701">
        <v>480</v>
      </c>
      <c r="Y380" s="702">
        <f t="shared" ref="Y380:Y390" si="67">IFERROR(IF(X380="",0,CEILING((X380/$H380),1)*$H380),"")</f>
        <v>480</v>
      </c>
      <c r="Z380" s="36">
        <f>IFERROR(IF(Y380=0,"",ROUNDUP(Y380/H380,0)*0.02175),"")</f>
        <v>0.69599999999999995</v>
      </c>
      <c r="AA380" s="56"/>
      <c r="AB380" s="57"/>
      <c r="AC380" s="453" t="s">
        <v>619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495.36</v>
      </c>
      <c r="BN380" s="64">
        <f t="shared" ref="BN380:BN390" si="69">IFERROR(Y380*I380/H380,"0")</f>
        <v>495.36</v>
      </c>
      <c r="BO380" s="64">
        <f t="shared" ref="BO380:BO390" si="70">IFERROR(1/J380*(X380/H380),"0")</f>
        <v>0.66666666666666663</v>
      </c>
      <c r="BP380" s="64">
        <f t="shared" ref="BP380:BP390" si="71">IFERROR(1/J380*(Y380/H380),"0")</f>
        <v>0.66666666666666663</v>
      </c>
    </row>
    <row r="381" spans="1:68" ht="27" customHeight="1" x14ac:dyDescent="0.25">
      <c r="A381" s="54" t="s">
        <v>617</v>
      </c>
      <c r="B381" s="54" t="s">
        <v>620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621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623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69</v>
      </c>
      <c r="X382" s="701">
        <v>480</v>
      </c>
      <c r="Y382" s="702">
        <f t="shared" si="67"/>
        <v>480</v>
      </c>
      <c r="Z382" s="36">
        <f>IFERROR(IF(Y382=0,"",ROUNDUP(Y382/H382,0)*0.02175),"")</f>
        <v>0.69599999999999995</v>
      </c>
      <c r="AA382" s="56"/>
      <c r="AB382" s="57"/>
      <c r="AC382" s="457" t="s">
        <v>624</v>
      </c>
      <c r="AG382" s="64"/>
      <c r="AJ382" s="68"/>
      <c r="AK382" s="68"/>
      <c r="BB382" s="458" t="s">
        <v>1</v>
      </c>
      <c r="BM382" s="64">
        <f t="shared" si="68"/>
        <v>495.36</v>
      </c>
      <c r="BN382" s="64">
        <f t="shared" si="69"/>
        <v>495.36</v>
      </c>
      <c r="BO382" s="64">
        <f t="shared" si="70"/>
        <v>0.66666666666666663</v>
      </c>
      <c r="BP382" s="64">
        <f t="shared" si="71"/>
        <v>0.66666666666666663</v>
      </c>
    </row>
    <row r="383" spans="1:68" ht="27" customHeight="1" x14ac:dyDescent="0.25">
      <c r="A383" s="54" t="s">
        <v>622</v>
      </c>
      <c r="B383" s="54" t="s">
        <v>625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144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621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626</v>
      </c>
      <c r="B384" s="54" t="s">
        <v>627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117</v>
      </c>
      <c r="L384" s="32"/>
      <c r="M384" s="33" t="s">
        <v>68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629</v>
      </c>
      <c r="B385" s="54" t="s">
        <v>630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117</v>
      </c>
      <c r="L385" s="32"/>
      <c r="M385" s="33" t="s">
        <v>144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621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629</v>
      </c>
      <c r="B386" s="54" t="s">
        <v>631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117</v>
      </c>
      <c r="L386" s="32"/>
      <c r="M386" s="33" t="s">
        <v>68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69</v>
      </c>
      <c r="X386" s="701">
        <v>480</v>
      </c>
      <c r="Y386" s="702">
        <f t="shared" si="67"/>
        <v>480</v>
      </c>
      <c r="Z386" s="36">
        <f>IFERROR(IF(Y386=0,"",ROUNDUP(Y386/H386,0)*0.02175),"")</f>
        <v>0.69599999999999995</v>
      </c>
      <c r="AA386" s="56"/>
      <c r="AB386" s="57"/>
      <c r="AC386" s="465" t="s">
        <v>632</v>
      </c>
      <c r="AG386" s="64"/>
      <c r="AJ386" s="68"/>
      <c r="AK386" s="68"/>
      <c r="BB386" s="466" t="s">
        <v>1</v>
      </c>
      <c r="BM386" s="64">
        <f t="shared" si="68"/>
        <v>495.36</v>
      </c>
      <c r="BN386" s="64">
        <f t="shared" si="69"/>
        <v>495.36</v>
      </c>
      <c r="BO386" s="64">
        <f t="shared" si="70"/>
        <v>0.66666666666666663</v>
      </c>
      <c r="BP386" s="64">
        <f t="shared" si="71"/>
        <v>0.66666666666666663</v>
      </c>
    </row>
    <row r="387" spans="1:68" ht="27" customHeight="1" x14ac:dyDescent="0.25">
      <c r="A387" s="54" t="s">
        <v>633</v>
      </c>
      <c r="B387" s="54" t="s">
        <v>634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76</v>
      </c>
      <c r="L387" s="32"/>
      <c r="M387" s="33" t="s">
        <v>118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635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76</v>
      </c>
      <c r="L388" s="32"/>
      <c r="M388" s="33" t="s">
        <v>68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69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624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638</v>
      </c>
      <c r="B389" s="54" t="s">
        <v>639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76</v>
      </c>
      <c r="L389" s="32"/>
      <c r="M389" s="33" t="s">
        <v>68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69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640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641</v>
      </c>
      <c r="B390" s="54" t="s">
        <v>642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69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71</v>
      </c>
      <c r="Q391" s="715"/>
      <c r="R391" s="715"/>
      <c r="S391" s="715"/>
      <c r="T391" s="715"/>
      <c r="U391" s="715"/>
      <c r="V391" s="716"/>
      <c r="W391" s="37" t="s">
        <v>72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96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96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2.0880000000000001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71</v>
      </c>
      <c r="Q392" s="715"/>
      <c r="R392" s="715"/>
      <c r="S392" s="715"/>
      <c r="T392" s="715"/>
      <c r="U392" s="715"/>
      <c r="V392" s="716"/>
      <c r="W392" s="37" t="s">
        <v>69</v>
      </c>
      <c r="X392" s="703">
        <f>IFERROR(SUM(X380:X390),"0")</f>
        <v>1440</v>
      </c>
      <c r="Y392" s="703">
        <f>IFERROR(SUM(Y380:Y390),"0")</f>
        <v>1440</v>
      </c>
      <c r="Z392" s="37"/>
      <c r="AA392" s="704"/>
      <c r="AB392" s="704"/>
      <c r="AC392" s="704"/>
    </row>
    <row r="393" spans="1:68" ht="14.25" customHeight="1" x14ac:dyDescent="0.25">
      <c r="A393" s="749" t="s">
        <v>162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643</v>
      </c>
      <c r="B394" s="54" t="s">
        <v>644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117</v>
      </c>
      <c r="L394" s="32"/>
      <c r="M394" s="33" t="s">
        <v>118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69</v>
      </c>
      <c r="X394" s="701">
        <v>1900</v>
      </c>
      <c r="Y394" s="702">
        <f>IFERROR(IF(X394="",0,CEILING((X394/$H394),1)*$H394),"")</f>
        <v>1905</v>
      </c>
      <c r="Z394" s="36">
        <f>IFERROR(IF(Y394=0,"",ROUNDUP(Y394/H394,0)*0.02175),"")</f>
        <v>2.7622499999999999</v>
      </c>
      <c r="AA394" s="56"/>
      <c r="AB394" s="57"/>
      <c r="AC394" s="475" t="s">
        <v>645</v>
      </c>
      <c r="AG394" s="64"/>
      <c r="AJ394" s="68"/>
      <c r="AK394" s="68"/>
      <c r="BB394" s="476" t="s">
        <v>1</v>
      </c>
      <c r="BM394" s="64">
        <f>IFERROR(X394*I394/H394,"0")</f>
        <v>1960.8</v>
      </c>
      <c r="BN394" s="64">
        <f>IFERROR(Y394*I394/H394,"0")</f>
        <v>1965.96</v>
      </c>
      <c r="BO394" s="64">
        <f>IFERROR(1/J394*(X394/H394),"0")</f>
        <v>2.6388888888888888</v>
      </c>
      <c r="BP394" s="64">
        <f>IFERROR(1/J394*(Y394/H394),"0")</f>
        <v>2.645833333333333</v>
      </c>
    </row>
    <row r="395" spans="1:68" ht="27" customHeight="1" x14ac:dyDescent="0.25">
      <c r="A395" s="54" t="s">
        <v>646</v>
      </c>
      <c r="B395" s="54" t="s">
        <v>647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76</v>
      </c>
      <c r="L395" s="32"/>
      <c r="M395" s="33" t="s">
        <v>118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69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645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71</v>
      </c>
      <c r="Q396" s="715"/>
      <c r="R396" s="715"/>
      <c r="S396" s="715"/>
      <c r="T396" s="715"/>
      <c r="U396" s="715"/>
      <c r="V396" s="716"/>
      <c r="W396" s="37" t="s">
        <v>72</v>
      </c>
      <c r="X396" s="703">
        <f>IFERROR(X394/H394,"0")+IFERROR(X395/H395,"0")</f>
        <v>126.66666666666667</v>
      </c>
      <c r="Y396" s="703">
        <f>IFERROR(Y394/H394,"0")+IFERROR(Y395/H395,"0")</f>
        <v>127</v>
      </c>
      <c r="Z396" s="703">
        <f>IFERROR(IF(Z394="",0,Z394),"0")+IFERROR(IF(Z395="",0,Z395),"0")</f>
        <v>2.7622499999999999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71</v>
      </c>
      <c r="Q397" s="715"/>
      <c r="R397" s="715"/>
      <c r="S397" s="715"/>
      <c r="T397" s="715"/>
      <c r="U397" s="715"/>
      <c r="V397" s="716"/>
      <c r="W397" s="37" t="s">
        <v>69</v>
      </c>
      <c r="X397" s="703">
        <f>IFERROR(SUM(X394:X395),"0")</f>
        <v>1900</v>
      </c>
      <c r="Y397" s="703">
        <f>IFERROR(SUM(Y394:Y395),"0")</f>
        <v>1905</v>
      </c>
      <c r="Z397" s="37"/>
      <c r="AA397" s="704"/>
      <c r="AB397" s="704"/>
      <c r="AC397" s="704"/>
    </row>
    <row r="398" spans="1:68" ht="14.25" customHeight="1" x14ac:dyDescent="0.25">
      <c r="A398" s="749" t="s">
        <v>73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648</v>
      </c>
      <c r="B399" s="54" t="s">
        <v>649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117</v>
      </c>
      <c r="L399" s="32"/>
      <c r="M399" s="33" t="s">
        <v>121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69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650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648</v>
      </c>
      <c r="B400" s="54" t="s">
        <v>651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117</v>
      </c>
      <c r="L400" s="32"/>
      <c r="M400" s="33" t="s">
        <v>68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69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652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653</v>
      </c>
      <c r="B401" s="54" t="s">
        <v>654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117</v>
      </c>
      <c r="L401" s="32"/>
      <c r="M401" s="33" t="s">
        <v>68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69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655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71</v>
      </c>
      <c r="Q402" s="715"/>
      <c r="R402" s="715"/>
      <c r="S402" s="715"/>
      <c r="T402" s="715"/>
      <c r="U402" s="715"/>
      <c r="V402" s="716"/>
      <c r="W402" s="37" t="s">
        <v>72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71</v>
      </c>
      <c r="Q403" s="715"/>
      <c r="R403" s="715"/>
      <c r="S403" s="715"/>
      <c r="T403" s="715"/>
      <c r="U403" s="715"/>
      <c r="V403" s="716"/>
      <c r="W403" s="37" t="s">
        <v>69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205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656</v>
      </c>
      <c r="B405" s="54" t="s">
        <v>657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69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658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656</v>
      </c>
      <c r="B406" s="54" t="s">
        <v>659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69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660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71</v>
      </c>
      <c r="Q407" s="715"/>
      <c r="R407" s="715"/>
      <c r="S407" s="715"/>
      <c r="T407" s="715"/>
      <c r="U407" s="715"/>
      <c r="V407" s="716"/>
      <c r="W407" s="37" t="s">
        <v>72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71</v>
      </c>
      <c r="Q408" s="715"/>
      <c r="R408" s="715"/>
      <c r="S408" s="715"/>
      <c r="T408" s="715"/>
      <c r="U408" s="715"/>
      <c r="V408" s="716"/>
      <c r="W408" s="37" t="s">
        <v>69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customHeight="1" x14ac:dyDescent="0.25">
      <c r="A409" s="731" t="s">
        <v>661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114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662</v>
      </c>
      <c r="B411" s="54" t="s">
        <v>663</v>
      </c>
      <c r="C411" s="31">
        <v>4301011483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69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662</v>
      </c>
      <c r="B412" s="54" t="s">
        <v>665</v>
      </c>
      <c r="C412" s="31">
        <v>4301011873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68</v>
      </c>
      <c r="N412" s="33"/>
      <c r="O412" s="32">
        <v>60</v>
      </c>
      <c r="P412" s="1044" t="s">
        <v>666</v>
      </c>
      <c r="Q412" s="706"/>
      <c r="R412" s="706"/>
      <c r="S412" s="706"/>
      <c r="T412" s="70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667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668</v>
      </c>
      <c r="B413" s="54" t="s">
        <v>669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664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670</v>
      </c>
      <c r="B414" s="54" t="s">
        <v>671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117</v>
      </c>
      <c r="L414" s="32"/>
      <c r="M414" s="33" t="s">
        <v>118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672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673</v>
      </c>
      <c r="B415" s="54" t="s">
        <v>674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117</v>
      </c>
      <c r="L415" s="32"/>
      <c r="M415" s="33" t="s">
        <v>68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69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676</v>
      </c>
      <c r="B416" s="54" t="s">
        <v>677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69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675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678</v>
      </c>
      <c r="B417" s="54" t="s">
        <v>679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76</v>
      </c>
      <c r="L417" s="32"/>
      <c r="M417" s="33" t="s">
        <v>68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69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675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71</v>
      </c>
      <c r="Q418" s="715"/>
      <c r="R418" s="715"/>
      <c r="S418" s="715"/>
      <c r="T418" s="715"/>
      <c r="U418" s="715"/>
      <c r="V418" s="716"/>
      <c r="W418" s="37" t="s">
        <v>72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71</v>
      </c>
      <c r="Q419" s="715"/>
      <c r="R419" s="715"/>
      <c r="S419" s="715"/>
      <c r="T419" s="715"/>
      <c r="U419" s="715"/>
      <c r="V419" s="716"/>
      <c r="W419" s="37" t="s">
        <v>69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64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680</v>
      </c>
      <c r="B421" s="54" t="s">
        <v>681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76</v>
      </c>
      <c r="L421" s="32"/>
      <c r="M421" s="33" t="s">
        <v>68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69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682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683</v>
      </c>
      <c r="B422" s="54" t="s">
        <v>684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69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682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71</v>
      </c>
      <c r="Q423" s="715"/>
      <c r="R423" s="715"/>
      <c r="S423" s="715"/>
      <c r="T423" s="715"/>
      <c r="U423" s="715"/>
      <c r="V423" s="716"/>
      <c r="W423" s="37" t="s">
        <v>72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71</v>
      </c>
      <c r="Q424" s="715"/>
      <c r="R424" s="715"/>
      <c r="S424" s="715"/>
      <c r="T424" s="715"/>
      <c r="U424" s="715"/>
      <c r="V424" s="716"/>
      <c r="W424" s="37" t="s">
        <v>69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73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685</v>
      </c>
      <c r="B426" s="54" t="s">
        <v>686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117</v>
      </c>
      <c r="L426" s="32"/>
      <c r="M426" s="33" t="s">
        <v>68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69</v>
      </c>
      <c r="X426" s="701">
        <v>3300</v>
      </c>
      <c r="Y426" s="702">
        <f>IFERROR(IF(X426="",0,CEILING((X426/$H426),1)*$H426),"")</f>
        <v>3307.2</v>
      </c>
      <c r="Z426" s="36">
        <f>IFERROR(IF(Y426=0,"",ROUNDUP(Y426/H426,0)*0.02175),"")</f>
        <v>9.2219999999999995</v>
      </c>
      <c r="AA426" s="56"/>
      <c r="AB426" s="57"/>
      <c r="AC426" s="507" t="s">
        <v>687</v>
      </c>
      <c r="AG426" s="64"/>
      <c r="AJ426" s="68"/>
      <c r="AK426" s="68"/>
      <c r="BB426" s="508" t="s">
        <v>1</v>
      </c>
      <c r="BM426" s="64">
        <f>IFERROR(X426*I426/H426,"0")</f>
        <v>3538.6153846153848</v>
      </c>
      <c r="BN426" s="64">
        <f>IFERROR(Y426*I426/H426,"0")</f>
        <v>3546.3360000000002</v>
      </c>
      <c r="BO426" s="64">
        <f>IFERROR(1/J426*(X426/H426),"0")</f>
        <v>7.5549450549450547</v>
      </c>
      <c r="BP426" s="64">
        <f>IFERROR(1/J426*(Y426/H426),"0")</f>
        <v>7.5714285714285712</v>
      </c>
    </row>
    <row r="427" spans="1:68" ht="27" customHeight="1" x14ac:dyDescent="0.25">
      <c r="A427" s="54" t="s">
        <v>688</v>
      </c>
      <c r="B427" s="54" t="s">
        <v>689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117</v>
      </c>
      <c r="L427" s="32"/>
      <c r="M427" s="33" t="s">
        <v>68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690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691</v>
      </c>
      <c r="B428" s="54" t="s">
        <v>692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76</v>
      </c>
      <c r="L428" s="32"/>
      <c r="M428" s="33" t="s">
        <v>68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69</v>
      </c>
      <c r="X428" s="701">
        <v>240</v>
      </c>
      <c r="Y428" s="702">
        <f>IFERROR(IF(X428="",0,CEILING((X428/$H428),1)*$H428),"")</f>
        <v>240</v>
      </c>
      <c r="Z428" s="36">
        <f>IFERROR(IF(Y428=0,"",ROUNDUP(Y428/H428,0)*0.00753),"")</f>
        <v>0.753</v>
      </c>
      <c r="AA428" s="56"/>
      <c r="AB428" s="57"/>
      <c r="AC428" s="511" t="s">
        <v>693</v>
      </c>
      <c r="AG428" s="64"/>
      <c r="AJ428" s="68"/>
      <c r="AK428" s="68"/>
      <c r="BB428" s="512" t="s">
        <v>1</v>
      </c>
      <c r="BM428" s="64">
        <f>IFERROR(X428*I428/H428,"0")</f>
        <v>268.40000000000003</v>
      </c>
      <c r="BN428" s="64">
        <f>IFERROR(Y428*I428/H428,"0")</f>
        <v>268.40000000000003</v>
      </c>
      <c r="BO428" s="64">
        <f>IFERROR(1/J428*(X428/H428),"0")</f>
        <v>0.64102564102564097</v>
      </c>
      <c r="BP428" s="64">
        <f>IFERROR(1/J428*(Y428/H428),"0")</f>
        <v>0.64102564102564097</v>
      </c>
    </row>
    <row r="429" spans="1:68" ht="37.5" customHeight="1" x14ac:dyDescent="0.25">
      <c r="A429" s="54" t="s">
        <v>691</v>
      </c>
      <c r="B429" s="54" t="s">
        <v>694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76</v>
      </c>
      <c r="L429" s="32"/>
      <c r="M429" s="33" t="s">
        <v>68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69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687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695</v>
      </c>
      <c r="B430" s="54" t="s">
        <v>696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69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690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71</v>
      </c>
      <c r="Q431" s="715"/>
      <c r="R431" s="715"/>
      <c r="S431" s="715"/>
      <c r="T431" s="715"/>
      <c r="U431" s="715"/>
      <c r="V431" s="716"/>
      <c r="W431" s="37" t="s">
        <v>72</v>
      </c>
      <c r="X431" s="703">
        <f>IFERROR(X426/H426,"0")+IFERROR(X427/H427,"0")+IFERROR(X428/H428,"0")+IFERROR(X429/H429,"0")+IFERROR(X430/H430,"0")</f>
        <v>523.07692307692309</v>
      </c>
      <c r="Y431" s="703">
        <f>IFERROR(Y426/H426,"0")+IFERROR(Y427/H427,"0")+IFERROR(Y428/H428,"0")+IFERROR(Y429/H429,"0")+IFERROR(Y430/H430,"0")</f>
        <v>524</v>
      </c>
      <c r="Z431" s="703">
        <f>IFERROR(IF(Z426="",0,Z426),"0")+IFERROR(IF(Z427="",0,Z427),"0")+IFERROR(IF(Z428="",0,Z428),"0")+IFERROR(IF(Z429="",0,Z429),"0")+IFERROR(IF(Z430="",0,Z430),"0")</f>
        <v>9.9749999999999996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71</v>
      </c>
      <c r="Q432" s="715"/>
      <c r="R432" s="715"/>
      <c r="S432" s="715"/>
      <c r="T432" s="715"/>
      <c r="U432" s="715"/>
      <c r="V432" s="716"/>
      <c r="W432" s="37" t="s">
        <v>69</v>
      </c>
      <c r="X432" s="703">
        <f>IFERROR(SUM(X426:X430),"0")</f>
        <v>3540</v>
      </c>
      <c r="Y432" s="703">
        <f>IFERROR(SUM(Y426:Y430),"0")</f>
        <v>3547.2</v>
      </c>
      <c r="Z432" s="37"/>
      <c r="AA432" s="704"/>
      <c r="AB432" s="704"/>
      <c r="AC432" s="704"/>
    </row>
    <row r="433" spans="1:68" ht="14.25" customHeight="1" x14ac:dyDescent="0.25">
      <c r="A433" s="749" t="s">
        <v>205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697</v>
      </c>
      <c r="B434" s="54" t="s">
        <v>698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69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699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71</v>
      </c>
      <c r="Q435" s="715"/>
      <c r="R435" s="715"/>
      <c r="S435" s="715"/>
      <c r="T435" s="715"/>
      <c r="U435" s="715"/>
      <c r="V435" s="716"/>
      <c r="W435" s="37" t="s">
        <v>72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71</v>
      </c>
      <c r="Q436" s="715"/>
      <c r="R436" s="715"/>
      <c r="S436" s="715"/>
      <c r="T436" s="715"/>
      <c r="U436" s="715"/>
      <c r="V436" s="716"/>
      <c r="W436" s="37" t="s">
        <v>69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700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701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114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702</v>
      </c>
      <c r="B440" s="54" t="s">
        <v>703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76</v>
      </c>
      <c r="L440" s="32"/>
      <c r="M440" s="33" t="s">
        <v>118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69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704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71</v>
      </c>
      <c r="Q441" s="715"/>
      <c r="R441" s="715"/>
      <c r="S441" s="715"/>
      <c r="T441" s="715"/>
      <c r="U441" s="715"/>
      <c r="V441" s="716"/>
      <c r="W441" s="37" t="s">
        <v>72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71</v>
      </c>
      <c r="Q442" s="715"/>
      <c r="R442" s="715"/>
      <c r="S442" s="715"/>
      <c r="T442" s="715"/>
      <c r="U442" s="715"/>
      <c r="V442" s="716"/>
      <c r="W442" s="37" t="s">
        <v>69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64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705</v>
      </c>
      <c r="B444" s="54" t="s">
        <v>706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69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707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705</v>
      </c>
      <c r="B445" s="54" t="s">
        <v>708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69</v>
      </c>
      <c r="X445" s="701">
        <v>50</v>
      </c>
      <c r="Y445" s="702">
        <f t="shared" si="78"/>
        <v>50.400000000000006</v>
      </c>
      <c r="Z445" s="36">
        <f>IFERROR(IF(Y445=0,"",ROUNDUP(Y445/H445,0)*0.00753),"")</f>
        <v>9.0359999999999996E-2</v>
      </c>
      <c r="AA445" s="56"/>
      <c r="AB445" s="57"/>
      <c r="AC445" s="523" t="s">
        <v>707</v>
      </c>
      <c r="AG445" s="64"/>
      <c r="AJ445" s="68"/>
      <c r="AK445" s="68"/>
      <c r="BB445" s="524" t="s">
        <v>1</v>
      </c>
      <c r="BM445" s="64">
        <f t="shared" si="79"/>
        <v>52.738095238095234</v>
      </c>
      <c r="BN445" s="64">
        <f t="shared" si="80"/>
        <v>53.160000000000004</v>
      </c>
      <c r="BO445" s="64">
        <f t="shared" si="81"/>
        <v>7.6312576312576319E-2</v>
      </c>
      <c r="BP445" s="64">
        <f t="shared" si="82"/>
        <v>7.6923076923076927E-2</v>
      </c>
    </row>
    <row r="446" spans="1:68" ht="27" customHeight="1" x14ac:dyDescent="0.25">
      <c r="A446" s="54" t="s">
        <v>709</v>
      </c>
      <c r="B446" s="54" t="s">
        <v>710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69</v>
      </c>
      <c r="X446" s="701">
        <v>50</v>
      </c>
      <c r="Y446" s="702">
        <f t="shared" si="78"/>
        <v>50.400000000000006</v>
      </c>
      <c r="Z446" s="36">
        <f>IFERROR(IF(Y446=0,"",ROUNDUP(Y446/H446,0)*0.00753),"")</f>
        <v>9.0359999999999996E-2</v>
      </c>
      <c r="AA446" s="56"/>
      <c r="AB446" s="57"/>
      <c r="AC446" s="525" t="s">
        <v>711</v>
      </c>
      <c r="AG446" s="64"/>
      <c r="AJ446" s="68"/>
      <c r="AK446" s="68"/>
      <c r="BB446" s="526" t="s">
        <v>1</v>
      </c>
      <c r="BM446" s="64">
        <f t="shared" si="79"/>
        <v>52.738095238095234</v>
      </c>
      <c r="BN446" s="64">
        <f t="shared" si="80"/>
        <v>53.160000000000004</v>
      </c>
      <c r="BO446" s="64">
        <f t="shared" si="81"/>
        <v>7.6312576312576319E-2</v>
      </c>
      <c r="BP446" s="64">
        <f t="shared" si="82"/>
        <v>7.6923076923076927E-2</v>
      </c>
    </row>
    <row r="447" spans="1:68" ht="27" customHeight="1" x14ac:dyDescent="0.25">
      <c r="A447" s="54" t="s">
        <v>712</v>
      </c>
      <c r="B447" s="54" t="s">
        <v>713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69</v>
      </c>
      <c r="X447" s="701">
        <v>250</v>
      </c>
      <c r="Y447" s="702">
        <f t="shared" si="78"/>
        <v>252</v>
      </c>
      <c r="Z447" s="36">
        <f>IFERROR(IF(Y447=0,"",ROUNDUP(Y447/H447,0)*0.00753),"")</f>
        <v>0.45180000000000003</v>
      </c>
      <c r="AA447" s="56"/>
      <c r="AB447" s="57"/>
      <c r="AC447" s="527" t="s">
        <v>714</v>
      </c>
      <c r="AG447" s="64"/>
      <c r="AJ447" s="68"/>
      <c r="AK447" s="68"/>
      <c r="BB447" s="528" t="s">
        <v>1</v>
      </c>
      <c r="BM447" s="64">
        <f t="shared" si="79"/>
        <v>263.6904761904762</v>
      </c>
      <c r="BN447" s="64">
        <f t="shared" si="80"/>
        <v>265.79999999999995</v>
      </c>
      <c r="BO447" s="64">
        <f t="shared" si="81"/>
        <v>0.38156288156288154</v>
      </c>
      <c r="BP447" s="64">
        <f t="shared" si="82"/>
        <v>0.38461538461538458</v>
      </c>
    </row>
    <row r="448" spans="1:68" ht="27" customHeight="1" x14ac:dyDescent="0.25">
      <c r="A448" s="54" t="s">
        <v>712</v>
      </c>
      <c r="B448" s="54" t="s">
        <v>715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714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716</v>
      </c>
      <c r="B449" s="54" t="s">
        <v>717</v>
      </c>
      <c r="C449" s="31">
        <v>4301031257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1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718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716</v>
      </c>
      <c r="B450" s="54" t="s">
        <v>719</v>
      </c>
      <c r="C450" s="31">
        <v>4301031335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707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720</v>
      </c>
      <c r="B452" s="54" t="s">
        <v>722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707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723</v>
      </c>
      <c r="B453" s="54" t="s">
        <v>724</v>
      </c>
      <c r="C453" s="31">
        <v>4301031254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45</v>
      </c>
      <c r="P453" s="8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725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723</v>
      </c>
      <c r="B454" s="54" t="s">
        <v>726</v>
      </c>
      <c r="C454" s="31">
        <v>4301031336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728</v>
      </c>
      <c r="B455" s="54" t="s">
        <v>729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727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customHeight="1" x14ac:dyDescent="0.25">
      <c r="A456" s="54" t="s">
        <v>728</v>
      </c>
      <c r="B456" s="54" t="s">
        <v>730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39" t="s">
        <v>731</v>
      </c>
      <c r="Q456" s="706"/>
      <c r="R456" s="706"/>
      <c r="S456" s="706"/>
      <c r="T456" s="70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727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732</v>
      </c>
      <c r="B457" s="54" t="s">
        <v>733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737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735</v>
      </c>
      <c r="B459" s="54" t="s">
        <v>738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737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739</v>
      </c>
      <c r="B460" s="54" t="s">
        <v>740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734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741</v>
      </c>
      <c r="B461" s="54" t="s">
        <v>742</v>
      </c>
      <c r="C461" s="31">
        <v>4301031255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45</v>
      </c>
      <c r="P461" s="9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69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743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741</v>
      </c>
      <c r="B462" s="54" t="s">
        <v>744</v>
      </c>
      <c r="C462" s="31">
        <v>4301031338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9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69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711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745</v>
      </c>
      <c r="B463" s="54" t="s">
        <v>746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69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747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71</v>
      </c>
      <c r="Q464" s="715"/>
      <c r="R464" s="715"/>
      <c r="S464" s="715"/>
      <c r="T464" s="715"/>
      <c r="U464" s="715"/>
      <c r="V464" s="716"/>
      <c r="W464" s="37" t="s">
        <v>72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83.333333333333329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84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0.63251999999999997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71</v>
      </c>
      <c r="Q465" s="715"/>
      <c r="R465" s="715"/>
      <c r="S465" s="715"/>
      <c r="T465" s="715"/>
      <c r="U465" s="715"/>
      <c r="V465" s="716"/>
      <c r="W465" s="37" t="s">
        <v>69</v>
      </c>
      <c r="X465" s="703">
        <f>IFERROR(SUM(X444:X463),"0")</f>
        <v>350</v>
      </c>
      <c r="Y465" s="703">
        <f>IFERROR(SUM(Y444:Y463),"0")</f>
        <v>352.8</v>
      </c>
      <c r="Z465" s="37"/>
      <c r="AA465" s="704"/>
      <c r="AB465" s="704"/>
      <c r="AC465" s="704"/>
    </row>
    <row r="466" spans="1:68" ht="14.25" customHeight="1" x14ac:dyDescent="0.25">
      <c r="A466" s="749" t="s">
        <v>73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748</v>
      </c>
      <c r="B467" s="54" t="s">
        <v>749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76</v>
      </c>
      <c r="L467" s="32"/>
      <c r="M467" s="33" t="s">
        <v>121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69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750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751</v>
      </c>
      <c r="B468" s="54" t="s">
        <v>752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76</v>
      </c>
      <c r="L468" s="32"/>
      <c r="M468" s="33" t="s">
        <v>121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69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753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71</v>
      </c>
      <c r="Q469" s="715"/>
      <c r="R469" s="715"/>
      <c r="S469" s="715"/>
      <c r="T469" s="715"/>
      <c r="U469" s="715"/>
      <c r="V469" s="716"/>
      <c r="W469" s="37" t="s">
        <v>72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71</v>
      </c>
      <c r="Q470" s="715"/>
      <c r="R470" s="715"/>
      <c r="S470" s="715"/>
      <c r="T470" s="715"/>
      <c r="U470" s="715"/>
      <c r="V470" s="716"/>
      <c r="W470" s="37" t="s">
        <v>69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103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754</v>
      </c>
      <c r="B472" s="54" t="s">
        <v>755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756</v>
      </c>
      <c r="L472" s="32"/>
      <c r="M472" s="33" t="s">
        <v>757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69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758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71</v>
      </c>
      <c r="Q473" s="715"/>
      <c r="R473" s="715"/>
      <c r="S473" s="715"/>
      <c r="T473" s="715"/>
      <c r="U473" s="715"/>
      <c r="V473" s="716"/>
      <c r="W473" s="37" t="s">
        <v>72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71</v>
      </c>
      <c r="Q474" s="715"/>
      <c r="R474" s="715"/>
      <c r="S474" s="715"/>
      <c r="T474" s="715"/>
      <c r="U474" s="715"/>
      <c r="V474" s="716"/>
      <c r="W474" s="37" t="s">
        <v>69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759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162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760</v>
      </c>
      <c r="B477" s="54" t="s">
        <v>761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69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762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71</v>
      </c>
      <c r="Q478" s="715"/>
      <c r="R478" s="715"/>
      <c r="S478" s="715"/>
      <c r="T478" s="715"/>
      <c r="U478" s="715"/>
      <c r="V478" s="716"/>
      <c r="W478" s="37" t="s">
        <v>72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71</v>
      </c>
      <c r="Q479" s="715"/>
      <c r="R479" s="715"/>
      <c r="S479" s="715"/>
      <c r="T479" s="715"/>
      <c r="U479" s="715"/>
      <c r="V479" s="716"/>
      <c r="W479" s="37" t="s">
        <v>69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64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763</v>
      </c>
      <c r="B481" s="54" t="s">
        <v>764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69</v>
      </c>
      <c r="X481" s="701">
        <v>60</v>
      </c>
      <c r="Y481" s="702">
        <f>IFERROR(IF(X481="",0,CEILING((X481/$H481),1)*$H481),"")</f>
        <v>63</v>
      </c>
      <c r="Z481" s="36">
        <f>IFERROR(IF(Y481=0,"",ROUNDUP(Y481/H481,0)*0.00753),"")</f>
        <v>0.11295000000000001</v>
      </c>
      <c r="AA481" s="56"/>
      <c r="AB481" s="57"/>
      <c r="AC481" s="569" t="s">
        <v>765</v>
      </c>
      <c r="AG481" s="64"/>
      <c r="AJ481" s="68"/>
      <c r="AK481" s="68"/>
      <c r="BB481" s="570" t="s">
        <v>1</v>
      </c>
      <c r="BM481" s="64">
        <f>IFERROR(X481*I481/H481,"0")</f>
        <v>63.28571428571427</v>
      </c>
      <c r="BN481" s="64">
        <f>IFERROR(Y481*I481/H481,"0")</f>
        <v>66.449999999999989</v>
      </c>
      <c r="BO481" s="64">
        <f>IFERROR(1/J481*(X481/H481),"0")</f>
        <v>9.1575091575091569E-2</v>
      </c>
      <c r="BP481" s="64">
        <f>IFERROR(1/J481*(Y481/H481),"0")</f>
        <v>9.6153846153846145E-2</v>
      </c>
    </row>
    <row r="482" spans="1:68" ht="27" customHeight="1" x14ac:dyDescent="0.25">
      <c r="A482" s="54" t="s">
        <v>766</v>
      </c>
      <c r="B482" s="54" t="s">
        <v>767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768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769</v>
      </c>
      <c r="B483" s="54" t="s">
        <v>770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69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771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077" t="s">
        <v>774</v>
      </c>
      <c r="Q484" s="706"/>
      <c r="R484" s="706"/>
      <c r="S484" s="706"/>
      <c r="T484" s="707"/>
      <c r="U484" s="34"/>
      <c r="V484" s="34"/>
      <c r="W484" s="35" t="s">
        <v>69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771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772</v>
      </c>
      <c r="B485" s="54" t="s">
        <v>775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69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771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71</v>
      </c>
      <c r="Q486" s="715"/>
      <c r="R486" s="715"/>
      <c r="S486" s="715"/>
      <c r="T486" s="715"/>
      <c r="U486" s="715"/>
      <c r="V486" s="716"/>
      <c r="W486" s="37" t="s">
        <v>72</v>
      </c>
      <c r="X486" s="703">
        <f>IFERROR(X481/H481,"0")+IFERROR(X482/H482,"0")+IFERROR(X483/H483,"0")+IFERROR(X484/H484,"0")+IFERROR(X485/H485,"0")</f>
        <v>14.285714285714285</v>
      </c>
      <c r="Y486" s="703">
        <f>IFERROR(Y481/H481,"0")+IFERROR(Y482/H482,"0")+IFERROR(Y483/H483,"0")+IFERROR(Y484/H484,"0")+IFERROR(Y485/H485,"0")</f>
        <v>15</v>
      </c>
      <c r="Z486" s="703">
        <f>IFERROR(IF(Z481="",0,Z481),"0")+IFERROR(IF(Z482="",0,Z482),"0")+IFERROR(IF(Z483="",0,Z483),"0")+IFERROR(IF(Z484="",0,Z484),"0")+IFERROR(IF(Z485="",0,Z485),"0")</f>
        <v>0.11295000000000001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71</v>
      </c>
      <c r="Q487" s="715"/>
      <c r="R487" s="715"/>
      <c r="S487" s="715"/>
      <c r="T487" s="715"/>
      <c r="U487" s="715"/>
      <c r="V487" s="716"/>
      <c r="W487" s="37" t="s">
        <v>69</v>
      </c>
      <c r="X487" s="703">
        <f>IFERROR(SUM(X481:X485),"0")</f>
        <v>60</v>
      </c>
      <c r="Y487" s="703">
        <f>IFERROR(SUM(Y481:Y485),"0")</f>
        <v>63</v>
      </c>
      <c r="Z487" s="37"/>
      <c r="AA487" s="704"/>
      <c r="AB487" s="704"/>
      <c r="AC487" s="704"/>
    </row>
    <row r="488" spans="1:68" ht="14.25" customHeight="1" x14ac:dyDescent="0.25">
      <c r="A488" s="749" t="s">
        <v>103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776</v>
      </c>
      <c r="B489" s="54" t="s">
        <v>777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756</v>
      </c>
      <c r="L489" s="32"/>
      <c r="M489" s="33" t="s">
        <v>757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69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71</v>
      </c>
      <c r="Q490" s="715"/>
      <c r="R490" s="715"/>
      <c r="S490" s="715"/>
      <c r="T490" s="715"/>
      <c r="U490" s="715"/>
      <c r="V490" s="716"/>
      <c r="W490" s="37" t="s">
        <v>72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71</v>
      </c>
      <c r="Q491" s="715"/>
      <c r="R491" s="715"/>
      <c r="S491" s="715"/>
      <c r="T491" s="715"/>
      <c r="U491" s="715"/>
      <c r="V491" s="716"/>
      <c r="W491" s="37" t="s">
        <v>69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779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64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780</v>
      </c>
      <c r="B494" s="54" t="s">
        <v>781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69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782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69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782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785</v>
      </c>
      <c r="B496" s="54" t="s">
        <v>786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69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71</v>
      </c>
      <c r="Q497" s="715"/>
      <c r="R497" s="715"/>
      <c r="S497" s="715"/>
      <c r="T497" s="715"/>
      <c r="U497" s="715"/>
      <c r="V497" s="716"/>
      <c r="W497" s="37" t="s">
        <v>72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71</v>
      </c>
      <c r="Q498" s="715"/>
      <c r="R498" s="715"/>
      <c r="S498" s="715"/>
      <c r="T498" s="715"/>
      <c r="U498" s="715"/>
      <c r="V498" s="716"/>
      <c r="W498" s="37" t="s">
        <v>69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788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64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789</v>
      </c>
      <c r="B501" s="54" t="s">
        <v>790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76</v>
      </c>
      <c r="L501" s="32"/>
      <c r="M501" s="33" t="s">
        <v>68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69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791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71</v>
      </c>
      <c r="Q502" s="715"/>
      <c r="R502" s="715"/>
      <c r="S502" s="715"/>
      <c r="T502" s="715"/>
      <c r="U502" s="715"/>
      <c r="V502" s="716"/>
      <c r="W502" s="37" t="s">
        <v>72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71</v>
      </c>
      <c r="Q503" s="715"/>
      <c r="R503" s="715"/>
      <c r="S503" s="715"/>
      <c r="T503" s="715"/>
      <c r="U503" s="715"/>
      <c r="V503" s="716"/>
      <c r="W503" s="37" t="s">
        <v>69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792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792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114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793</v>
      </c>
      <c r="B507" s="54" t="s">
        <v>794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69</v>
      </c>
      <c r="X507" s="701">
        <v>100</v>
      </c>
      <c r="Y507" s="702">
        <f t="shared" ref="Y507:Y514" si="84">IFERROR(IF(X507="",0,CEILING((X507/$H507),1)*$H507),"")</f>
        <v>100.32000000000001</v>
      </c>
      <c r="Z507" s="36">
        <f t="shared" ref="Z507:Z512" si="85">IFERROR(IF(Y507=0,"",ROUNDUP(Y507/H507,0)*0.01196),"")</f>
        <v>0.22724</v>
      </c>
      <c r="AA507" s="56"/>
      <c r="AB507" s="57"/>
      <c r="AC507" s="589" t="s">
        <v>122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106.81818181818181</v>
      </c>
      <c r="BN507" s="64">
        <f t="shared" ref="BN507:BN514" si="87">IFERROR(Y507*I507/H507,"0")</f>
        <v>107.16</v>
      </c>
      <c r="BO507" s="64">
        <f t="shared" ref="BO507:BO514" si="88">IFERROR(1/J507*(X507/H507),"0")</f>
        <v>0.18210955710955709</v>
      </c>
      <c r="BP507" s="64">
        <f t="shared" ref="BP507:BP514" si="89">IFERROR(1/J507*(Y507/H507),"0")</f>
        <v>0.18269230769230771</v>
      </c>
    </row>
    <row r="508" spans="1:68" ht="27" customHeight="1" x14ac:dyDescent="0.25">
      <c r="A508" s="54" t="s">
        <v>795</v>
      </c>
      <c r="B508" s="54" t="s">
        <v>796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118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69</v>
      </c>
      <c r="X508" s="701">
        <v>400</v>
      </c>
      <c r="Y508" s="702">
        <f t="shared" si="84"/>
        <v>401.28000000000003</v>
      </c>
      <c r="Z508" s="36">
        <f t="shared" si="85"/>
        <v>0.90895999999999999</v>
      </c>
      <c r="AA508" s="56"/>
      <c r="AB508" s="57"/>
      <c r="AC508" s="591" t="s">
        <v>797</v>
      </c>
      <c r="AG508" s="64"/>
      <c r="AJ508" s="68"/>
      <c r="AK508" s="68"/>
      <c r="BB508" s="592" t="s">
        <v>1</v>
      </c>
      <c r="BM508" s="64">
        <f t="shared" si="86"/>
        <v>427.27272727272725</v>
      </c>
      <c r="BN508" s="64">
        <f t="shared" si="87"/>
        <v>428.64</v>
      </c>
      <c r="BO508" s="64">
        <f t="shared" si="88"/>
        <v>0.72843822843822836</v>
      </c>
      <c r="BP508" s="64">
        <f t="shared" si="89"/>
        <v>0.73076923076923084</v>
      </c>
    </row>
    <row r="509" spans="1:68" ht="16.5" customHeight="1" x14ac:dyDescent="0.25">
      <c r="A509" s="54" t="s">
        <v>798</v>
      </c>
      <c r="B509" s="54" t="s">
        <v>799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800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801</v>
      </c>
      <c r="B510" s="54" t="s">
        <v>802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69</v>
      </c>
      <c r="X510" s="701">
        <v>480</v>
      </c>
      <c r="Y510" s="702">
        <f t="shared" si="84"/>
        <v>480.48</v>
      </c>
      <c r="Z510" s="36">
        <f t="shared" si="85"/>
        <v>1.08836</v>
      </c>
      <c r="AA510" s="56"/>
      <c r="AB510" s="57"/>
      <c r="AC510" s="595" t="s">
        <v>803</v>
      </c>
      <c r="AG510" s="64"/>
      <c r="AJ510" s="68"/>
      <c r="AK510" s="68"/>
      <c r="BB510" s="596" t="s">
        <v>1</v>
      </c>
      <c r="BM510" s="64">
        <f t="shared" si="86"/>
        <v>512.72727272727263</v>
      </c>
      <c r="BN510" s="64">
        <f t="shared" si="87"/>
        <v>513.24</v>
      </c>
      <c r="BO510" s="64">
        <f t="shared" si="88"/>
        <v>0.87412587412587417</v>
      </c>
      <c r="BP510" s="64">
        <f t="shared" si="89"/>
        <v>0.875</v>
      </c>
    </row>
    <row r="511" spans="1:68" ht="16.5" customHeight="1" x14ac:dyDescent="0.25">
      <c r="A511" s="54" t="s">
        <v>804</v>
      </c>
      <c r="B511" s="54" t="s">
        <v>805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117</v>
      </c>
      <c r="L511" s="32"/>
      <c r="M511" s="33" t="s">
        <v>121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806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807</v>
      </c>
      <c r="B512" s="54" t="s">
        <v>808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117</v>
      </c>
      <c r="L512" s="32"/>
      <c r="M512" s="33" t="s">
        <v>121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69</v>
      </c>
      <c r="X512" s="701">
        <v>2800</v>
      </c>
      <c r="Y512" s="702">
        <f t="shared" si="84"/>
        <v>2803.6800000000003</v>
      </c>
      <c r="Z512" s="36">
        <f t="shared" si="85"/>
        <v>6.3507600000000002</v>
      </c>
      <c r="AA512" s="56"/>
      <c r="AB512" s="57"/>
      <c r="AC512" s="599" t="s">
        <v>809</v>
      </c>
      <c r="AG512" s="64"/>
      <c r="AJ512" s="68"/>
      <c r="AK512" s="68"/>
      <c r="BB512" s="600" t="s">
        <v>1</v>
      </c>
      <c r="BM512" s="64">
        <f t="shared" si="86"/>
        <v>2990.909090909091</v>
      </c>
      <c r="BN512" s="64">
        <f t="shared" si="87"/>
        <v>2994.84</v>
      </c>
      <c r="BO512" s="64">
        <f t="shared" si="88"/>
        <v>5.0990675990675989</v>
      </c>
      <c r="BP512" s="64">
        <f t="shared" si="89"/>
        <v>5.1057692307692308</v>
      </c>
    </row>
    <row r="513" spans="1:68" ht="27" customHeight="1" x14ac:dyDescent="0.25">
      <c r="A513" s="54" t="s">
        <v>810</v>
      </c>
      <c r="B513" s="54" t="s">
        <v>811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76</v>
      </c>
      <c r="L513" s="32"/>
      <c r="M513" s="33" t="s">
        <v>118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69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122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812</v>
      </c>
      <c r="B514" s="54" t="s">
        <v>813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76</v>
      </c>
      <c r="L514" s="32"/>
      <c r="M514" s="33" t="s">
        <v>118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69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803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71</v>
      </c>
      <c r="Q515" s="715"/>
      <c r="R515" s="715"/>
      <c r="S515" s="715"/>
      <c r="T515" s="715"/>
      <c r="U515" s="715"/>
      <c r="V515" s="716"/>
      <c r="W515" s="37" t="s">
        <v>72</v>
      </c>
      <c r="X515" s="703">
        <f>IFERROR(X507/H507,"0")+IFERROR(X508/H508,"0")+IFERROR(X509/H509,"0")+IFERROR(X510/H510,"0")+IFERROR(X511/H511,"0")+IFERROR(X512/H512,"0")+IFERROR(X513/H513,"0")+IFERROR(X514/H514,"0")</f>
        <v>715.90909090909088</v>
      </c>
      <c r="Y515" s="703">
        <f>IFERROR(Y507/H507,"0")+IFERROR(Y508/H508,"0")+IFERROR(Y509/H509,"0")+IFERROR(Y510/H510,"0")+IFERROR(Y511/H511,"0")+IFERROR(Y512/H512,"0")+IFERROR(Y513/H513,"0")+IFERROR(Y514/H514,"0")</f>
        <v>717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8.5753200000000014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71</v>
      </c>
      <c r="Q516" s="715"/>
      <c r="R516" s="715"/>
      <c r="S516" s="715"/>
      <c r="T516" s="715"/>
      <c r="U516" s="715"/>
      <c r="V516" s="716"/>
      <c r="W516" s="37" t="s">
        <v>69</v>
      </c>
      <c r="X516" s="703">
        <f>IFERROR(SUM(X507:X514),"0")</f>
        <v>3780</v>
      </c>
      <c r="Y516" s="703">
        <f>IFERROR(SUM(Y507:Y514),"0")</f>
        <v>3785.76</v>
      </c>
      <c r="Z516" s="37"/>
      <c r="AA516" s="704"/>
      <c r="AB516" s="704"/>
      <c r="AC516" s="704"/>
    </row>
    <row r="517" spans="1:68" ht="14.25" customHeight="1" x14ac:dyDescent="0.25">
      <c r="A517" s="749" t="s">
        <v>162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814</v>
      </c>
      <c r="B518" s="54" t="s">
        <v>815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117</v>
      </c>
      <c r="L518" s="32"/>
      <c r="M518" s="33" t="s">
        <v>118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69</v>
      </c>
      <c r="X518" s="701">
        <v>500</v>
      </c>
      <c r="Y518" s="702">
        <f>IFERROR(IF(X518="",0,CEILING((X518/$H518),1)*$H518),"")</f>
        <v>501.6</v>
      </c>
      <c r="Z518" s="36">
        <f>IFERROR(IF(Y518=0,"",ROUNDUP(Y518/H518,0)*0.01196),"")</f>
        <v>1.1362000000000001</v>
      </c>
      <c r="AA518" s="56"/>
      <c r="AB518" s="57"/>
      <c r="AC518" s="605" t="s">
        <v>816</v>
      </c>
      <c r="AG518" s="64"/>
      <c r="AJ518" s="68"/>
      <c r="AK518" s="68"/>
      <c r="BB518" s="606" t="s">
        <v>1</v>
      </c>
      <c r="BM518" s="64">
        <f>IFERROR(X518*I518/H518,"0")</f>
        <v>534.09090909090912</v>
      </c>
      <c r="BN518" s="64">
        <f>IFERROR(Y518*I518/H518,"0")</f>
        <v>535.79999999999995</v>
      </c>
      <c r="BO518" s="64">
        <f>IFERROR(1/J518*(X518/H518),"0")</f>
        <v>0.91054778554778548</v>
      </c>
      <c r="BP518" s="64">
        <f>IFERROR(1/J518*(Y518/H518),"0")</f>
        <v>0.91346153846153855</v>
      </c>
    </row>
    <row r="519" spans="1:68" ht="16.5" customHeight="1" x14ac:dyDescent="0.25">
      <c r="A519" s="54" t="s">
        <v>817</v>
      </c>
      <c r="B519" s="54" t="s">
        <v>818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69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816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71</v>
      </c>
      <c r="Q520" s="715"/>
      <c r="R520" s="715"/>
      <c r="S520" s="715"/>
      <c r="T520" s="715"/>
      <c r="U520" s="715"/>
      <c r="V520" s="716"/>
      <c r="W520" s="37" t="s">
        <v>72</v>
      </c>
      <c r="X520" s="703">
        <f>IFERROR(X518/H518,"0")+IFERROR(X519/H519,"0")</f>
        <v>94.696969696969688</v>
      </c>
      <c r="Y520" s="703">
        <f>IFERROR(Y518/H518,"0")+IFERROR(Y519/H519,"0")</f>
        <v>95</v>
      </c>
      <c r="Z520" s="703">
        <f>IFERROR(IF(Z518="",0,Z518),"0")+IFERROR(IF(Z519="",0,Z519),"0")</f>
        <v>1.1362000000000001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71</v>
      </c>
      <c r="Q521" s="715"/>
      <c r="R521" s="715"/>
      <c r="S521" s="715"/>
      <c r="T521" s="715"/>
      <c r="U521" s="715"/>
      <c r="V521" s="716"/>
      <c r="W521" s="37" t="s">
        <v>69</v>
      </c>
      <c r="X521" s="703">
        <f>IFERROR(SUM(X518:X519),"0")</f>
        <v>500</v>
      </c>
      <c r="Y521" s="703">
        <f>IFERROR(SUM(Y518:Y519),"0")</f>
        <v>501.6</v>
      </c>
      <c r="Z521" s="37"/>
      <c r="AA521" s="704"/>
      <c r="AB521" s="704"/>
      <c r="AC521" s="704"/>
    </row>
    <row r="522" spans="1:68" ht="14.25" customHeight="1" x14ac:dyDescent="0.25">
      <c r="A522" s="749" t="s">
        <v>64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819</v>
      </c>
      <c r="B523" s="54" t="s">
        <v>820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69</v>
      </c>
      <c r="X523" s="701">
        <v>480</v>
      </c>
      <c r="Y523" s="702">
        <f t="shared" ref="Y523:Y528" si="90">IFERROR(IF(X523="",0,CEILING((X523/$H523),1)*$H523),"")</f>
        <v>480.48</v>
      </c>
      <c r="Z523" s="36">
        <f>IFERROR(IF(Y523=0,"",ROUNDUP(Y523/H523,0)*0.01196),"")</f>
        <v>1.08836</v>
      </c>
      <c r="AA523" s="56"/>
      <c r="AB523" s="57"/>
      <c r="AC523" s="609" t="s">
        <v>821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512.72727272727263</v>
      </c>
      <c r="BN523" s="64">
        <f t="shared" ref="BN523:BN528" si="92">IFERROR(Y523*I523/H523,"0")</f>
        <v>513.24</v>
      </c>
      <c r="BO523" s="64">
        <f t="shared" ref="BO523:BO528" si="93">IFERROR(1/J523*(X523/H523),"0")</f>
        <v>0.87412587412587417</v>
      </c>
      <c r="BP523" s="64">
        <f t="shared" ref="BP523:BP528" si="94">IFERROR(1/J523*(Y523/H523),"0")</f>
        <v>0.875</v>
      </c>
    </row>
    <row r="524" spans="1:68" ht="27" customHeight="1" x14ac:dyDescent="0.25">
      <c r="A524" s="54" t="s">
        <v>822</v>
      </c>
      <c r="B524" s="54" t="s">
        <v>823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117</v>
      </c>
      <c r="L524" s="32"/>
      <c r="M524" s="33" t="s">
        <v>68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69</v>
      </c>
      <c r="X524" s="701">
        <v>480</v>
      </c>
      <c r="Y524" s="702">
        <f t="shared" si="90"/>
        <v>480.48</v>
      </c>
      <c r="Z524" s="36">
        <f>IFERROR(IF(Y524=0,"",ROUNDUP(Y524/H524,0)*0.01196),"")</f>
        <v>1.08836</v>
      </c>
      <c r="AA524" s="56"/>
      <c r="AB524" s="57"/>
      <c r="AC524" s="611" t="s">
        <v>824</v>
      </c>
      <c r="AG524" s="64"/>
      <c r="AJ524" s="68"/>
      <c r="AK524" s="68"/>
      <c r="BB524" s="612" t="s">
        <v>1</v>
      </c>
      <c r="BM524" s="64">
        <f t="shared" si="91"/>
        <v>512.72727272727263</v>
      </c>
      <c r="BN524" s="64">
        <f t="shared" si="92"/>
        <v>513.24</v>
      </c>
      <c r="BO524" s="64">
        <f t="shared" si="93"/>
        <v>0.87412587412587417</v>
      </c>
      <c r="BP524" s="64">
        <f t="shared" si="94"/>
        <v>0.875</v>
      </c>
    </row>
    <row r="525" spans="1:68" ht="27" customHeight="1" x14ac:dyDescent="0.25">
      <c r="A525" s="54" t="s">
        <v>825</v>
      </c>
      <c r="B525" s="54" t="s">
        <v>826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117</v>
      </c>
      <c r="L525" s="32"/>
      <c r="M525" s="33" t="s">
        <v>68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69</v>
      </c>
      <c r="X525" s="701">
        <v>480</v>
      </c>
      <c r="Y525" s="702">
        <f t="shared" si="90"/>
        <v>480.48</v>
      </c>
      <c r="Z525" s="36">
        <f>IFERROR(IF(Y525=0,"",ROUNDUP(Y525/H525,0)*0.01196),"")</f>
        <v>1.08836</v>
      </c>
      <c r="AA525" s="56"/>
      <c r="AB525" s="57"/>
      <c r="AC525" s="613" t="s">
        <v>827</v>
      </c>
      <c r="AG525" s="64"/>
      <c r="AJ525" s="68"/>
      <c r="AK525" s="68"/>
      <c r="BB525" s="614" t="s">
        <v>1</v>
      </c>
      <c r="BM525" s="64">
        <f t="shared" si="91"/>
        <v>512.72727272727263</v>
      </c>
      <c r="BN525" s="64">
        <f t="shared" si="92"/>
        <v>513.24</v>
      </c>
      <c r="BO525" s="64">
        <f t="shared" si="93"/>
        <v>0.87412587412587417</v>
      </c>
      <c r="BP525" s="64">
        <f t="shared" si="94"/>
        <v>0.875</v>
      </c>
    </row>
    <row r="526" spans="1:68" ht="27" customHeight="1" x14ac:dyDescent="0.25">
      <c r="A526" s="54" t="s">
        <v>828</v>
      </c>
      <c r="B526" s="54" t="s">
        <v>829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76</v>
      </c>
      <c r="L526" s="32"/>
      <c r="M526" s="33" t="s">
        <v>118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69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830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831</v>
      </c>
      <c r="B527" s="54" t="s">
        <v>832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76</v>
      </c>
      <c r="L527" s="32"/>
      <c r="M527" s="33" t="s">
        <v>68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69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824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833</v>
      </c>
      <c r="B528" s="54" t="s">
        <v>834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76</v>
      </c>
      <c r="L528" s="32"/>
      <c r="M528" s="33" t="s">
        <v>68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69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827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71</v>
      </c>
      <c r="Q529" s="715"/>
      <c r="R529" s="715"/>
      <c r="S529" s="715"/>
      <c r="T529" s="715"/>
      <c r="U529" s="715"/>
      <c r="V529" s="716"/>
      <c r="W529" s="37" t="s">
        <v>72</v>
      </c>
      <c r="X529" s="703">
        <f>IFERROR(X523/H523,"0")+IFERROR(X524/H524,"0")+IFERROR(X525/H525,"0")+IFERROR(X526/H526,"0")+IFERROR(X527/H527,"0")+IFERROR(X528/H528,"0")</f>
        <v>272.72727272727275</v>
      </c>
      <c r="Y529" s="703">
        <f>IFERROR(Y523/H523,"0")+IFERROR(Y524/H524,"0")+IFERROR(Y525/H525,"0")+IFERROR(Y526/H526,"0")+IFERROR(Y527/H527,"0")+IFERROR(Y528/H528,"0")</f>
        <v>273</v>
      </c>
      <c r="Z529" s="703">
        <f>IFERROR(IF(Z523="",0,Z523),"0")+IFERROR(IF(Z524="",0,Z524),"0")+IFERROR(IF(Z525="",0,Z525),"0")+IFERROR(IF(Z526="",0,Z526),"0")+IFERROR(IF(Z527="",0,Z527),"0")+IFERROR(IF(Z528="",0,Z528),"0")</f>
        <v>3.2650800000000002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71</v>
      </c>
      <c r="Q530" s="715"/>
      <c r="R530" s="715"/>
      <c r="S530" s="715"/>
      <c r="T530" s="715"/>
      <c r="U530" s="715"/>
      <c r="V530" s="716"/>
      <c r="W530" s="37" t="s">
        <v>69</v>
      </c>
      <c r="X530" s="703">
        <f>IFERROR(SUM(X523:X528),"0")</f>
        <v>1440</v>
      </c>
      <c r="Y530" s="703">
        <f>IFERROR(SUM(Y523:Y528),"0")</f>
        <v>1441.44</v>
      </c>
      <c r="Z530" s="37"/>
      <c r="AA530" s="704"/>
      <c r="AB530" s="704"/>
      <c r="AC530" s="704"/>
    </row>
    <row r="531" spans="1:68" ht="14.25" customHeight="1" x14ac:dyDescent="0.25">
      <c r="A531" s="749" t="s">
        <v>73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835</v>
      </c>
      <c r="B532" s="54" t="s">
        <v>836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117</v>
      </c>
      <c r="L532" s="32"/>
      <c r="M532" s="33" t="s">
        <v>68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69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837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838</v>
      </c>
      <c r="B533" s="54" t="s">
        <v>839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117</v>
      </c>
      <c r="L533" s="32"/>
      <c r="M533" s="33" t="s">
        <v>68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69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840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841</v>
      </c>
      <c r="B534" s="54" t="s">
        <v>842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76</v>
      </c>
      <c r="L534" s="32"/>
      <c r="M534" s="33" t="s">
        <v>68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69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843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71</v>
      </c>
      <c r="Q535" s="715"/>
      <c r="R535" s="715"/>
      <c r="S535" s="715"/>
      <c r="T535" s="715"/>
      <c r="U535" s="715"/>
      <c r="V535" s="716"/>
      <c r="W535" s="37" t="s">
        <v>72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71</v>
      </c>
      <c r="Q536" s="715"/>
      <c r="R536" s="715"/>
      <c r="S536" s="715"/>
      <c r="T536" s="715"/>
      <c r="U536" s="715"/>
      <c r="V536" s="716"/>
      <c r="W536" s="37" t="s">
        <v>69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205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844</v>
      </c>
      <c r="B538" s="54" t="s">
        <v>845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117</v>
      </c>
      <c r="L538" s="32"/>
      <c r="M538" s="33" t="s">
        <v>68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69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846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117</v>
      </c>
      <c r="L539" s="32"/>
      <c r="M539" s="33" t="s">
        <v>68</v>
      </c>
      <c r="N539" s="33"/>
      <c r="O539" s="32">
        <v>35</v>
      </c>
      <c r="P539" s="790" t="s">
        <v>849</v>
      </c>
      <c r="Q539" s="706"/>
      <c r="R539" s="706"/>
      <c r="S539" s="706"/>
      <c r="T539" s="707"/>
      <c r="U539" s="34"/>
      <c r="V539" s="34"/>
      <c r="W539" s="35" t="s">
        <v>69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846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71</v>
      </c>
      <c r="Q540" s="715"/>
      <c r="R540" s="715"/>
      <c r="S540" s="715"/>
      <c r="T540" s="715"/>
      <c r="U540" s="715"/>
      <c r="V540" s="716"/>
      <c r="W540" s="37" t="s">
        <v>72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71</v>
      </c>
      <c r="Q541" s="715"/>
      <c r="R541" s="715"/>
      <c r="S541" s="715"/>
      <c r="T541" s="715"/>
      <c r="U541" s="715"/>
      <c r="V541" s="716"/>
      <c r="W541" s="37" t="s">
        <v>69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850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850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114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851</v>
      </c>
      <c r="B545" s="54" t="s">
        <v>852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121</v>
      </c>
      <c r="N545" s="33"/>
      <c r="O545" s="32">
        <v>55</v>
      </c>
      <c r="P545" s="917" t="s">
        <v>853</v>
      </c>
      <c r="Q545" s="706"/>
      <c r="R545" s="706"/>
      <c r="S545" s="706"/>
      <c r="T545" s="707"/>
      <c r="U545" s="34"/>
      <c r="V545" s="34"/>
      <c r="W545" s="35" t="s">
        <v>69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854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117</v>
      </c>
      <c r="L546" s="32"/>
      <c r="M546" s="33" t="s">
        <v>118</v>
      </c>
      <c r="N546" s="33"/>
      <c r="O546" s="32">
        <v>50</v>
      </c>
      <c r="P546" s="836" t="s">
        <v>857</v>
      </c>
      <c r="Q546" s="706"/>
      <c r="R546" s="706"/>
      <c r="S546" s="706"/>
      <c r="T546" s="70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858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859</v>
      </c>
      <c r="B547" s="54" t="s">
        <v>860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117</v>
      </c>
      <c r="L547" s="32"/>
      <c r="M547" s="33" t="s">
        <v>118</v>
      </c>
      <c r="N547" s="33"/>
      <c r="O547" s="32">
        <v>50</v>
      </c>
      <c r="P547" s="1025" t="s">
        <v>861</v>
      </c>
      <c r="Q547" s="706"/>
      <c r="R547" s="706"/>
      <c r="S547" s="706"/>
      <c r="T547" s="707"/>
      <c r="U547" s="34"/>
      <c r="V547" s="34"/>
      <c r="W547" s="35" t="s">
        <v>69</v>
      </c>
      <c r="X547" s="701">
        <v>300</v>
      </c>
      <c r="Y547" s="702">
        <f t="shared" si="95"/>
        <v>300</v>
      </c>
      <c r="Z547" s="36">
        <f>IFERROR(IF(Y547=0,"",ROUNDUP(Y547/H547,0)*0.02175),"")</f>
        <v>0.54374999999999996</v>
      </c>
      <c r="AA547" s="56"/>
      <c r="AB547" s="57"/>
      <c r="AC547" s="635" t="s">
        <v>862</v>
      </c>
      <c r="AG547" s="64"/>
      <c r="AJ547" s="68"/>
      <c r="AK547" s="68"/>
      <c r="BB547" s="636" t="s">
        <v>1</v>
      </c>
      <c r="BM547" s="64">
        <f t="shared" si="96"/>
        <v>312</v>
      </c>
      <c r="BN547" s="64">
        <f t="shared" si="97"/>
        <v>312</v>
      </c>
      <c r="BO547" s="64">
        <f t="shared" si="98"/>
        <v>0.4464285714285714</v>
      </c>
      <c r="BP547" s="64">
        <f t="shared" si="99"/>
        <v>0.4464285714285714</v>
      </c>
    </row>
    <row r="548" spans="1:68" ht="27" customHeight="1" x14ac:dyDescent="0.25">
      <c r="A548" s="54" t="s">
        <v>863</v>
      </c>
      <c r="B548" s="54" t="s">
        <v>864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117</v>
      </c>
      <c r="L548" s="32"/>
      <c r="M548" s="33" t="s">
        <v>118</v>
      </c>
      <c r="N548" s="33"/>
      <c r="O548" s="32">
        <v>55</v>
      </c>
      <c r="P548" s="840" t="s">
        <v>865</v>
      </c>
      <c r="Q548" s="706"/>
      <c r="R548" s="706"/>
      <c r="S548" s="706"/>
      <c r="T548" s="70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866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867</v>
      </c>
      <c r="B549" s="54" t="s">
        <v>868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76</v>
      </c>
      <c r="L549" s="32"/>
      <c r="M549" s="33" t="s">
        <v>121</v>
      </c>
      <c r="N549" s="33"/>
      <c r="O549" s="32">
        <v>55</v>
      </c>
      <c r="P549" s="742" t="s">
        <v>869</v>
      </c>
      <c r="Q549" s="706"/>
      <c r="R549" s="706"/>
      <c r="S549" s="706"/>
      <c r="T549" s="707"/>
      <c r="U549" s="34"/>
      <c r="V549" s="34"/>
      <c r="W549" s="35" t="s">
        <v>69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854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870</v>
      </c>
      <c r="B550" s="54" t="s">
        <v>871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76</v>
      </c>
      <c r="L550" s="32"/>
      <c r="M550" s="33" t="s">
        <v>118</v>
      </c>
      <c r="N550" s="33"/>
      <c r="O550" s="32">
        <v>50</v>
      </c>
      <c r="P550" s="784" t="s">
        <v>872</v>
      </c>
      <c r="Q550" s="706"/>
      <c r="R550" s="706"/>
      <c r="S550" s="706"/>
      <c r="T550" s="707"/>
      <c r="U550" s="34"/>
      <c r="V550" s="34"/>
      <c r="W550" s="35" t="s">
        <v>69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862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873</v>
      </c>
      <c r="B551" s="54" t="s">
        <v>874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55</v>
      </c>
      <c r="P551" s="1001" t="s">
        <v>875</v>
      </c>
      <c r="Q551" s="706"/>
      <c r="R551" s="706"/>
      <c r="S551" s="706"/>
      <c r="T551" s="707"/>
      <c r="U551" s="34"/>
      <c r="V551" s="34"/>
      <c r="W551" s="35" t="s">
        <v>69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866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71</v>
      </c>
      <c r="Q552" s="715"/>
      <c r="R552" s="715"/>
      <c r="S552" s="715"/>
      <c r="T552" s="715"/>
      <c r="U552" s="715"/>
      <c r="V552" s="716"/>
      <c r="W552" s="37" t="s">
        <v>72</v>
      </c>
      <c r="X552" s="703">
        <f>IFERROR(X545/H545,"0")+IFERROR(X546/H546,"0")+IFERROR(X547/H547,"0")+IFERROR(X548/H548,"0")+IFERROR(X549/H549,"0")+IFERROR(X550/H550,"0")+IFERROR(X551/H551,"0")</f>
        <v>25</v>
      </c>
      <c r="Y552" s="703">
        <f>IFERROR(Y545/H545,"0")+IFERROR(Y546/H546,"0")+IFERROR(Y547/H547,"0")+IFERROR(Y548/H548,"0")+IFERROR(Y549/H549,"0")+IFERROR(Y550/H550,"0")+IFERROR(Y551/H551,"0")</f>
        <v>25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0.54374999999999996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71</v>
      </c>
      <c r="Q553" s="715"/>
      <c r="R553" s="715"/>
      <c r="S553" s="715"/>
      <c r="T553" s="715"/>
      <c r="U553" s="715"/>
      <c r="V553" s="716"/>
      <c r="W553" s="37" t="s">
        <v>69</v>
      </c>
      <c r="X553" s="703">
        <f>IFERROR(SUM(X545:X551),"0")</f>
        <v>300</v>
      </c>
      <c r="Y553" s="703">
        <f>IFERROR(SUM(Y545:Y551),"0")</f>
        <v>300</v>
      </c>
      <c r="Z553" s="37"/>
      <c r="AA553" s="704"/>
      <c r="AB553" s="704"/>
      <c r="AC553" s="704"/>
    </row>
    <row r="554" spans="1:68" ht="14.25" customHeight="1" x14ac:dyDescent="0.25">
      <c r="A554" s="749" t="s">
        <v>162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876</v>
      </c>
      <c r="B555" s="54" t="s">
        <v>877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117</v>
      </c>
      <c r="L555" s="32"/>
      <c r="M555" s="33" t="s">
        <v>121</v>
      </c>
      <c r="N555" s="33"/>
      <c r="O555" s="32">
        <v>50</v>
      </c>
      <c r="P555" s="1005" t="s">
        <v>878</v>
      </c>
      <c r="Q555" s="706"/>
      <c r="R555" s="706"/>
      <c r="S555" s="706"/>
      <c r="T555" s="70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840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879</v>
      </c>
      <c r="B556" s="54" t="s">
        <v>880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833" t="s">
        <v>881</v>
      </c>
      <c r="Q556" s="706"/>
      <c r="R556" s="706"/>
      <c r="S556" s="706"/>
      <c r="T556" s="707"/>
      <c r="U556" s="34"/>
      <c r="V556" s="34"/>
      <c r="W556" s="35" t="s">
        <v>69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840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882</v>
      </c>
      <c r="B557" s="54" t="s">
        <v>883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50</v>
      </c>
      <c r="P557" s="1010" t="s">
        <v>884</v>
      </c>
      <c r="Q557" s="706"/>
      <c r="R557" s="706"/>
      <c r="S557" s="706"/>
      <c r="T557" s="707"/>
      <c r="U557" s="34"/>
      <c r="V557" s="34"/>
      <c r="W557" s="35" t="s">
        <v>69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885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886</v>
      </c>
      <c r="B558" s="54" t="s">
        <v>887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76</v>
      </c>
      <c r="L558" s="32"/>
      <c r="M558" s="33" t="s">
        <v>118</v>
      </c>
      <c r="N558" s="33"/>
      <c r="O558" s="32">
        <v>50</v>
      </c>
      <c r="P558" s="915" t="s">
        <v>888</v>
      </c>
      <c r="Q558" s="706"/>
      <c r="R558" s="706"/>
      <c r="S558" s="706"/>
      <c r="T558" s="707"/>
      <c r="U558" s="34"/>
      <c r="V558" s="34"/>
      <c r="W558" s="35" t="s">
        <v>69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885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71</v>
      </c>
      <c r="Q559" s="715"/>
      <c r="R559" s="715"/>
      <c r="S559" s="715"/>
      <c r="T559" s="715"/>
      <c r="U559" s="715"/>
      <c r="V559" s="716"/>
      <c r="W559" s="37" t="s">
        <v>72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71</v>
      </c>
      <c r="Q560" s="715"/>
      <c r="R560" s="715"/>
      <c r="S560" s="715"/>
      <c r="T560" s="715"/>
      <c r="U560" s="715"/>
      <c r="V560" s="716"/>
      <c r="W560" s="37" t="s">
        <v>69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64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889</v>
      </c>
      <c r="B562" s="54" t="s">
        <v>890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40</v>
      </c>
      <c r="P562" s="725" t="s">
        <v>891</v>
      </c>
      <c r="Q562" s="706"/>
      <c r="R562" s="706"/>
      <c r="S562" s="706"/>
      <c r="T562" s="707"/>
      <c r="U562" s="34"/>
      <c r="V562" s="34"/>
      <c r="W562" s="35" t="s">
        <v>69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892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893</v>
      </c>
      <c r="B563" s="54" t="s">
        <v>894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40</v>
      </c>
      <c r="P563" s="780" t="s">
        <v>895</v>
      </c>
      <c r="Q563" s="706"/>
      <c r="R563" s="706"/>
      <c r="S563" s="706"/>
      <c r="T563" s="707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896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897</v>
      </c>
      <c r="B564" s="54" t="s">
        <v>898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76</v>
      </c>
      <c r="L564" s="32"/>
      <c r="M564" s="33" t="s">
        <v>68</v>
      </c>
      <c r="N564" s="33"/>
      <c r="O564" s="32">
        <v>45</v>
      </c>
      <c r="P564" s="940" t="s">
        <v>899</v>
      </c>
      <c r="Q564" s="706"/>
      <c r="R564" s="706"/>
      <c r="S564" s="706"/>
      <c r="T564" s="70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900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901</v>
      </c>
      <c r="B565" s="54" t="s">
        <v>902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76</v>
      </c>
      <c r="L565" s="32"/>
      <c r="M565" s="33" t="s">
        <v>68</v>
      </c>
      <c r="N565" s="33"/>
      <c r="O565" s="32">
        <v>45</v>
      </c>
      <c r="P565" s="786" t="s">
        <v>903</v>
      </c>
      <c r="Q565" s="706"/>
      <c r="R565" s="706"/>
      <c r="S565" s="706"/>
      <c r="T565" s="70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904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905</v>
      </c>
      <c r="B566" s="54" t="s">
        <v>906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76</v>
      </c>
      <c r="L566" s="32"/>
      <c r="M566" s="33" t="s">
        <v>68</v>
      </c>
      <c r="N566" s="33"/>
      <c r="O566" s="32">
        <v>45</v>
      </c>
      <c r="P566" s="942" t="s">
        <v>907</v>
      </c>
      <c r="Q566" s="706"/>
      <c r="R566" s="706"/>
      <c r="S566" s="706"/>
      <c r="T566" s="707"/>
      <c r="U566" s="34"/>
      <c r="V566" s="34"/>
      <c r="W566" s="35" t="s">
        <v>69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908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909</v>
      </c>
      <c r="B567" s="54" t="s">
        <v>910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40</v>
      </c>
      <c r="P567" s="982" t="s">
        <v>911</v>
      </c>
      <c r="Q567" s="706"/>
      <c r="R567" s="706"/>
      <c r="S567" s="706"/>
      <c r="T567" s="707"/>
      <c r="U567" s="34"/>
      <c r="V567" s="34"/>
      <c r="W567" s="35" t="s">
        <v>69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892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912</v>
      </c>
      <c r="B568" s="54" t="s">
        <v>913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67</v>
      </c>
      <c r="L568" s="32"/>
      <c r="M568" s="33" t="s">
        <v>68</v>
      </c>
      <c r="N568" s="33"/>
      <c r="O568" s="32">
        <v>40</v>
      </c>
      <c r="P568" s="1075" t="s">
        <v>914</v>
      </c>
      <c r="Q568" s="706"/>
      <c r="R568" s="706"/>
      <c r="S568" s="706"/>
      <c r="T568" s="707"/>
      <c r="U568" s="34"/>
      <c r="V568" s="34"/>
      <c r="W568" s="35" t="s">
        <v>69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896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71</v>
      </c>
      <c r="Q569" s="715"/>
      <c r="R569" s="715"/>
      <c r="S569" s="715"/>
      <c r="T569" s="715"/>
      <c r="U569" s="715"/>
      <c r="V569" s="716"/>
      <c r="W569" s="37" t="s">
        <v>72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71</v>
      </c>
      <c r="Q570" s="715"/>
      <c r="R570" s="715"/>
      <c r="S570" s="715"/>
      <c r="T570" s="715"/>
      <c r="U570" s="715"/>
      <c r="V570" s="716"/>
      <c r="W570" s="37" t="s">
        <v>69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73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915</v>
      </c>
      <c r="B572" s="54" t="s">
        <v>916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117</v>
      </c>
      <c r="L572" s="32"/>
      <c r="M572" s="33" t="s">
        <v>121</v>
      </c>
      <c r="N572" s="33"/>
      <c r="O572" s="32">
        <v>40</v>
      </c>
      <c r="P572" s="812" t="s">
        <v>917</v>
      </c>
      <c r="Q572" s="706"/>
      <c r="R572" s="706"/>
      <c r="S572" s="706"/>
      <c r="T572" s="707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918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919</v>
      </c>
      <c r="B573" s="54" t="s">
        <v>920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30</v>
      </c>
      <c r="P573" s="810" t="s">
        <v>921</v>
      </c>
      <c r="Q573" s="706"/>
      <c r="R573" s="706"/>
      <c r="S573" s="706"/>
      <c r="T573" s="707"/>
      <c r="U573" s="34"/>
      <c r="V573" s="34"/>
      <c r="W573" s="35" t="s">
        <v>69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922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923</v>
      </c>
      <c r="B574" s="54" t="s">
        <v>924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67</v>
      </c>
      <c r="L574" s="32"/>
      <c r="M574" s="33" t="s">
        <v>68</v>
      </c>
      <c r="N574" s="33"/>
      <c r="O574" s="32">
        <v>40</v>
      </c>
      <c r="P574" s="852" t="s">
        <v>925</v>
      </c>
      <c r="Q574" s="706"/>
      <c r="R574" s="706"/>
      <c r="S574" s="706"/>
      <c r="T574" s="707"/>
      <c r="U574" s="34"/>
      <c r="V574" s="34"/>
      <c r="W574" s="35" t="s">
        <v>69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918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926</v>
      </c>
      <c r="B575" s="54" t="s">
        <v>927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67</v>
      </c>
      <c r="L575" s="32"/>
      <c r="M575" s="33" t="s">
        <v>68</v>
      </c>
      <c r="N575" s="33"/>
      <c r="O575" s="32">
        <v>30</v>
      </c>
      <c r="P575" s="1021" t="s">
        <v>928</v>
      </c>
      <c r="Q575" s="706"/>
      <c r="R575" s="706"/>
      <c r="S575" s="706"/>
      <c r="T575" s="707"/>
      <c r="U575" s="34"/>
      <c r="V575" s="34"/>
      <c r="W575" s="35" t="s">
        <v>69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922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71</v>
      </c>
      <c r="Q576" s="715"/>
      <c r="R576" s="715"/>
      <c r="S576" s="715"/>
      <c r="T576" s="715"/>
      <c r="U576" s="715"/>
      <c r="V576" s="716"/>
      <c r="W576" s="37" t="s">
        <v>72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71</v>
      </c>
      <c r="Q577" s="715"/>
      <c r="R577" s="715"/>
      <c r="S577" s="715"/>
      <c r="T577" s="715"/>
      <c r="U577" s="715"/>
      <c r="V577" s="716"/>
      <c r="W577" s="37" t="s">
        <v>69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customHeight="1" x14ac:dyDescent="0.25">
      <c r="A578" s="749" t="s">
        <v>205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929</v>
      </c>
      <c r="B579" s="54" t="s">
        <v>930</v>
      </c>
      <c r="C579" s="31">
        <v>4301060354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0" t="s">
        <v>931</v>
      </c>
      <c r="Q579" s="706"/>
      <c r="R579" s="706"/>
      <c r="S579" s="706"/>
      <c r="T579" s="70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932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929</v>
      </c>
      <c r="B580" s="54" t="s">
        <v>933</v>
      </c>
      <c r="C580" s="31">
        <v>4301060408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40</v>
      </c>
      <c r="P580" s="1004" t="s">
        <v>934</v>
      </c>
      <c r="Q580" s="706"/>
      <c r="R580" s="706"/>
      <c r="S580" s="706"/>
      <c r="T580" s="707"/>
      <c r="U580" s="34"/>
      <c r="V580" s="34"/>
      <c r="W580" s="35" t="s">
        <v>69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932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935</v>
      </c>
      <c r="B581" s="54" t="s">
        <v>936</v>
      </c>
      <c r="C581" s="31">
        <v>4301060355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117</v>
      </c>
      <c r="L581" s="32"/>
      <c r="M581" s="33" t="s">
        <v>68</v>
      </c>
      <c r="N581" s="33"/>
      <c r="O581" s="32">
        <v>40</v>
      </c>
      <c r="P581" s="884" t="s">
        <v>937</v>
      </c>
      <c r="Q581" s="706"/>
      <c r="R581" s="706"/>
      <c r="S581" s="706"/>
      <c r="T581" s="707"/>
      <c r="U581" s="34"/>
      <c r="V581" s="34"/>
      <c r="W581" s="35" t="s">
        <v>69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938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939</v>
      </c>
      <c r="C582" s="31">
        <v>4301060407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40</v>
      </c>
      <c r="P582" s="1007" t="s">
        <v>940</v>
      </c>
      <c r="Q582" s="706"/>
      <c r="R582" s="706"/>
      <c r="S582" s="706"/>
      <c r="T582" s="707"/>
      <c r="U582" s="34"/>
      <c r="V582" s="34"/>
      <c r="W582" s="35" t="s">
        <v>69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938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71</v>
      </c>
      <c r="Q583" s="715"/>
      <c r="R583" s="715"/>
      <c r="S583" s="715"/>
      <c r="T583" s="715"/>
      <c r="U583" s="715"/>
      <c r="V583" s="716"/>
      <c r="W583" s="37" t="s">
        <v>72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71</v>
      </c>
      <c r="Q584" s="715"/>
      <c r="R584" s="715"/>
      <c r="S584" s="715"/>
      <c r="T584" s="715"/>
      <c r="U584" s="715"/>
      <c r="V584" s="716"/>
      <c r="W584" s="37" t="s">
        <v>69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941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114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942</v>
      </c>
      <c r="B587" s="54" t="s">
        <v>943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117</v>
      </c>
      <c r="L587" s="32"/>
      <c r="M587" s="33" t="s">
        <v>118</v>
      </c>
      <c r="N587" s="33"/>
      <c r="O587" s="32">
        <v>55</v>
      </c>
      <c r="P587" s="872" t="s">
        <v>944</v>
      </c>
      <c r="Q587" s="706"/>
      <c r="R587" s="706"/>
      <c r="S587" s="706"/>
      <c r="T587" s="707"/>
      <c r="U587" s="34"/>
      <c r="V587" s="34"/>
      <c r="W587" s="35" t="s">
        <v>69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945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117</v>
      </c>
      <c r="L588" s="32"/>
      <c r="M588" s="33" t="s">
        <v>118</v>
      </c>
      <c r="N588" s="33"/>
      <c r="O588" s="32">
        <v>55</v>
      </c>
      <c r="P588" s="1035" t="s">
        <v>948</v>
      </c>
      <c r="Q588" s="706"/>
      <c r="R588" s="706"/>
      <c r="S588" s="706"/>
      <c r="T588" s="707"/>
      <c r="U588" s="34"/>
      <c r="V588" s="34"/>
      <c r="W588" s="35" t="s">
        <v>69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949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71</v>
      </c>
      <c r="Q589" s="715"/>
      <c r="R589" s="715"/>
      <c r="S589" s="715"/>
      <c r="T589" s="715"/>
      <c r="U589" s="715"/>
      <c r="V589" s="716"/>
      <c r="W589" s="37" t="s">
        <v>72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71</v>
      </c>
      <c r="Q590" s="715"/>
      <c r="R590" s="715"/>
      <c r="S590" s="715"/>
      <c r="T590" s="715"/>
      <c r="U590" s="715"/>
      <c r="V590" s="716"/>
      <c r="W590" s="37" t="s">
        <v>69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162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950</v>
      </c>
      <c r="B592" s="54" t="s">
        <v>951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861" t="s">
        <v>952</v>
      </c>
      <c r="Q592" s="706"/>
      <c r="R592" s="706"/>
      <c r="S592" s="706"/>
      <c r="T592" s="707"/>
      <c r="U592" s="34"/>
      <c r="V592" s="34"/>
      <c r="W592" s="35" t="s">
        <v>69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953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71</v>
      </c>
      <c r="Q593" s="715"/>
      <c r="R593" s="715"/>
      <c r="S593" s="715"/>
      <c r="T593" s="715"/>
      <c r="U593" s="715"/>
      <c r="V593" s="716"/>
      <c r="W593" s="37" t="s">
        <v>72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71</v>
      </c>
      <c r="Q594" s="715"/>
      <c r="R594" s="715"/>
      <c r="S594" s="715"/>
      <c r="T594" s="715"/>
      <c r="U594" s="715"/>
      <c r="V594" s="716"/>
      <c r="W594" s="37" t="s">
        <v>69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64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954</v>
      </c>
      <c r="B596" s="54" t="s">
        <v>955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76</v>
      </c>
      <c r="L596" s="32"/>
      <c r="M596" s="33" t="s">
        <v>68</v>
      </c>
      <c r="N596" s="33"/>
      <c r="O596" s="32">
        <v>40</v>
      </c>
      <c r="P596" s="933" t="s">
        <v>956</v>
      </c>
      <c r="Q596" s="706"/>
      <c r="R596" s="706"/>
      <c r="S596" s="706"/>
      <c r="T596" s="707"/>
      <c r="U596" s="34"/>
      <c r="V596" s="34"/>
      <c r="W596" s="35" t="s">
        <v>69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71</v>
      </c>
      <c r="Q597" s="715"/>
      <c r="R597" s="715"/>
      <c r="S597" s="715"/>
      <c r="T597" s="715"/>
      <c r="U597" s="715"/>
      <c r="V597" s="716"/>
      <c r="W597" s="37" t="s">
        <v>72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71</v>
      </c>
      <c r="Q598" s="715"/>
      <c r="R598" s="715"/>
      <c r="S598" s="715"/>
      <c r="T598" s="715"/>
      <c r="U598" s="715"/>
      <c r="V598" s="716"/>
      <c r="W598" s="37" t="s">
        <v>69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73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958</v>
      </c>
      <c r="B600" s="54" t="s">
        <v>959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117</v>
      </c>
      <c r="L600" s="32"/>
      <c r="M600" s="33" t="s">
        <v>68</v>
      </c>
      <c r="N600" s="33"/>
      <c r="O600" s="32">
        <v>45</v>
      </c>
      <c r="P600" s="713" t="s">
        <v>960</v>
      </c>
      <c r="Q600" s="706"/>
      <c r="R600" s="706"/>
      <c r="S600" s="706"/>
      <c r="T600" s="707"/>
      <c r="U600" s="34"/>
      <c r="V600" s="34"/>
      <c r="W600" s="35" t="s">
        <v>69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961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71</v>
      </c>
      <c r="Q601" s="715"/>
      <c r="R601" s="715"/>
      <c r="S601" s="715"/>
      <c r="T601" s="715"/>
      <c r="U601" s="715"/>
      <c r="V601" s="716"/>
      <c r="W601" s="37" t="s">
        <v>72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71</v>
      </c>
      <c r="Q602" s="715"/>
      <c r="R602" s="715"/>
      <c r="S602" s="715"/>
      <c r="T602" s="715"/>
      <c r="U602" s="715"/>
      <c r="V602" s="716"/>
      <c r="W602" s="37" t="s">
        <v>69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962</v>
      </c>
      <c r="Q603" s="793"/>
      <c r="R603" s="793"/>
      <c r="S603" s="793"/>
      <c r="T603" s="793"/>
      <c r="U603" s="793"/>
      <c r="V603" s="794"/>
      <c r="W603" s="37" t="s">
        <v>69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17707.5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17773.5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963</v>
      </c>
      <c r="Q604" s="793"/>
      <c r="R604" s="793"/>
      <c r="S604" s="793"/>
      <c r="T604" s="793"/>
      <c r="U604" s="793"/>
      <c r="V604" s="794"/>
      <c r="W604" s="37" t="s">
        <v>69</v>
      </c>
      <c r="X604" s="703">
        <f>IFERROR(SUM(BM22:BM600),"0")</f>
        <v>18881.301206264994</v>
      </c>
      <c r="Y604" s="703">
        <f>IFERROR(SUM(BN22:BN600),"0")</f>
        <v>18951.952000000001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964</v>
      </c>
      <c r="Q605" s="793"/>
      <c r="R605" s="793"/>
      <c r="S605" s="793"/>
      <c r="T605" s="793"/>
      <c r="U605" s="793"/>
      <c r="V605" s="794"/>
      <c r="W605" s="37" t="s">
        <v>965</v>
      </c>
      <c r="X605" s="38">
        <f>ROUNDUP(SUM(BO22:BO600),0)</f>
        <v>35</v>
      </c>
      <c r="Y605" s="38">
        <f>ROUNDUP(SUM(BP22:BP600),0)</f>
        <v>35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966</v>
      </c>
      <c r="Q606" s="793"/>
      <c r="R606" s="793"/>
      <c r="S606" s="793"/>
      <c r="T606" s="793"/>
      <c r="U606" s="793"/>
      <c r="V606" s="794"/>
      <c r="W606" s="37" t="s">
        <v>69</v>
      </c>
      <c r="X606" s="703">
        <f>GrossWeightTotal+PalletQtyTotal*25</f>
        <v>19756.301206264994</v>
      </c>
      <c r="Y606" s="703">
        <f>GrossWeightTotalR+PalletQtyTotalR*25</f>
        <v>19826.952000000001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967</v>
      </c>
      <c r="Q607" s="793"/>
      <c r="R607" s="793"/>
      <c r="S607" s="793"/>
      <c r="T607" s="793"/>
      <c r="U607" s="793"/>
      <c r="V607" s="794"/>
      <c r="W607" s="37" t="s">
        <v>965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3044.331964969896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3056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968</v>
      </c>
      <c r="Q608" s="793"/>
      <c r="R608" s="793"/>
      <c r="S608" s="793"/>
      <c r="T608" s="793"/>
      <c r="U608" s="793"/>
      <c r="V608" s="794"/>
      <c r="W608" s="39" t="s">
        <v>969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41.398330000000009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970</v>
      </c>
      <c r="B610" s="698" t="s">
        <v>63</v>
      </c>
      <c r="C610" s="744" t="s">
        <v>112</v>
      </c>
      <c r="D610" s="756"/>
      <c r="E610" s="756"/>
      <c r="F610" s="756"/>
      <c r="G610" s="756"/>
      <c r="H610" s="745"/>
      <c r="I610" s="744" t="s">
        <v>321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615</v>
      </c>
      <c r="X610" s="745"/>
      <c r="Y610" s="744" t="s">
        <v>700</v>
      </c>
      <c r="Z610" s="756"/>
      <c r="AA610" s="756"/>
      <c r="AB610" s="745"/>
      <c r="AC610" s="698" t="s">
        <v>792</v>
      </c>
      <c r="AD610" s="744" t="s">
        <v>850</v>
      </c>
      <c r="AE610" s="745"/>
      <c r="AF610" s="699"/>
    </row>
    <row r="611" spans="1:32" ht="14.25" customHeight="1" thickTop="1" x14ac:dyDescent="0.2">
      <c r="A611" s="924" t="s">
        <v>971</v>
      </c>
      <c r="B611" s="744" t="s">
        <v>63</v>
      </c>
      <c r="C611" s="744" t="s">
        <v>113</v>
      </c>
      <c r="D611" s="744" t="s">
        <v>139</v>
      </c>
      <c r="E611" s="744" t="s">
        <v>212</v>
      </c>
      <c r="F611" s="744" t="s">
        <v>233</v>
      </c>
      <c r="G611" s="744" t="s">
        <v>279</v>
      </c>
      <c r="H611" s="744" t="s">
        <v>112</v>
      </c>
      <c r="I611" s="744" t="s">
        <v>322</v>
      </c>
      <c r="J611" s="744" t="s">
        <v>347</v>
      </c>
      <c r="K611" s="744" t="s">
        <v>418</v>
      </c>
      <c r="L611" s="699"/>
      <c r="M611" s="744" t="s">
        <v>438</v>
      </c>
      <c r="N611" s="699"/>
      <c r="O611" s="744" t="s">
        <v>464</v>
      </c>
      <c r="P611" s="744" t="s">
        <v>481</v>
      </c>
      <c r="Q611" s="744" t="s">
        <v>484</v>
      </c>
      <c r="R611" s="744" t="s">
        <v>493</v>
      </c>
      <c r="S611" s="744" t="s">
        <v>507</v>
      </c>
      <c r="T611" s="744" t="s">
        <v>511</v>
      </c>
      <c r="U611" s="744" t="s">
        <v>519</v>
      </c>
      <c r="V611" s="744" t="s">
        <v>602</v>
      </c>
      <c r="W611" s="744" t="s">
        <v>616</v>
      </c>
      <c r="X611" s="744" t="s">
        <v>661</v>
      </c>
      <c r="Y611" s="744" t="s">
        <v>701</v>
      </c>
      <c r="Z611" s="744" t="s">
        <v>759</v>
      </c>
      <c r="AA611" s="744" t="s">
        <v>779</v>
      </c>
      <c r="AB611" s="744" t="s">
        <v>788</v>
      </c>
      <c r="AC611" s="744" t="s">
        <v>792</v>
      </c>
      <c r="AD611" s="744" t="s">
        <v>850</v>
      </c>
      <c r="AE611" s="744" t="s">
        <v>941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972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486.00000000000006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1067.4000000000001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382.5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976.5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81.599999999999994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938.7</v>
      </c>
      <c r="V613" s="46">
        <f>IFERROR(Y368*1,"0")+IFERROR(Y372*1,"0")+IFERROR(Y373*1,"0")+IFERROR(Y374*1,"0")</f>
        <v>504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3345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3547.2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352.8</v>
      </c>
      <c r="Z613" s="46">
        <f>IFERROR(Y477*1,"0")+IFERROR(Y481*1,"0")+IFERROR(Y482*1,"0")+IFERROR(Y483*1,"0")+IFERROR(Y484*1,"0")+IFERROR(Y485*1,"0")+IFERROR(Y489*1,"0")</f>
        <v>63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5728.7999999999993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300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52"/>
    </row>
    <row r="3" spans="2:8" x14ac:dyDescent="0.2">
      <c r="B3" s="47" t="s">
        <v>974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975</v>
      </c>
      <c r="D6" s="47" t="s">
        <v>976</v>
      </c>
      <c r="E6" s="47"/>
    </row>
    <row r="8" spans="2:8" x14ac:dyDescent="0.2">
      <c r="B8" s="47" t="s">
        <v>19</v>
      </c>
      <c r="C8" s="47" t="s">
        <v>975</v>
      </c>
      <c r="D8" s="47"/>
      <c r="E8" s="47"/>
    </row>
    <row r="10" spans="2:8" x14ac:dyDescent="0.2">
      <c r="B10" s="47" t="s">
        <v>977</v>
      </c>
      <c r="C10" s="47"/>
      <c r="D10" s="47"/>
      <c r="E10" s="47"/>
    </row>
    <row r="11" spans="2:8" x14ac:dyDescent="0.2">
      <c r="B11" s="47" t="s">
        <v>978</v>
      </c>
      <c r="C11" s="47"/>
      <c r="D11" s="47"/>
      <c r="E11" s="47"/>
    </row>
    <row r="12" spans="2:8" x14ac:dyDescent="0.2">
      <c r="B12" s="47" t="s">
        <v>979</v>
      </c>
      <c r="C12" s="47"/>
      <c r="D12" s="47"/>
      <c r="E12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2024-10-18T09:08:31Z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