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1,23 Симф ЗПФ\"/>
    </mc:Choice>
  </mc:AlternateContent>
  <xr:revisionPtr revIDLastSave="0" documentId="13_ncr:1_{72688148-D10D-483C-9003-5283776D7B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Q20" i="1" l="1"/>
  <c r="O20" i="1"/>
  <c r="R20" i="1" s="1"/>
  <c r="O53" i="1"/>
  <c r="R53" i="1" s="1"/>
  <c r="AB10" i="1"/>
  <c r="AB11" i="1"/>
  <c r="AB12" i="1"/>
  <c r="AB13" i="1"/>
  <c r="AB14" i="1"/>
  <c r="AB15" i="1"/>
  <c r="AB16" i="1"/>
  <c r="AB18" i="1"/>
  <c r="AB19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9" i="1"/>
  <c r="Z8" i="1"/>
  <c r="Z9" i="1"/>
  <c r="Z10" i="1"/>
  <c r="Z11" i="1"/>
  <c r="Z12" i="1"/>
  <c r="Z13" i="1"/>
  <c r="Z15" i="1"/>
  <c r="Z16" i="1"/>
  <c r="Z18" i="1"/>
  <c r="Z19" i="1"/>
  <c r="Z20" i="1"/>
  <c r="Z21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4" i="1"/>
  <c r="Z65" i="1"/>
  <c r="Z7" i="1"/>
  <c r="Y8" i="1"/>
  <c r="Y9" i="1"/>
  <c r="AC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C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C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7" i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7" i="1"/>
  <c r="O7" i="1" s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AC23" i="1" l="1"/>
  <c r="AC16" i="1"/>
  <c r="Q53" i="1"/>
  <c r="AC64" i="1"/>
  <c r="AC19" i="1"/>
  <c r="AC15" i="1"/>
  <c r="AC63" i="1"/>
  <c r="AC60" i="1"/>
  <c r="AC59" i="1"/>
  <c r="AC56" i="1"/>
  <c r="AC55" i="1"/>
  <c r="AC48" i="1"/>
  <c r="AC47" i="1"/>
  <c r="AC40" i="1"/>
  <c r="AC39" i="1"/>
  <c r="AC36" i="1"/>
  <c r="AC35" i="1"/>
  <c r="AC32" i="1"/>
  <c r="AC31" i="1"/>
  <c r="AC28" i="1"/>
  <c r="AC27" i="1"/>
  <c r="AC24" i="1"/>
  <c r="AC11" i="1"/>
  <c r="AC10" i="1"/>
  <c r="AC51" i="1"/>
  <c r="AC43" i="1"/>
  <c r="AC44" i="1"/>
  <c r="AC20" i="1"/>
  <c r="AC12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65" i="1"/>
  <c r="AC61" i="1"/>
  <c r="AC57" i="1"/>
  <c r="AC53" i="1"/>
  <c r="AC49" i="1"/>
  <c r="AC45" i="1"/>
  <c r="AC41" i="1"/>
  <c r="AC37" i="1"/>
  <c r="AC33" i="1"/>
  <c r="AC25" i="1"/>
  <c r="AC21" i="1"/>
  <c r="AC17" i="1"/>
  <c r="AC13" i="1"/>
  <c r="U8" i="1"/>
  <c r="U9" i="1"/>
  <c r="U10" i="1"/>
  <c r="U11" i="1"/>
  <c r="U12" i="1"/>
  <c r="U13" i="1"/>
  <c r="U15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4" i="1"/>
  <c r="U55" i="1"/>
  <c r="U56" i="1"/>
  <c r="U57" i="1"/>
  <c r="U59" i="1"/>
  <c r="U60" i="1"/>
  <c r="U61" i="1"/>
  <c r="U62" i="1"/>
  <c r="U63" i="1"/>
  <c r="U65" i="1"/>
  <c r="U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7" i="1"/>
  <c r="Q7" i="1" s="1"/>
  <c r="J14" i="1"/>
  <c r="J20" i="1"/>
  <c r="J42" i="1"/>
  <c r="J51" i="1"/>
  <c r="J52" i="1"/>
  <c r="J53" i="1"/>
  <c r="J5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T6" i="1"/>
  <c r="V6" i="1"/>
  <c r="W6" i="1"/>
  <c r="X6" i="1"/>
  <c r="Y6" i="1"/>
  <c r="S6" i="1"/>
  <c r="L6" i="1"/>
  <c r="M6" i="1"/>
  <c r="N6" i="1"/>
  <c r="O6" i="1"/>
  <c r="P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1" i="1"/>
  <c r="G12" i="1"/>
  <c r="G22" i="1"/>
  <c r="G25" i="1"/>
  <c r="G26" i="1"/>
  <c r="G30" i="1"/>
  <c r="G40" i="1"/>
  <c r="G51" i="1"/>
  <c r="G52" i="1"/>
  <c r="G55" i="1"/>
  <c r="G7" i="1"/>
  <c r="E6" i="1"/>
  <c r="F6" i="1"/>
  <c r="AC6" i="1" l="1"/>
  <c r="U6" i="1"/>
  <c r="K6" i="1"/>
  <c r="J6" i="1"/>
  <c r="I6" i="1"/>
</calcChain>
</file>

<file path=xl/sharedStrings.xml><?xml version="1.0" encoding="utf-8"?>
<sst xmlns="http://schemas.openxmlformats.org/spreadsheetml/2006/main" count="161" uniqueCount="96">
  <si>
    <t>Период: 09.11.2023 - 16.11.2023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</si>
  <si>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</si>
  <si>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</si>
  <si>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</si>
  <si>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</si>
  <si>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</si>
  <si>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</si>
  <si>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</si>
  <si>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</si>
  <si>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</si>
  <si>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</si>
  <si>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</si>
  <si>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</si>
  <si>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</si>
  <si>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</si>
  <si>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</si>
  <si>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</si>
  <si>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</si>
  <si>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</si>
  <si>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</si>
  <si>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</si>
  <si>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</si>
  <si>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</si>
  <si>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</si>
  <si>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</si>
  <si>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</si>
  <si>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</si>
  <si>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</si>
  <si>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</si>
  <si>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</si>
  <si>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</si>
  <si>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</si>
  <si>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</si>
  <si>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</si>
  <si>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</si>
  <si>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</si>
  <si>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</si>
  <si>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</si>
  <si>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</si>
  <si>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</si>
  <si>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</si>
  <si>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</si>
  <si>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</si>
  <si>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</si>
  <si>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</si>
  <si>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</si>
  <si>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</si>
  <si>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</si>
  <si>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</si>
  <si>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</si>
  <si>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</si>
  <si>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</si>
  <si>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</si>
  <si>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</si>
  <si>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</si>
  <si>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</si>
  <si>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</si>
  <si>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</si>
  <si>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</si>
  <si>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</si>
  <si>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</si>
  <si>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</si>
  <si>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</si>
  <si>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</si>
  <si>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</si>
  <si>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</si>
  <si>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</si>
  <si>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</si>
  <si>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</si>
  <si>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</si>
  <si>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</si>
  <si>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</si>
  <si>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</si>
  <si>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</si>
  <si>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</si>
  <si>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</si>
  <si>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</si>
  <si>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</si>
  <si>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</si>
  <si>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</si>
  <si>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</si>
  <si>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</si>
  <si>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</si>
  <si>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</si>
  <si>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</si>
  <si>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</si>
  <si>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</si>
  <si>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20,11,</t>
  </si>
  <si>
    <t>22,11,</t>
  </si>
  <si>
    <t>16,11,</t>
  </si>
  <si>
    <t>02,11,</t>
  </si>
  <si>
    <t>09,11,</t>
  </si>
  <si>
    <t>13т</t>
  </si>
  <si>
    <t>зв?</t>
  </si>
  <si>
    <t>паша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</si>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</sst>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08.11.2023 - 15.11.2023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20,11,</v>
          </cell>
          <cell r="P5" t="str">
            <v>20,11,</v>
          </cell>
          <cell r="S5" t="str">
            <v>02,11,</v>
          </cell>
          <cell r="T5" t="str">
            <v>09,11,</v>
          </cell>
          <cell r="U5" t="str">
            <v>15,11,</v>
          </cell>
        </row>
        <row r="6">
          <cell r="E6">
            <v>40743.999999999993</v>
          </cell>
          <cell r="F6">
            <v>51392.159999999996</v>
          </cell>
          <cell r="I6">
            <v>40624.480999999992</v>
          </cell>
          <cell r="J6">
            <v>119.51899999999995</v>
          </cell>
          <cell r="K6">
            <v>0</v>
          </cell>
          <cell r="L6">
            <v>0</v>
          </cell>
          <cell r="M6">
            <v>0</v>
          </cell>
          <cell r="N6">
            <v>4248</v>
          </cell>
          <cell r="O6">
            <v>7170.4</v>
          </cell>
          <cell r="P6">
            <v>27220</v>
          </cell>
          <cell r="S6">
            <v>6184.8720000000003</v>
          </cell>
          <cell r="T6">
            <v>6918.732</v>
          </cell>
          <cell r="U6">
            <v>7818.7000000000007</v>
          </cell>
          <cell r="V6">
            <v>4892</v>
          </cell>
          <cell r="W6">
            <v>0</v>
          </cell>
          <cell r="X6">
            <v>0</v>
          </cell>
          <cell r="Y6">
            <v>31468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-289</v>
          </cell>
          <cell r="D7">
            <v>553</v>
          </cell>
          <cell r="E7">
            <v>408</v>
          </cell>
          <cell r="F7">
            <v>-152</v>
          </cell>
          <cell r="G7">
            <v>0</v>
          </cell>
          <cell r="H7">
            <v>0</v>
          </cell>
          <cell r="I7">
            <v>417</v>
          </cell>
          <cell r="J7">
            <v>-9</v>
          </cell>
          <cell r="O7">
            <v>81.599999999999994</v>
          </cell>
          <cell r="Q7">
            <v>-1.8627450980392157</v>
          </cell>
          <cell r="R7">
            <v>-1.8627450980392157</v>
          </cell>
          <cell r="S7">
            <v>47</v>
          </cell>
          <cell r="T7">
            <v>99.6</v>
          </cell>
          <cell r="U7">
            <v>75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-214</v>
          </cell>
          <cell r="D8">
            <v>489</v>
          </cell>
          <cell r="E8">
            <v>385</v>
          </cell>
          <cell r="F8">
            <v>-120</v>
          </cell>
          <cell r="G8">
            <v>0</v>
          </cell>
          <cell r="H8">
            <v>0</v>
          </cell>
          <cell r="I8">
            <v>398</v>
          </cell>
          <cell r="J8">
            <v>-13</v>
          </cell>
          <cell r="O8">
            <v>77</v>
          </cell>
          <cell r="Q8">
            <v>-1.5584415584415585</v>
          </cell>
          <cell r="R8">
            <v>-1.5584415584415585</v>
          </cell>
          <cell r="S8">
            <v>35</v>
          </cell>
          <cell r="T8">
            <v>80.2</v>
          </cell>
          <cell r="U8">
            <v>69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100</v>
          </cell>
          <cell r="D9">
            <v>10</v>
          </cell>
          <cell r="E9">
            <v>30</v>
          </cell>
          <cell r="F9">
            <v>75</v>
          </cell>
          <cell r="G9">
            <v>0</v>
          </cell>
          <cell r="H9" t="e">
            <v>#N/A</v>
          </cell>
          <cell r="I9">
            <v>40</v>
          </cell>
          <cell r="J9">
            <v>-10</v>
          </cell>
          <cell r="O9">
            <v>6</v>
          </cell>
          <cell r="Q9">
            <v>12.5</v>
          </cell>
          <cell r="R9">
            <v>12.5</v>
          </cell>
          <cell r="S9">
            <v>2</v>
          </cell>
          <cell r="T9">
            <v>33</v>
          </cell>
          <cell r="U9">
            <v>5</v>
          </cell>
          <cell r="Y9">
            <v>0</v>
          </cell>
          <cell r="Z9" t="str">
            <v>вывод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314</v>
          </cell>
          <cell r="D10">
            <v>314</v>
          </cell>
          <cell r="E10">
            <v>251</v>
          </cell>
          <cell r="F10">
            <v>370</v>
          </cell>
          <cell r="G10">
            <v>0</v>
          </cell>
          <cell r="H10">
            <v>180</v>
          </cell>
          <cell r="I10">
            <v>260</v>
          </cell>
          <cell r="J10">
            <v>-9</v>
          </cell>
          <cell r="O10">
            <v>50.2</v>
          </cell>
          <cell r="P10">
            <v>180</v>
          </cell>
          <cell r="Q10">
            <v>10.95617529880478</v>
          </cell>
          <cell r="R10">
            <v>7.3705179282868523</v>
          </cell>
          <cell r="S10">
            <v>44.8</v>
          </cell>
          <cell r="T10">
            <v>51.2</v>
          </cell>
          <cell r="U10">
            <v>52</v>
          </cell>
          <cell r="Y10">
            <v>180</v>
          </cell>
          <cell r="Z10">
            <v>0</v>
          </cell>
          <cell r="AA10">
            <v>15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2306</v>
          </cell>
          <cell r="D11">
            <v>1341</v>
          </cell>
          <cell r="E11">
            <v>1883</v>
          </cell>
          <cell r="F11">
            <v>1736</v>
          </cell>
          <cell r="G11" t="str">
            <v>пуд,яб</v>
          </cell>
          <cell r="H11">
            <v>180</v>
          </cell>
          <cell r="I11">
            <v>1877</v>
          </cell>
          <cell r="J11">
            <v>6</v>
          </cell>
          <cell r="N11">
            <v>576</v>
          </cell>
          <cell r="O11">
            <v>369.4</v>
          </cell>
          <cell r="P11">
            <v>2100</v>
          </cell>
          <cell r="Q11">
            <v>10.384407146724419</v>
          </cell>
          <cell r="R11">
            <v>4.6995127233351379</v>
          </cell>
          <cell r="S11">
            <v>306.8</v>
          </cell>
          <cell r="T11">
            <v>305</v>
          </cell>
          <cell r="U11">
            <v>398</v>
          </cell>
          <cell r="V11">
            <v>36</v>
          </cell>
          <cell r="Y11">
            <v>2676</v>
          </cell>
          <cell r="Z11">
            <v>0</v>
          </cell>
          <cell r="AA11">
            <v>223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2106</v>
          </cell>
          <cell r="D12">
            <v>3579</v>
          </cell>
          <cell r="E12">
            <v>2160</v>
          </cell>
          <cell r="F12">
            <v>2303</v>
          </cell>
          <cell r="G12" t="str">
            <v>пуд</v>
          </cell>
          <cell r="H12">
            <v>180</v>
          </cell>
          <cell r="I12">
            <v>1797</v>
          </cell>
          <cell r="J12">
            <v>363</v>
          </cell>
          <cell r="N12">
            <v>612</v>
          </cell>
          <cell r="O12">
            <v>268.8</v>
          </cell>
          <cell r="P12">
            <v>600</v>
          </cell>
          <cell r="Q12">
            <v>10.79985119047619</v>
          </cell>
          <cell r="R12">
            <v>8.5677083333333321</v>
          </cell>
          <cell r="S12">
            <v>208.2</v>
          </cell>
          <cell r="T12">
            <v>278</v>
          </cell>
          <cell r="U12">
            <v>177</v>
          </cell>
          <cell r="V12">
            <v>816</v>
          </cell>
          <cell r="Y12">
            <v>1212</v>
          </cell>
          <cell r="Z12">
            <v>0</v>
          </cell>
          <cell r="AA12">
            <v>101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682</v>
          </cell>
          <cell r="D13">
            <v>23</v>
          </cell>
          <cell r="E13">
            <v>262</v>
          </cell>
          <cell r="F13">
            <v>424</v>
          </cell>
          <cell r="G13">
            <v>0</v>
          </cell>
          <cell r="H13">
            <v>180</v>
          </cell>
          <cell r="I13">
            <v>269</v>
          </cell>
          <cell r="J13">
            <v>-7</v>
          </cell>
          <cell r="O13">
            <v>52.4</v>
          </cell>
          <cell r="P13">
            <v>240</v>
          </cell>
          <cell r="Q13">
            <v>12.67175572519084</v>
          </cell>
          <cell r="R13">
            <v>8.0916030534351151</v>
          </cell>
          <cell r="S13">
            <v>60.6</v>
          </cell>
          <cell r="T13">
            <v>49.6</v>
          </cell>
          <cell r="U13">
            <v>23</v>
          </cell>
          <cell r="Y13">
            <v>240</v>
          </cell>
          <cell r="Z13">
            <v>0</v>
          </cell>
          <cell r="AA13">
            <v>10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D14">
            <v>120.96</v>
          </cell>
          <cell r="E14">
            <v>0</v>
          </cell>
          <cell r="F14">
            <v>120.96</v>
          </cell>
          <cell r="G14">
            <v>0</v>
          </cell>
          <cell r="H14" t="e">
            <v>#N/A</v>
          </cell>
          <cell r="I14">
            <v>0</v>
          </cell>
          <cell r="J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12.991999999999999</v>
          </cell>
          <cell r="T14">
            <v>2.3319999999999999</v>
          </cell>
          <cell r="U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6</v>
          </cell>
          <cell r="D15">
            <v>1056</v>
          </cell>
          <cell r="E15">
            <v>138</v>
          </cell>
          <cell r="F15">
            <v>909</v>
          </cell>
          <cell r="G15">
            <v>0</v>
          </cell>
          <cell r="H15">
            <v>180</v>
          </cell>
          <cell r="I15">
            <v>276.7</v>
          </cell>
          <cell r="J15">
            <v>-138.69999999999999</v>
          </cell>
          <cell r="O15">
            <v>27.6</v>
          </cell>
          <cell r="Q15">
            <v>32.934782608695649</v>
          </cell>
          <cell r="R15">
            <v>32.934782608695649</v>
          </cell>
          <cell r="S15">
            <v>37.339999999999996</v>
          </cell>
          <cell r="T15">
            <v>15.6</v>
          </cell>
          <cell r="U15">
            <v>36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E16">
            <v>0</v>
          </cell>
          <cell r="F16">
            <v>0</v>
          </cell>
          <cell r="G16">
            <v>0</v>
          </cell>
          <cell r="H16">
            <v>180</v>
          </cell>
          <cell r="I16">
            <v>0</v>
          </cell>
          <cell r="J16">
            <v>0</v>
          </cell>
          <cell r="O16">
            <v>0</v>
          </cell>
          <cell r="P16">
            <v>60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Y16">
            <v>60</v>
          </cell>
          <cell r="Z16">
            <v>0</v>
          </cell>
          <cell r="AA16">
            <v>16.216216216216214</v>
          </cell>
          <cell r="AB16">
            <v>1</v>
          </cell>
        </row>
        <row r="17">
          <cell r="A17" t="str">
            <v>Жар-ладушки с мясом ТМ Зареченские ВЕС ПОКОМ</v>
          </cell>
          <cell r="B17" t="str">
            <v>кг</v>
          </cell>
          <cell r="D17">
            <v>225.7</v>
          </cell>
          <cell r="E17">
            <v>137</v>
          </cell>
          <cell r="F17">
            <v>444</v>
          </cell>
          <cell r="G17" t="e">
            <v>#N/A</v>
          </cell>
          <cell r="H17" t="e">
            <v>#N/A</v>
          </cell>
          <cell r="I17">
            <v>20.302</v>
          </cell>
          <cell r="J17">
            <v>116.69800000000001</v>
          </cell>
          <cell r="O17">
            <v>27.4</v>
          </cell>
          <cell r="Q17">
            <v>16.204379562043798</v>
          </cell>
          <cell r="R17">
            <v>16.204379562043798</v>
          </cell>
          <cell r="S17">
            <v>42.18</v>
          </cell>
          <cell r="T17">
            <v>26.639999999999997</v>
          </cell>
          <cell r="U17">
            <v>52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Жар-ладушки с мясом, картофелем и грибами ВЕС ТМ Зареченские  ПОКОМ</v>
          </cell>
          <cell r="B18" t="str">
            <v>кг</v>
          </cell>
          <cell r="C18">
            <v>22.2</v>
          </cell>
          <cell r="D18">
            <v>125.8</v>
          </cell>
          <cell r="E18">
            <v>51.8</v>
          </cell>
          <cell r="F18">
            <v>96.2</v>
          </cell>
          <cell r="G18" t="e">
            <v>#N/A</v>
          </cell>
          <cell r="H18" t="e">
            <v>#N/A</v>
          </cell>
          <cell r="I18">
            <v>51.8</v>
          </cell>
          <cell r="J18">
            <v>0</v>
          </cell>
          <cell r="O18">
            <v>10.36</v>
          </cell>
          <cell r="P18">
            <v>30</v>
          </cell>
          <cell r="Q18">
            <v>12.181467181467182</v>
          </cell>
          <cell r="R18">
            <v>9.2857142857142865</v>
          </cell>
          <cell r="S18">
            <v>4.4399999999999995</v>
          </cell>
          <cell r="T18">
            <v>17.759999999999998</v>
          </cell>
          <cell r="U18">
            <v>11.1</v>
          </cell>
          <cell r="Y18">
            <v>30</v>
          </cell>
          <cell r="Z18" t="e">
            <v>#N/A</v>
          </cell>
          <cell r="AA18">
            <v>8.108108108108107</v>
          </cell>
          <cell r="AB18">
            <v>0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-7.4</v>
          </cell>
          <cell r="D19">
            <v>370</v>
          </cell>
          <cell r="E19">
            <v>114.7</v>
          </cell>
          <cell r="F19">
            <v>240.5</v>
          </cell>
          <cell r="G19">
            <v>0</v>
          </cell>
          <cell r="H19" t="e">
            <v>#N/A</v>
          </cell>
          <cell r="I19">
            <v>349.202</v>
          </cell>
          <cell r="J19">
            <v>-234.50200000000001</v>
          </cell>
          <cell r="O19">
            <v>22.94</v>
          </cell>
          <cell r="Q19">
            <v>10.483870967741934</v>
          </cell>
          <cell r="R19">
            <v>10.483870967741934</v>
          </cell>
          <cell r="S19">
            <v>42.18</v>
          </cell>
          <cell r="T19">
            <v>26.639999999999997</v>
          </cell>
          <cell r="U19">
            <v>29.6</v>
          </cell>
          <cell r="Y19">
            <v>0</v>
          </cell>
          <cell r="Z19" t="str">
            <v>паша</v>
          </cell>
          <cell r="AA19">
            <v>0</v>
          </cell>
          <cell r="AB19">
            <v>1</v>
          </cell>
        </row>
        <row r="20">
          <cell r="A20" t="str">
            <v>Жар-ладушки с яблоком и грушей ТМ Зареченские ВЕС ПОКОМ</v>
          </cell>
          <cell r="B20" t="str">
            <v>кг</v>
          </cell>
          <cell r="D20">
            <v>210.9</v>
          </cell>
          <cell r="E20">
            <v>55.5</v>
          </cell>
          <cell r="F20">
            <v>155.4</v>
          </cell>
          <cell r="G20" t="e">
            <v>#N/A</v>
          </cell>
          <cell r="H20" t="e">
            <v>#N/A</v>
          </cell>
          <cell r="I20">
            <v>59.201999999999998</v>
          </cell>
          <cell r="J20">
            <v>-3.7019999999999982</v>
          </cell>
          <cell r="O20">
            <v>11.1</v>
          </cell>
          <cell r="Q20">
            <v>14.000000000000002</v>
          </cell>
          <cell r="R20">
            <v>14.000000000000002</v>
          </cell>
          <cell r="S20">
            <v>0</v>
          </cell>
          <cell r="T20">
            <v>0</v>
          </cell>
          <cell r="U20">
            <v>29.6</v>
          </cell>
          <cell r="Y20">
            <v>0</v>
          </cell>
          <cell r="Z20" t="e">
            <v>#N/A</v>
          </cell>
          <cell r="AA20">
            <v>0</v>
          </cell>
          <cell r="AB20">
            <v>1</v>
          </cell>
        </row>
        <row r="21">
          <cell r="A21" t="str">
            <v>ЖАР-мени ВЕС ТМ Зареченские  ПОКОМ</v>
          </cell>
          <cell r="B21" t="str">
            <v>кг</v>
          </cell>
          <cell r="C21">
            <v>195</v>
          </cell>
          <cell r="D21">
            <v>373.5</v>
          </cell>
          <cell r="E21">
            <v>245.5</v>
          </cell>
          <cell r="F21">
            <v>312.5</v>
          </cell>
          <cell r="G21" t="e">
            <v>#N/A</v>
          </cell>
          <cell r="H21" t="e">
            <v>#N/A</v>
          </cell>
          <cell r="I21">
            <v>256.40100000000001</v>
          </cell>
          <cell r="J21">
            <v>-10.90100000000001</v>
          </cell>
          <cell r="O21">
            <v>49.1</v>
          </cell>
          <cell r="P21">
            <v>250</v>
          </cell>
          <cell r="Q21">
            <v>11.456211812627291</v>
          </cell>
          <cell r="R21">
            <v>6.3645621181262726</v>
          </cell>
          <cell r="S21">
            <v>12</v>
          </cell>
          <cell r="T21">
            <v>43.3</v>
          </cell>
          <cell r="U21">
            <v>66</v>
          </cell>
          <cell r="Y21">
            <v>250</v>
          </cell>
          <cell r="Z21" t="e">
            <v>#N/A</v>
          </cell>
          <cell r="AA21">
            <v>45.454545454545453</v>
          </cell>
          <cell r="AB21">
            <v>1</v>
          </cell>
        </row>
        <row r="22">
          <cell r="A22" t="str">
            <v>Жар-мени с картофелем и сочной грудинкой. ВЕС  ПОКОМ</v>
          </cell>
          <cell r="B22" t="str">
            <v>кг</v>
          </cell>
          <cell r="C22">
            <v>17.5</v>
          </cell>
          <cell r="E22">
            <v>7</v>
          </cell>
          <cell r="F22">
            <v>10.5</v>
          </cell>
          <cell r="G22">
            <v>0</v>
          </cell>
          <cell r="H22" t="e">
            <v>#N/A</v>
          </cell>
          <cell r="I22">
            <v>19.02</v>
          </cell>
          <cell r="J22">
            <v>-12.02</v>
          </cell>
          <cell r="O22">
            <v>1.4</v>
          </cell>
          <cell r="Q22">
            <v>7.5000000000000009</v>
          </cell>
          <cell r="R22">
            <v>7.5000000000000009</v>
          </cell>
          <cell r="S22">
            <v>0</v>
          </cell>
          <cell r="T22">
            <v>1.4</v>
          </cell>
          <cell r="U22">
            <v>0</v>
          </cell>
          <cell r="Y22">
            <v>0</v>
          </cell>
          <cell r="Z22">
            <v>0</v>
          </cell>
          <cell r="AA22">
            <v>0</v>
          </cell>
          <cell r="AB22">
            <v>1</v>
          </cell>
        </row>
        <row r="23">
          <cell r="A23" t="str">
            <v>Жармени с картофелем и сочной грудинкой ТМ Зареченские ВЕС ПОКОМ</v>
          </cell>
          <cell r="B23" t="str">
            <v>кг</v>
          </cell>
          <cell r="D23">
            <v>17.5</v>
          </cell>
          <cell r="E23">
            <v>7</v>
          </cell>
          <cell r="F23">
            <v>28</v>
          </cell>
          <cell r="G23" t="e">
            <v>#N/A</v>
          </cell>
          <cell r="H23" t="e">
            <v>#N/A</v>
          </cell>
          <cell r="I23">
            <v>0</v>
          </cell>
          <cell r="J23">
            <v>7</v>
          </cell>
          <cell r="O23">
            <v>1.4</v>
          </cell>
          <cell r="Q23">
            <v>20</v>
          </cell>
          <cell r="R23">
            <v>20</v>
          </cell>
          <cell r="S23">
            <v>0</v>
          </cell>
          <cell r="T23">
            <v>0</v>
          </cell>
          <cell r="U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Круггетсы с сырным соусом ТМ Горячая штучка 0,25 кг зам  ПОКОМ</v>
          </cell>
          <cell r="B24" t="str">
            <v>шт</v>
          </cell>
          <cell r="C24">
            <v>521</v>
          </cell>
          <cell r="D24">
            <v>559</v>
          </cell>
          <cell r="E24">
            <v>422</v>
          </cell>
          <cell r="F24">
            <v>646</v>
          </cell>
          <cell r="G24">
            <v>0</v>
          </cell>
          <cell r="H24">
            <v>180</v>
          </cell>
          <cell r="I24">
            <v>436</v>
          </cell>
          <cell r="J24">
            <v>-14</v>
          </cell>
          <cell r="O24">
            <v>84.4</v>
          </cell>
          <cell r="P24">
            <v>240</v>
          </cell>
          <cell r="Q24">
            <v>10.497630331753554</v>
          </cell>
          <cell r="R24">
            <v>7.6540284360189572</v>
          </cell>
          <cell r="S24">
            <v>76.2</v>
          </cell>
          <cell r="T24">
            <v>86.6</v>
          </cell>
          <cell r="U24">
            <v>65</v>
          </cell>
          <cell r="Y24">
            <v>240</v>
          </cell>
          <cell r="Z24" t="str">
            <v>яб</v>
          </cell>
          <cell r="AA24">
            <v>20</v>
          </cell>
          <cell r="AB24">
            <v>0.25</v>
          </cell>
        </row>
        <row r="25">
          <cell r="A25" t="str">
            <v>Круггетсы сочные ТМ Горячая штучка ТС Круггетсы 0,25 кг зам  ПОКОМ</v>
          </cell>
          <cell r="B25" t="str">
            <v>шт</v>
          </cell>
          <cell r="C25">
            <v>884</v>
          </cell>
          <cell r="D25">
            <v>1407</v>
          </cell>
          <cell r="E25">
            <v>1167</v>
          </cell>
          <cell r="F25">
            <v>1075</v>
          </cell>
          <cell r="G25" t="str">
            <v>пуд</v>
          </cell>
          <cell r="H25">
            <v>180</v>
          </cell>
          <cell r="I25">
            <v>1183</v>
          </cell>
          <cell r="J25">
            <v>-16</v>
          </cell>
          <cell r="N25">
            <v>444</v>
          </cell>
          <cell r="O25">
            <v>156.6</v>
          </cell>
          <cell r="P25">
            <v>600</v>
          </cell>
          <cell r="Q25">
            <v>10.696040868454661</v>
          </cell>
          <cell r="R25">
            <v>6.8646232439335888</v>
          </cell>
          <cell r="S25">
            <v>143.6</v>
          </cell>
          <cell r="T25">
            <v>157.19999999999999</v>
          </cell>
          <cell r="U25">
            <v>220</v>
          </cell>
          <cell r="V25">
            <v>384</v>
          </cell>
          <cell r="Y25">
            <v>1044</v>
          </cell>
          <cell r="Z25" t="str">
            <v>паша</v>
          </cell>
          <cell r="AA25">
            <v>87</v>
          </cell>
          <cell r="AB25">
            <v>0.25</v>
          </cell>
        </row>
        <row r="26">
          <cell r="A26" t="str">
            <v>Мини-сосиски в тесте "Фрайпики" 1,8кг ВЕС,  ПОКОМ</v>
          </cell>
          <cell r="B26" t="str">
            <v>кг</v>
          </cell>
          <cell r="D26">
            <v>126</v>
          </cell>
          <cell r="E26">
            <v>95.4</v>
          </cell>
          <cell r="F26">
            <v>25.2</v>
          </cell>
          <cell r="G26">
            <v>0</v>
          </cell>
          <cell r="H26" t="e">
            <v>#N/A</v>
          </cell>
          <cell r="I26">
            <v>100.803</v>
          </cell>
          <cell r="J26">
            <v>-5.4029999999999916</v>
          </cell>
          <cell r="O26">
            <v>19.080000000000002</v>
          </cell>
          <cell r="Q26">
            <v>1.320754716981132</v>
          </cell>
          <cell r="R26">
            <v>1.320754716981132</v>
          </cell>
          <cell r="S26">
            <v>3.96</v>
          </cell>
          <cell r="T26">
            <v>13.14</v>
          </cell>
          <cell r="U26">
            <v>3.6</v>
          </cell>
          <cell r="Y26">
            <v>0</v>
          </cell>
          <cell r="Z26">
            <v>0</v>
          </cell>
          <cell r="AA26">
            <v>0</v>
          </cell>
          <cell r="AB26">
            <v>1</v>
          </cell>
        </row>
        <row r="27">
          <cell r="A27" t="str">
            <v>Мини-сосиски в тесте "Фрайпики" 1,8кг ВЕС, ТМ Зареченские  ПОКОМ</v>
          </cell>
          <cell r="B27" t="str">
            <v>кг</v>
          </cell>
          <cell r="D27">
            <v>700.2</v>
          </cell>
          <cell r="E27">
            <v>119</v>
          </cell>
          <cell r="F27">
            <v>702</v>
          </cell>
          <cell r="G27" t="e">
            <v>#N/A</v>
          </cell>
          <cell r="H27" t="e">
            <v>#N/A</v>
          </cell>
          <cell r="I27">
            <v>23.4</v>
          </cell>
          <cell r="J27">
            <v>95.6</v>
          </cell>
          <cell r="O27">
            <v>23.8</v>
          </cell>
          <cell r="Q27">
            <v>29.495798319327729</v>
          </cell>
          <cell r="R27">
            <v>29.495798319327729</v>
          </cell>
          <cell r="S27">
            <v>4</v>
          </cell>
          <cell r="T27">
            <v>13</v>
          </cell>
          <cell r="U27">
            <v>23.4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Мини-сосиски в тесте "Фрайпики" 3,7кг ВЕС, ТМ Зареченские  ПОКОМ</v>
          </cell>
          <cell r="B28" t="str">
            <v>кг</v>
          </cell>
          <cell r="D28">
            <v>281.2</v>
          </cell>
          <cell r="E28">
            <v>147.19999999999999</v>
          </cell>
          <cell r="F28">
            <v>119.2</v>
          </cell>
          <cell r="G28" t="e">
            <v>#N/A</v>
          </cell>
          <cell r="H28" t="e">
            <v>#N/A</v>
          </cell>
          <cell r="I28">
            <v>162.70099999999999</v>
          </cell>
          <cell r="J28">
            <v>-15.501000000000005</v>
          </cell>
          <cell r="O28">
            <v>29.439999999999998</v>
          </cell>
          <cell r="P28">
            <v>100</v>
          </cell>
          <cell r="Q28">
            <v>7.4456521739130439</v>
          </cell>
          <cell r="R28">
            <v>4.0489130434782616</v>
          </cell>
          <cell r="S28">
            <v>0</v>
          </cell>
          <cell r="T28">
            <v>20.7</v>
          </cell>
          <cell r="U28">
            <v>44.4</v>
          </cell>
          <cell r="Y28">
            <v>100</v>
          </cell>
          <cell r="Z28" t="e">
            <v>#N/A</v>
          </cell>
          <cell r="AA28">
            <v>27.027027027027025</v>
          </cell>
          <cell r="AB28">
            <v>1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1471</v>
          </cell>
          <cell r="D29">
            <v>3060</v>
          </cell>
          <cell r="E29">
            <v>2188</v>
          </cell>
          <cell r="F29">
            <v>2300</v>
          </cell>
          <cell r="G29" t="str">
            <v>пуд</v>
          </cell>
          <cell r="H29">
            <v>180</v>
          </cell>
          <cell r="I29">
            <v>2163</v>
          </cell>
          <cell r="J29">
            <v>25</v>
          </cell>
          <cell r="O29">
            <v>437.6</v>
          </cell>
          <cell r="P29">
            <v>2400</v>
          </cell>
          <cell r="Q29">
            <v>10.740402193784277</v>
          </cell>
          <cell r="R29">
            <v>5.2559414990859228</v>
          </cell>
          <cell r="S29">
            <v>294.8</v>
          </cell>
          <cell r="T29">
            <v>376</v>
          </cell>
          <cell r="U29">
            <v>416</v>
          </cell>
          <cell r="Y29">
            <v>2400</v>
          </cell>
          <cell r="Z29">
            <v>0</v>
          </cell>
          <cell r="AA29">
            <v>200</v>
          </cell>
          <cell r="AB29">
            <v>0.25</v>
          </cell>
        </row>
        <row r="30">
          <cell r="A30" t="str">
            <v>Наггетсы Нагетосы Сочная курочка ТМ Горячая штучка 0,25 кг зам  ПОКОМ</v>
          </cell>
          <cell r="B30" t="str">
            <v>шт</v>
          </cell>
          <cell r="C30">
            <v>2178</v>
          </cell>
          <cell r="D30">
            <v>2584</v>
          </cell>
          <cell r="E30">
            <v>2250</v>
          </cell>
          <cell r="F30">
            <v>2459</v>
          </cell>
          <cell r="G30" t="str">
            <v>яб</v>
          </cell>
          <cell r="H30">
            <v>180</v>
          </cell>
          <cell r="I30">
            <v>2293</v>
          </cell>
          <cell r="J30">
            <v>-43</v>
          </cell>
          <cell r="O30">
            <v>450</v>
          </cell>
          <cell r="P30">
            <v>2400</v>
          </cell>
          <cell r="Q30">
            <v>10.797777777777778</v>
          </cell>
          <cell r="R30">
            <v>5.4644444444444442</v>
          </cell>
          <cell r="S30">
            <v>369</v>
          </cell>
          <cell r="T30">
            <v>401.8</v>
          </cell>
          <cell r="U30">
            <v>459</v>
          </cell>
          <cell r="Y30">
            <v>2400</v>
          </cell>
          <cell r="Z30">
            <v>0</v>
          </cell>
          <cell r="AA30">
            <v>400</v>
          </cell>
          <cell r="AB30">
            <v>0.25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1603</v>
          </cell>
          <cell r="D31">
            <v>2083</v>
          </cell>
          <cell r="E31">
            <v>1835</v>
          </cell>
          <cell r="F31">
            <v>1828</v>
          </cell>
          <cell r="G31">
            <v>0</v>
          </cell>
          <cell r="H31">
            <v>180</v>
          </cell>
          <cell r="I31">
            <v>1760</v>
          </cell>
          <cell r="J31">
            <v>75</v>
          </cell>
          <cell r="O31">
            <v>367</v>
          </cell>
          <cell r="P31">
            <v>2100</v>
          </cell>
          <cell r="Q31">
            <v>10.702997275204361</v>
          </cell>
          <cell r="R31">
            <v>4.9809264305177114</v>
          </cell>
          <cell r="S31">
            <v>289.8</v>
          </cell>
          <cell r="T31">
            <v>303.8</v>
          </cell>
          <cell r="U31">
            <v>358</v>
          </cell>
          <cell r="Y31">
            <v>2100</v>
          </cell>
          <cell r="Z31">
            <v>0</v>
          </cell>
          <cell r="AA31">
            <v>175</v>
          </cell>
          <cell r="AB31">
            <v>0.25</v>
          </cell>
        </row>
        <row r="32">
          <cell r="A32" t="str">
            <v>Наггетсы хрустящие п/ф ЗАО "Мясная галерея" ВЕС ПОКОМ</v>
          </cell>
          <cell r="B32" t="str">
            <v>кг</v>
          </cell>
          <cell r="D32">
            <v>6</v>
          </cell>
          <cell r="E32">
            <v>6</v>
          </cell>
          <cell r="G32" t="e">
            <v>#N/A</v>
          </cell>
          <cell r="H32" t="e">
            <v>#N/A</v>
          </cell>
          <cell r="I32">
            <v>36</v>
          </cell>
          <cell r="J32">
            <v>-30</v>
          </cell>
          <cell r="O32">
            <v>1.2</v>
          </cell>
          <cell r="Q32">
            <v>0</v>
          </cell>
          <cell r="R32">
            <v>0</v>
          </cell>
          <cell r="S32">
            <v>27</v>
          </cell>
          <cell r="T32">
            <v>0</v>
          </cell>
          <cell r="U32">
            <v>0</v>
          </cell>
          <cell r="Y32">
            <v>0</v>
          </cell>
          <cell r="Z32" t="str">
            <v>паша</v>
          </cell>
          <cell r="AA32">
            <v>0</v>
          </cell>
          <cell r="AB32">
            <v>0</v>
          </cell>
        </row>
        <row r="33">
          <cell r="A33" t="str">
            <v>Наггетсы Хрустящие ТМ Зареченские. ВЕС ПОКОМ</v>
          </cell>
          <cell r="B33" t="str">
            <v>кг</v>
          </cell>
          <cell r="D33">
            <v>737</v>
          </cell>
          <cell r="E33">
            <v>317</v>
          </cell>
          <cell r="F33">
            <v>397</v>
          </cell>
          <cell r="G33" t="e">
            <v>#N/A</v>
          </cell>
          <cell r="H33" t="e">
            <v>#N/A</v>
          </cell>
          <cell r="I33">
            <v>373.35</v>
          </cell>
          <cell r="J33">
            <v>-56.350000000000023</v>
          </cell>
          <cell r="O33">
            <v>63.4</v>
          </cell>
          <cell r="P33">
            <v>200</v>
          </cell>
          <cell r="Q33">
            <v>9.41640378548896</v>
          </cell>
          <cell r="R33">
            <v>6.2618296529968456</v>
          </cell>
          <cell r="S33">
            <v>27</v>
          </cell>
          <cell r="T33">
            <v>0</v>
          </cell>
          <cell r="U33">
            <v>95</v>
          </cell>
          <cell r="Y33">
            <v>200</v>
          </cell>
          <cell r="Z33" t="e">
            <v>#N/A</v>
          </cell>
          <cell r="AA33">
            <v>33.333333333333336</v>
          </cell>
          <cell r="AB33">
            <v>1</v>
          </cell>
        </row>
        <row r="34">
          <cell r="A34" t="str">
            <v>Пельмени Grandmeni с говядиной и свининой Горячая штучка 0,75 кг Бульмени  ПОКОМ</v>
          </cell>
          <cell r="B34" t="str">
            <v>шт</v>
          </cell>
          <cell r="C34">
            <v>126</v>
          </cell>
          <cell r="D34">
            <v>2</v>
          </cell>
          <cell r="E34">
            <v>29</v>
          </cell>
          <cell r="F34">
            <v>98</v>
          </cell>
          <cell r="G34" t="str">
            <v>нов</v>
          </cell>
          <cell r="H34" t="e">
            <v>#N/A</v>
          </cell>
          <cell r="I34">
            <v>30</v>
          </cell>
          <cell r="J34">
            <v>-1</v>
          </cell>
          <cell r="O34">
            <v>5.8</v>
          </cell>
          <cell r="Q34">
            <v>16.896551724137932</v>
          </cell>
          <cell r="R34">
            <v>16.896551724137932</v>
          </cell>
          <cell r="S34">
            <v>2.2000000000000002</v>
          </cell>
          <cell r="T34">
            <v>2.2000000000000002</v>
          </cell>
          <cell r="U34">
            <v>6</v>
          </cell>
          <cell r="Y34">
            <v>0</v>
          </cell>
          <cell r="Z34" t="str">
            <v>вывод</v>
          </cell>
          <cell r="AA34">
            <v>0</v>
          </cell>
          <cell r="AB34">
            <v>0.75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474</v>
          </cell>
          <cell r="D35">
            <v>729</v>
          </cell>
          <cell r="E35">
            <v>407</v>
          </cell>
          <cell r="F35">
            <v>788</v>
          </cell>
          <cell r="G35" t="str">
            <v>яб</v>
          </cell>
          <cell r="H35">
            <v>180</v>
          </cell>
          <cell r="I35">
            <v>407</v>
          </cell>
          <cell r="J35">
            <v>0</v>
          </cell>
          <cell r="O35">
            <v>81.400000000000006</v>
          </cell>
          <cell r="P35">
            <v>120</v>
          </cell>
          <cell r="Q35">
            <v>11.154791154791154</v>
          </cell>
          <cell r="R35">
            <v>9.6805896805896801</v>
          </cell>
          <cell r="S35">
            <v>86.2</v>
          </cell>
          <cell r="T35">
            <v>100.6</v>
          </cell>
          <cell r="U35">
            <v>148</v>
          </cell>
          <cell r="Y35">
            <v>120</v>
          </cell>
          <cell r="Z35" t="str">
            <v>яб</v>
          </cell>
          <cell r="AA35">
            <v>15</v>
          </cell>
          <cell r="AB35">
            <v>0.75</v>
          </cell>
        </row>
        <row r="36">
          <cell r="A36" t="str">
            <v>Пельмени Бигбули #МЕГАВКУСИЩЕ с сочной грудинкой 0,43 кг  ПОКОМ</v>
          </cell>
          <cell r="B36" t="str">
            <v>шт</v>
          </cell>
          <cell r="C36">
            <v>145</v>
          </cell>
          <cell r="D36">
            <v>89</v>
          </cell>
          <cell r="E36">
            <v>105</v>
          </cell>
          <cell r="F36">
            <v>122</v>
          </cell>
          <cell r="G36">
            <v>0</v>
          </cell>
          <cell r="H36" t="e">
            <v>#N/A</v>
          </cell>
          <cell r="I36">
            <v>112</v>
          </cell>
          <cell r="J36">
            <v>-7</v>
          </cell>
          <cell r="O36">
            <v>21</v>
          </cell>
          <cell r="P36">
            <v>80</v>
          </cell>
          <cell r="Q36">
            <v>9.6190476190476186</v>
          </cell>
          <cell r="R36">
            <v>5.8095238095238093</v>
          </cell>
          <cell r="S36">
            <v>18.600000000000001</v>
          </cell>
          <cell r="T36">
            <v>18.600000000000001</v>
          </cell>
          <cell r="U36">
            <v>23</v>
          </cell>
          <cell r="Y36">
            <v>80</v>
          </cell>
          <cell r="Z36" t="str">
            <v>склад?</v>
          </cell>
          <cell r="AA36">
            <v>5</v>
          </cell>
          <cell r="AB36">
            <v>0.43</v>
          </cell>
        </row>
        <row r="37">
          <cell r="A37" t="str">
            <v>Пельмени Бигбули #МЕГАВКУСИЩЕ с сочной грудинкой 0,9 кг  ПОКОМ</v>
          </cell>
          <cell r="B37" t="str">
            <v>шт</v>
          </cell>
          <cell r="C37">
            <v>1657</v>
          </cell>
          <cell r="D37">
            <v>496</v>
          </cell>
          <cell r="E37">
            <v>741</v>
          </cell>
          <cell r="F37">
            <v>1392</v>
          </cell>
          <cell r="G37">
            <v>0</v>
          </cell>
          <cell r="H37" t="e">
            <v>#N/A</v>
          </cell>
          <cell r="I37">
            <v>744</v>
          </cell>
          <cell r="J37">
            <v>-3</v>
          </cell>
          <cell r="O37">
            <v>148.19999999999999</v>
          </cell>
          <cell r="P37">
            <v>200</v>
          </cell>
          <cell r="Q37">
            <v>10.742240215924427</v>
          </cell>
          <cell r="R37">
            <v>9.392712550607289</v>
          </cell>
          <cell r="S37">
            <v>202.4</v>
          </cell>
          <cell r="T37">
            <v>156.6</v>
          </cell>
          <cell r="U37">
            <v>157</v>
          </cell>
          <cell r="Y37">
            <v>200</v>
          </cell>
          <cell r="Z37" t="e">
            <v>#N/A</v>
          </cell>
          <cell r="AA37">
            <v>25</v>
          </cell>
          <cell r="AB37">
            <v>0.9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162</v>
          </cell>
          <cell r="D38">
            <v>165</v>
          </cell>
          <cell r="E38">
            <v>132</v>
          </cell>
          <cell r="F38">
            <v>192</v>
          </cell>
          <cell r="G38">
            <v>0</v>
          </cell>
          <cell r="H38" t="e">
            <v>#N/A</v>
          </cell>
          <cell r="I38">
            <v>132</v>
          </cell>
          <cell r="J38">
            <v>0</v>
          </cell>
          <cell r="O38">
            <v>26.4</v>
          </cell>
          <cell r="P38">
            <v>80</v>
          </cell>
          <cell r="Q38">
            <v>10.303030303030303</v>
          </cell>
          <cell r="R38">
            <v>7.2727272727272734</v>
          </cell>
          <cell r="S38">
            <v>22.6</v>
          </cell>
          <cell r="T38">
            <v>25</v>
          </cell>
          <cell r="U38">
            <v>26</v>
          </cell>
          <cell r="Y38">
            <v>80</v>
          </cell>
          <cell r="Z38">
            <v>0</v>
          </cell>
          <cell r="AA38">
            <v>5</v>
          </cell>
          <cell r="AB38">
            <v>0.43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2440</v>
          </cell>
          <cell r="D39">
            <v>1423</v>
          </cell>
          <cell r="E39">
            <v>1740</v>
          </cell>
          <cell r="F39">
            <v>2103</v>
          </cell>
          <cell r="G39">
            <v>0</v>
          </cell>
          <cell r="H39">
            <v>150</v>
          </cell>
          <cell r="I39">
            <v>1752</v>
          </cell>
          <cell r="J39">
            <v>-12</v>
          </cell>
          <cell r="N39">
            <v>624</v>
          </cell>
          <cell r="O39">
            <v>68</v>
          </cell>
          <cell r="Q39">
            <v>30.926470588235293</v>
          </cell>
          <cell r="R39">
            <v>30.926470588235293</v>
          </cell>
          <cell r="S39">
            <v>49.6</v>
          </cell>
          <cell r="T39">
            <v>75.2</v>
          </cell>
          <cell r="U39">
            <v>73</v>
          </cell>
          <cell r="V39">
            <v>1400</v>
          </cell>
          <cell r="Y39">
            <v>624</v>
          </cell>
          <cell r="Z39" t="str">
            <v>пуд-2шт</v>
          </cell>
          <cell r="AA39">
            <v>78</v>
          </cell>
          <cell r="AB39">
            <v>0.9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1556</v>
          </cell>
          <cell r="D40">
            <v>2076</v>
          </cell>
          <cell r="E40">
            <v>1689</v>
          </cell>
          <cell r="F40">
            <v>1877</v>
          </cell>
          <cell r="G40">
            <v>0</v>
          </cell>
          <cell r="H40" t="e">
            <v>#N/A</v>
          </cell>
          <cell r="I40">
            <v>1641</v>
          </cell>
          <cell r="J40">
            <v>48</v>
          </cell>
          <cell r="O40">
            <v>337.8</v>
          </cell>
          <cell r="P40">
            <v>1600</v>
          </cell>
          <cell r="Q40">
            <v>10.293072824156305</v>
          </cell>
          <cell r="R40">
            <v>5.5565423327412669</v>
          </cell>
          <cell r="S40">
            <v>296.39999999999998</v>
          </cell>
          <cell r="T40">
            <v>316</v>
          </cell>
          <cell r="U40">
            <v>452</v>
          </cell>
          <cell r="Y40">
            <v>1600</v>
          </cell>
          <cell r="Z40" t="str">
            <v>яб</v>
          </cell>
          <cell r="AA40">
            <v>100</v>
          </cell>
          <cell r="AB40">
            <v>0.43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162</v>
          </cell>
          <cell r="D41">
            <v>384</v>
          </cell>
          <cell r="E41">
            <v>233</v>
          </cell>
          <cell r="F41">
            <v>296</v>
          </cell>
          <cell r="G41">
            <v>0</v>
          </cell>
          <cell r="H41" t="e">
            <v>#N/A</v>
          </cell>
          <cell r="I41">
            <v>246</v>
          </cell>
          <cell r="J41">
            <v>-13</v>
          </cell>
          <cell r="O41">
            <v>46.6</v>
          </cell>
          <cell r="P41">
            <v>200</v>
          </cell>
          <cell r="Q41">
            <v>10.643776824034335</v>
          </cell>
          <cell r="R41">
            <v>6.3519313304721026</v>
          </cell>
          <cell r="S41">
            <v>34.4</v>
          </cell>
          <cell r="T41">
            <v>42.8</v>
          </cell>
          <cell r="U41">
            <v>71</v>
          </cell>
          <cell r="Y41">
            <v>200</v>
          </cell>
          <cell r="Z41">
            <v>0</v>
          </cell>
          <cell r="AA41">
            <v>25</v>
          </cell>
          <cell r="AB41">
            <v>0.9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1108</v>
          </cell>
          <cell r="D42">
            <v>1677</v>
          </cell>
          <cell r="E42">
            <v>1029</v>
          </cell>
          <cell r="F42">
            <v>1706</v>
          </cell>
          <cell r="G42" t="str">
            <v>пуд</v>
          </cell>
          <cell r="H42">
            <v>150</v>
          </cell>
          <cell r="I42">
            <v>1075</v>
          </cell>
          <cell r="J42">
            <v>-46</v>
          </cell>
          <cell r="O42">
            <v>205.8</v>
          </cell>
          <cell r="P42">
            <v>520</v>
          </cell>
          <cell r="Q42">
            <v>10.816326530612244</v>
          </cell>
          <cell r="R42">
            <v>8.2896015549076765</v>
          </cell>
          <cell r="S42">
            <v>185.6</v>
          </cell>
          <cell r="T42">
            <v>214.2</v>
          </cell>
          <cell r="U42">
            <v>214</v>
          </cell>
          <cell r="Y42">
            <v>520</v>
          </cell>
          <cell r="Z42" t="str">
            <v>пуд</v>
          </cell>
          <cell r="AA42">
            <v>65</v>
          </cell>
          <cell r="AB42">
            <v>0.9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1026</v>
          </cell>
          <cell r="D43">
            <v>1338</v>
          </cell>
          <cell r="E43">
            <v>925</v>
          </cell>
          <cell r="F43">
            <v>1399</v>
          </cell>
          <cell r="G43">
            <v>0</v>
          </cell>
          <cell r="H43">
            <v>150</v>
          </cell>
          <cell r="I43">
            <v>955</v>
          </cell>
          <cell r="J43">
            <v>-30</v>
          </cell>
          <cell r="O43">
            <v>185</v>
          </cell>
          <cell r="P43">
            <v>640</v>
          </cell>
          <cell r="Q43">
            <v>11.021621621621621</v>
          </cell>
          <cell r="R43">
            <v>7.5621621621621617</v>
          </cell>
          <cell r="S43">
            <v>172.6</v>
          </cell>
          <cell r="T43">
            <v>179</v>
          </cell>
          <cell r="U43">
            <v>190</v>
          </cell>
          <cell r="Y43">
            <v>640</v>
          </cell>
          <cell r="Z43">
            <v>0</v>
          </cell>
          <cell r="AA43">
            <v>40</v>
          </cell>
          <cell r="AB43">
            <v>0.43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1160</v>
          </cell>
          <cell r="D44">
            <v>2665</v>
          </cell>
          <cell r="E44">
            <v>1255</v>
          </cell>
          <cell r="F44">
            <v>2515</v>
          </cell>
          <cell r="G44">
            <v>0</v>
          </cell>
          <cell r="H44">
            <v>150</v>
          </cell>
          <cell r="I44">
            <v>1310</v>
          </cell>
          <cell r="J44">
            <v>-55</v>
          </cell>
          <cell r="O44">
            <v>251</v>
          </cell>
          <cell r="P44">
            <v>200</v>
          </cell>
          <cell r="Q44">
            <v>10.816733067729084</v>
          </cell>
          <cell r="R44">
            <v>10.0199203187251</v>
          </cell>
          <cell r="S44">
            <v>231</v>
          </cell>
          <cell r="T44">
            <v>312</v>
          </cell>
          <cell r="U44">
            <v>310</v>
          </cell>
          <cell r="Y44">
            <v>200</v>
          </cell>
          <cell r="Z44">
            <v>0</v>
          </cell>
          <cell r="AA44">
            <v>40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3067</v>
          </cell>
          <cell r="D45">
            <v>3459</v>
          </cell>
          <cell r="E45">
            <v>2772</v>
          </cell>
          <cell r="F45">
            <v>3639</v>
          </cell>
          <cell r="G45" t="str">
            <v>пуд,яб</v>
          </cell>
          <cell r="H45">
            <v>150</v>
          </cell>
          <cell r="I45">
            <v>2837</v>
          </cell>
          <cell r="J45">
            <v>-65</v>
          </cell>
          <cell r="O45">
            <v>554.4</v>
          </cell>
          <cell r="P45">
            <v>2200</v>
          </cell>
          <cell r="Q45">
            <v>10.532106782106782</v>
          </cell>
          <cell r="R45">
            <v>6.5638528138528143</v>
          </cell>
          <cell r="S45">
            <v>523.4</v>
          </cell>
          <cell r="T45">
            <v>548</v>
          </cell>
          <cell r="U45">
            <v>608</v>
          </cell>
          <cell r="Y45">
            <v>2200</v>
          </cell>
          <cell r="Z45">
            <v>0</v>
          </cell>
          <cell r="AA45">
            <v>275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998</v>
          </cell>
          <cell r="D46">
            <v>1656</v>
          </cell>
          <cell r="E46">
            <v>1047</v>
          </cell>
          <cell r="F46">
            <v>1570</v>
          </cell>
          <cell r="G46">
            <v>0</v>
          </cell>
          <cell r="H46">
            <v>150</v>
          </cell>
          <cell r="I46">
            <v>1056</v>
          </cell>
          <cell r="J46">
            <v>-9</v>
          </cell>
          <cell r="O46">
            <v>209.4</v>
          </cell>
          <cell r="P46">
            <v>640</v>
          </cell>
          <cell r="Q46">
            <v>10.55396370582617</v>
          </cell>
          <cell r="R46">
            <v>7.4976122254059216</v>
          </cell>
          <cell r="S46">
            <v>201.4</v>
          </cell>
          <cell r="T46">
            <v>204.6</v>
          </cell>
          <cell r="U46">
            <v>243</v>
          </cell>
          <cell r="Y46">
            <v>640</v>
          </cell>
          <cell r="Z46">
            <v>0</v>
          </cell>
          <cell r="AA46">
            <v>40</v>
          </cell>
          <cell r="AB46">
            <v>0.43</v>
          </cell>
        </row>
        <row r="47">
          <cell r="A47" t="str">
            <v>Пельмени Быстромени сфера, ВЕС  ПОКОМ</v>
          </cell>
          <cell r="B47" t="str">
            <v>кг</v>
          </cell>
          <cell r="C47">
            <v>5</v>
          </cell>
          <cell r="D47">
            <v>10</v>
          </cell>
          <cell r="E47">
            <v>0</v>
          </cell>
          <cell r="F47">
            <v>15</v>
          </cell>
          <cell r="G47">
            <v>0</v>
          </cell>
          <cell r="H47" t="e">
            <v>#N/A</v>
          </cell>
          <cell r="I47">
            <v>0</v>
          </cell>
          <cell r="J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1</v>
          </cell>
          <cell r="T47">
            <v>1</v>
          </cell>
          <cell r="U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1</v>
          </cell>
        </row>
        <row r="48">
          <cell r="A48" t="str">
            <v>Пельмени Левантские ТМ Особый рецепт 0,8 кг  ПОКОМ</v>
          </cell>
          <cell r="B48" t="str">
            <v>шт</v>
          </cell>
          <cell r="C48">
            <v>24</v>
          </cell>
          <cell r="D48">
            <v>2</v>
          </cell>
          <cell r="E48">
            <v>17</v>
          </cell>
          <cell r="F48">
            <v>9</v>
          </cell>
          <cell r="G48">
            <v>0</v>
          </cell>
          <cell r="H48" t="e">
            <v>#N/A</v>
          </cell>
          <cell r="I48">
            <v>18</v>
          </cell>
          <cell r="J48">
            <v>-1</v>
          </cell>
          <cell r="O48">
            <v>3.4</v>
          </cell>
          <cell r="P48">
            <v>40</v>
          </cell>
          <cell r="Q48">
            <v>14.411764705882353</v>
          </cell>
          <cell r="R48">
            <v>2.6470588235294117</v>
          </cell>
          <cell r="S48">
            <v>3.4</v>
          </cell>
          <cell r="T48">
            <v>1.8</v>
          </cell>
          <cell r="U48">
            <v>7</v>
          </cell>
          <cell r="Y48">
            <v>40</v>
          </cell>
          <cell r="Z48" t="str">
            <v>увел</v>
          </cell>
          <cell r="AA48">
            <v>5</v>
          </cell>
          <cell r="AB48">
            <v>0.8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D49">
            <v>320</v>
          </cell>
          <cell r="E49">
            <v>0</v>
          </cell>
          <cell r="F49">
            <v>320</v>
          </cell>
          <cell r="G49" t="e">
            <v>#N/A</v>
          </cell>
          <cell r="H49" t="e">
            <v>#N/A</v>
          </cell>
          <cell r="I49">
            <v>0</v>
          </cell>
          <cell r="J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1787</v>
          </cell>
          <cell r="D50">
            <v>2374</v>
          </cell>
          <cell r="E50">
            <v>1608</v>
          </cell>
          <cell r="F50">
            <v>2507</v>
          </cell>
          <cell r="G50">
            <v>0</v>
          </cell>
          <cell r="H50" t="e">
            <v>#N/A</v>
          </cell>
          <cell r="I50">
            <v>1594</v>
          </cell>
          <cell r="J50">
            <v>14</v>
          </cell>
          <cell r="O50">
            <v>321.60000000000002</v>
          </cell>
          <cell r="P50">
            <v>1000</v>
          </cell>
          <cell r="Q50">
            <v>10.904850746268655</v>
          </cell>
          <cell r="R50">
            <v>7.7953980099502482</v>
          </cell>
          <cell r="S50">
            <v>309</v>
          </cell>
          <cell r="T50">
            <v>345.6</v>
          </cell>
          <cell r="U50">
            <v>391</v>
          </cell>
          <cell r="Y50">
            <v>1000</v>
          </cell>
          <cell r="Z50">
            <v>0</v>
          </cell>
          <cell r="AA50">
            <v>125</v>
          </cell>
          <cell r="AB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747</v>
          </cell>
          <cell r="D51">
            <v>1293</v>
          </cell>
          <cell r="E51">
            <v>644</v>
          </cell>
          <cell r="F51">
            <v>1102</v>
          </cell>
          <cell r="G51">
            <v>0</v>
          </cell>
          <cell r="H51">
            <v>180</v>
          </cell>
          <cell r="I51">
            <v>284</v>
          </cell>
          <cell r="J51">
            <v>360</v>
          </cell>
          <cell r="O51">
            <v>128.80000000000001</v>
          </cell>
          <cell r="P51">
            <v>280</v>
          </cell>
          <cell r="Q51">
            <v>10.729813664596273</v>
          </cell>
          <cell r="R51">
            <v>8.5559006211180115</v>
          </cell>
          <cell r="S51">
            <v>80.599999999999994</v>
          </cell>
          <cell r="T51">
            <v>135</v>
          </cell>
          <cell r="U51">
            <v>71</v>
          </cell>
          <cell r="Y51">
            <v>280</v>
          </cell>
          <cell r="Z51">
            <v>0</v>
          </cell>
          <cell r="AA51">
            <v>35</v>
          </cell>
          <cell r="AB51">
            <v>0.9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-1</v>
          </cell>
          <cell r="D52">
            <v>1</v>
          </cell>
          <cell r="E52">
            <v>0</v>
          </cell>
          <cell r="G52" t="str">
            <v>вывод</v>
          </cell>
          <cell r="H52" t="e">
            <v>#N/A</v>
          </cell>
          <cell r="I52">
            <v>0</v>
          </cell>
          <cell r="J52">
            <v>0</v>
          </cell>
          <cell r="O52">
            <v>0</v>
          </cell>
          <cell r="P52">
            <v>0</v>
          </cell>
          <cell r="Q52" t="e">
            <v>#DIV/0!</v>
          </cell>
          <cell r="R52" t="e">
            <v>#DIV/0!</v>
          </cell>
          <cell r="S52">
            <v>1</v>
          </cell>
          <cell r="T52">
            <v>0.4</v>
          </cell>
          <cell r="U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</v>
          </cell>
        </row>
        <row r="53">
          <cell r="A53" t="str">
            <v>Пельмени Отборные с говядиной и свининой 0,43 кг ТМ Стародворье ТС Медвежье ушко</v>
          </cell>
          <cell r="B53" t="str">
            <v>шт</v>
          </cell>
          <cell r="C53">
            <v>29</v>
          </cell>
          <cell r="D53">
            <v>9</v>
          </cell>
          <cell r="E53">
            <v>15</v>
          </cell>
          <cell r="F53">
            <v>19</v>
          </cell>
          <cell r="G53">
            <v>0</v>
          </cell>
          <cell r="H53" t="e">
            <v>#N/A</v>
          </cell>
          <cell r="I53">
            <v>19</v>
          </cell>
          <cell r="J53">
            <v>-4</v>
          </cell>
          <cell r="O53">
            <v>3</v>
          </cell>
          <cell r="Q53">
            <v>6.333333333333333</v>
          </cell>
          <cell r="R53">
            <v>6.333333333333333</v>
          </cell>
          <cell r="S53">
            <v>2.2000000000000002</v>
          </cell>
          <cell r="T53">
            <v>3.6</v>
          </cell>
          <cell r="U53">
            <v>3</v>
          </cell>
          <cell r="Y53">
            <v>0</v>
          </cell>
          <cell r="Z53" t="str">
            <v>увел</v>
          </cell>
          <cell r="AA53">
            <v>0</v>
          </cell>
          <cell r="AB53">
            <v>0.43</v>
          </cell>
        </row>
        <row r="54">
          <cell r="A54" t="str">
            <v>Пельмени С говядиной и свининой, ВЕС, сфера пуговки Мясная Галерея  ПОКОМ</v>
          </cell>
          <cell r="B54" t="str">
            <v>кг</v>
          </cell>
          <cell r="C54">
            <v>665</v>
          </cell>
          <cell r="D54">
            <v>830</v>
          </cell>
          <cell r="E54">
            <v>510</v>
          </cell>
          <cell r="F54">
            <v>970</v>
          </cell>
          <cell r="G54">
            <v>0</v>
          </cell>
          <cell r="H54" t="e">
            <v>#N/A</v>
          </cell>
          <cell r="I54">
            <v>530</v>
          </cell>
          <cell r="J54">
            <v>-20</v>
          </cell>
          <cell r="O54">
            <v>102</v>
          </cell>
          <cell r="P54">
            <v>150</v>
          </cell>
          <cell r="Q54">
            <v>10.980392156862745</v>
          </cell>
          <cell r="R54">
            <v>9.5098039215686274</v>
          </cell>
          <cell r="S54">
            <v>96.8</v>
          </cell>
          <cell r="T54">
            <v>124</v>
          </cell>
          <cell r="U54">
            <v>100</v>
          </cell>
          <cell r="Y54">
            <v>150</v>
          </cell>
          <cell r="Z54" t="e">
            <v>#N/A</v>
          </cell>
          <cell r="AA54">
            <v>30</v>
          </cell>
          <cell r="AB54">
            <v>1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C55">
            <v>787</v>
          </cell>
          <cell r="D55">
            <v>1141</v>
          </cell>
          <cell r="E55">
            <v>745</v>
          </cell>
          <cell r="F55">
            <v>1139</v>
          </cell>
          <cell r="G55">
            <v>0</v>
          </cell>
          <cell r="H55">
            <v>120</v>
          </cell>
          <cell r="I55">
            <v>772</v>
          </cell>
          <cell r="J55">
            <v>-27</v>
          </cell>
          <cell r="O55">
            <v>149</v>
          </cell>
          <cell r="P55">
            <v>500</v>
          </cell>
          <cell r="Q55">
            <v>11</v>
          </cell>
          <cell r="R55">
            <v>7.6442953020134228</v>
          </cell>
          <cell r="S55">
            <v>130.6</v>
          </cell>
          <cell r="T55">
            <v>151.6</v>
          </cell>
          <cell r="U55">
            <v>166</v>
          </cell>
          <cell r="Y55">
            <v>500</v>
          </cell>
          <cell r="Z55">
            <v>0</v>
          </cell>
          <cell r="AA55">
            <v>100</v>
          </cell>
          <cell r="AB55">
            <v>1</v>
          </cell>
        </row>
        <row r="56">
          <cell r="A56" t="str">
            <v>Пельмени Сочные сфера 0,9 кг ТМ Стародворье ПОКОМ</v>
          </cell>
          <cell r="B56" t="str">
            <v>шт</v>
          </cell>
          <cell r="C56">
            <v>1251</v>
          </cell>
          <cell r="D56">
            <v>377</v>
          </cell>
          <cell r="E56">
            <v>733</v>
          </cell>
          <cell r="F56">
            <v>885</v>
          </cell>
          <cell r="G56">
            <v>0</v>
          </cell>
          <cell r="H56">
            <v>180</v>
          </cell>
          <cell r="I56">
            <v>722</v>
          </cell>
          <cell r="J56">
            <v>11</v>
          </cell>
          <cell r="O56">
            <v>146.6</v>
          </cell>
          <cell r="P56">
            <v>720</v>
          </cell>
          <cell r="Q56">
            <v>10.948158253751705</v>
          </cell>
          <cell r="R56">
            <v>6.0368349249658939</v>
          </cell>
          <cell r="S56">
            <v>173.4</v>
          </cell>
          <cell r="T56">
            <v>133.4</v>
          </cell>
          <cell r="U56">
            <v>182</v>
          </cell>
          <cell r="Y56">
            <v>720</v>
          </cell>
          <cell r="Z56" t="str">
            <v>яб</v>
          </cell>
          <cell r="AA56">
            <v>90</v>
          </cell>
          <cell r="AB56">
            <v>0.9</v>
          </cell>
        </row>
        <row r="57">
          <cell r="A57" t="str">
            <v>Сосиски Оригинальные ТМ Стародворье  0,33 кг.  ПОКОМ</v>
          </cell>
          <cell r="B57" t="str">
            <v>шт</v>
          </cell>
          <cell r="C57">
            <v>16</v>
          </cell>
          <cell r="E57">
            <v>0</v>
          </cell>
          <cell r="F57">
            <v>16</v>
          </cell>
          <cell r="G57">
            <v>0</v>
          </cell>
          <cell r="H57" t="e">
            <v>#N/A</v>
          </cell>
          <cell r="I57">
            <v>0</v>
          </cell>
          <cell r="J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1</v>
          </cell>
          <cell r="U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0.33</v>
          </cell>
        </row>
        <row r="58">
          <cell r="A58" t="str">
            <v>Сосиски Сливушки #нежнушки ТМ Вязанка  0,33 кг.  ПОКОМ</v>
          </cell>
          <cell r="B58" t="str">
            <v>шт</v>
          </cell>
          <cell r="C58">
            <v>19</v>
          </cell>
          <cell r="E58">
            <v>0</v>
          </cell>
          <cell r="F58">
            <v>19</v>
          </cell>
          <cell r="G58">
            <v>0</v>
          </cell>
          <cell r="H58" t="e">
            <v>#N/A</v>
          </cell>
          <cell r="I58">
            <v>0</v>
          </cell>
          <cell r="J58">
            <v>0</v>
          </cell>
          <cell r="O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1</v>
          </cell>
          <cell r="U58">
            <v>0</v>
          </cell>
          <cell r="Y58">
            <v>0</v>
          </cell>
          <cell r="Z58" t="str">
            <v>вывод</v>
          </cell>
          <cell r="AA58">
            <v>0</v>
          </cell>
          <cell r="AB58">
            <v>0.33</v>
          </cell>
        </row>
        <row r="59">
          <cell r="A59" t="str">
            <v>Фрайпицца с ветчиной и грибами ТМ Зареченские ТС Зареченские продукты. ВЕС ПОКОМ</v>
          </cell>
          <cell r="B59" t="str">
            <v>кг</v>
          </cell>
          <cell r="D59">
            <v>30</v>
          </cell>
          <cell r="E59">
            <v>0</v>
          </cell>
          <cell r="F59">
            <v>30</v>
          </cell>
          <cell r="G59" t="e">
            <v>#N/A</v>
          </cell>
          <cell r="H59" t="e">
            <v>#N/A</v>
          </cell>
          <cell r="I59">
            <v>0</v>
          </cell>
          <cell r="J59">
            <v>0</v>
          </cell>
          <cell r="O59">
            <v>0</v>
          </cell>
          <cell r="P59">
            <v>30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Y59">
            <v>30</v>
          </cell>
          <cell r="Z59" t="e">
            <v>#N/A</v>
          </cell>
          <cell r="AA59">
            <v>10</v>
          </cell>
          <cell r="AB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D60">
            <v>130</v>
          </cell>
          <cell r="E60">
            <v>55</v>
          </cell>
          <cell r="F60">
            <v>160</v>
          </cell>
          <cell r="G60" t="e">
            <v>#N/A</v>
          </cell>
          <cell r="H60" t="e">
            <v>#N/A</v>
          </cell>
          <cell r="I60">
            <v>0</v>
          </cell>
          <cell r="J60">
            <v>55</v>
          </cell>
          <cell r="O60">
            <v>11</v>
          </cell>
          <cell r="Q60">
            <v>14.545454545454545</v>
          </cell>
          <cell r="R60">
            <v>14.545454545454545</v>
          </cell>
          <cell r="S60">
            <v>13</v>
          </cell>
          <cell r="T60">
            <v>17</v>
          </cell>
          <cell r="U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1</v>
          </cell>
        </row>
        <row r="61">
          <cell r="A61" t="str">
            <v>Хинкали Классические хинкали ВЕС,  ПОКОМ</v>
          </cell>
          <cell r="B61" t="str">
            <v>кг</v>
          </cell>
          <cell r="C61">
            <v>5</v>
          </cell>
          <cell r="D61">
            <v>85</v>
          </cell>
          <cell r="E61">
            <v>55</v>
          </cell>
          <cell r="F61">
            <v>30</v>
          </cell>
          <cell r="G61">
            <v>0</v>
          </cell>
          <cell r="H61" t="e">
            <v>#N/A</v>
          </cell>
          <cell r="I61">
            <v>65</v>
          </cell>
          <cell r="J61">
            <v>-10</v>
          </cell>
          <cell r="O61">
            <v>11</v>
          </cell>
          <cell r="Q61">
            <v>2.7272727272727271</v>
          </cell>
          <cell r="R61">
            <v>2.7272727272727271</v>
          </cell>
          <cell r="S61">
            <v>13</v>
          </cell>
          <cell r="T61">
            <v>17</v>
          </cell>
          <cell r="U61">
            <v>0</v>
          </cell>
          <cell r="Y61">
            <v>0</v>
          </cell>
          <cell r="Z61" t="e">
            <v>#N/A</v>
          </cell>
          <cell r="AA61">
            <v>0</v>
          </cell>
          <cell r="AB61">
            <v>1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1130</v>
          </cell>
          <cell r="D62">
            <v>2585</v>
          </cell>
          <cell r="E62">
            <v>2277</v>
          </cell>
          <cell r="F62">
            <v>1423</v>
          </cell>
          <cell r="G62" t="str">
            <v>пуд,яб</v>
          </cell>
          <cell r="H62">
            <v>180</v>
          </cell>
          <cell r="I62">
            <v>2266</v>
          </cell>
          <cell r="J62">
            <v>11</v>
          </cell>
          <cell r="N62">
            <v>576</v>
          </cell>
          <cell r="O62">
            <v>244.2</v>
          </cell>
          <cell r="P62">
            <v>1200</v>
          </cell>
          <cell r="Q62">
            <v>10.741195741195742</v>
          </cell>
          <cell r="R62">
            <v>5.8271908271908277</v>
          </cell>
          <cell r="S62">
            <v>209.8</v>
          </cell>
          <cell r="T62">
            <v>230</v>
          </cell>
          <cell r="U62">
            <v>296</v>
          </cell>
          <cell r="V62">
            <v>1056</v>
          </cell>
          <cell r="Y62">
            <v>1776</v>
          </cell>
          <cell r="Z62" t="str">
            <v>яб</v>
          </cell>
          <cell r="AA62">
            <v>148</v>
          </cell>
          <cell r="AB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104</v>
          </cell>
          <cell r="D63">
            <v>189</v>
          </cell>
          <cell r="E63">
            <v>125</v>
          </cell>
          <cell r="F63">
            <v>159</v>
          </cell>
          <cell r="G63">
            <v>0</v>
          </cell>
          <cell r="H63">
            <v>180</v>
          </cell>
          <cell r="I63">
            <v>134</v>
          </cell>
          <cell r="J63">
            <v>-9</v>
          </cell>
          <cell r="O63">
            <v>25</v>
          </cell>
          <cell r="P63">
            <v>120</v>
          </cell>
          <cell r="Q63">
            <v>11.16</v>
          </cell>
          <cell r="R63">
            <v>6.36</v>
          </cell>
          <cell r="S63">
            <v>20.6</v>
          </cell>
          <cell r="T63">
            <v>22.4</v>
          </cell>
          <cell r="U63">
            <v>23</v>
          </cell>
          <cell r="Y63">
            <v>120</v>
          </cell>
          <cell r="Z63">
            <v>0</v>
          </cell>
          <cell r="AA63">
            <v>10</v>
          </cell>
          <cell r="AB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169</v>
          </cell>
          <cell r="D64">
            <v>191</v>
          </cell>
          <cell r="E64">
            <v>176</v>
          </cell>
          <cell r="F64">
            <v>178</v>
          </cell>
          <cell r="G64">
            <v>0</v>
          </cell>
          <cell r="H64">
            <v>180</v>
          </cell>
          <cell r="I64">
            <v>182</v>
          </cell>
          <cell r="J64">
            <v>-6</v>
          </cell>
          <cell r="O64">
            <v>35.200000000000003</v>
          </cell>
          <cell r="P64">
            <v>180</v>
          </cell>
          <cell r="Q64">
            <v>10.170454545454545</v>
          </cell>
          <cell r="R64">
            <v>5.0568181818181817</v>
          </cell>
          <cell r="S64">
            <v>27.6</v>
          </cell>
          <cell r="T64">
            <v>26</v>
          </cell>
          <cell r="U64">
            <v>39</v>
          </cell>
          <cell r="Y64">
            <v>180</v>
          </cell>
          <cell r="Z64">
            <v>0</v>
          </cell>
          <cell r="AA64">
            <v>15</v>
          </cell>
          <cell r="AB64">
            <v>0.3</v>
          </cell>
        </row>
        <row r="65">
          <cell r="A65" t="str">
            <v>Хрустящие крылышки ТМ Зареченские ТС Зареченские продукты. ВЕС ПОКОМ</v>
          </cell>
          <cell r="B65" t="str">
            <v>кг</v>
          </cell>
          <cell r="C65">
            <v>59.4</v>
          </cell>
          <cell r="E65">
            <v>7</v>
          </cell>
          <cell r="F65">
            <v>67</v>
          </cell>
          <cell r="G65" t="e">
            <v>#N/A</v>
          </cell>
          <cell r="H65" t="e">
            <v>#N/A</v>
          </cell>
          <cell r="I65">
            <v>0</v>
          </cell>
          <cell r="J65">
            <v>7</v>
          </cell>
          <cell r="O65">
            <v>1.4</v>
          </cell>
          <cell r="Q65">
            <v>47.857142857142861</v>
          </cell>
          <cell r="R65">
            <v>47.857142857142861</v>
          </cell>
          <cell r="S65">
            <v>0</v>
          </cell>
          <cell r="T65">
            <v>0</v>
          </cell>
          <cell r="U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Хрустящие крылышки. В панировке куриные жареные.ВЕС  ПОКОМ</v>
          </cell>
          <cell r="B66" t="str">
            <v>кг</v>
          </cell>
          <cell r="C66">
            <v>14.4</v>
          </cell>
          <cell r="E66">
            <v>7.2</v>
          </cell>
          <cell r="F66">
            <v>7.2</v>
          </cell>
          <cell r="G66">
            <v>0</v>
          </cell>
          <cell r="H66" t="e">
            <v>#N/A</v>
          </cell>
          <cell r="I66">
            <v>7.2</v>
          </cell>
          <cell r="J66">
            <v>0</v>
          </cell>
          <cell r="O66">
            <v>1.44</v>
          </cell>
          <cell r="Q66">
            <v>5</v>
          </cell>
          <cell r="R66">
            <v>5</v>
          </cell>
          <cell r="S66">
            <v>6.8400000000000007</v>
          </cell>
          <cell r="T66">
            <v>3.6</v>
          </cell>
          <cell r="U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0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163</v>
          </cell>
          <cell r="D67">
            <v>36</v>
          </cell>
          <cell r="E67">
            <v>79</v>
          </cell>
          <cell r="F67">
            <v>116</v>
          </cell>
          <cell r="G67">
            <v>0</v>
          </cell>
          <cell r="H67">
            <v>365</v>
          </cell>
          <cell r="I67">
            <v>84</v>
          </cell>
          <cell r="J67">
            <v>-5</v>
          </cell>
          <cell r="O67">
            <v>15.8</v>
          </cell>
          <cell r="P67">
            <v>60</v>
          </cell>
          <cell r="Q67">
            <v>11.139240506329113</v>
          </cell>
          <cell r="R67">
            <v>7.3417721518987342</v>
          </cell>
          <cell r="S67">
            <v>20.399999999999999</v>
          </cell>
          <cell r="T67">
            <v>13.8</v>
          </cell>
          <cell r="U67">
            <v>10</v>
          </cell>
          <cell r="Y67">
            <v>60</v>
          </cell>
          <cell r="Z67">
            <v>0</v>
          </cell>
          <cell r="AA67">
            <v>10</v>
          </cell>
          <cell r="AB67">
            <v>0.2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254</v>
          </cell>
          <cell r="D68">
            <v>394</v>
          </cell>
          <cell r="E68">
            <v>242</v>
          </cell>
          <cell r="F68">
            <v>398</v>
          </cell>
          <cell r="G68">
            <v>0</v>
          </cell>
          <cell r="H68">
            <v>365</v>
          </cell>
          <cell r="I68">
            <v>244</v>
          </cell>
          <cell r="J68">
            <v>-2</v>
          </cell>
          <cell r="O68">
            <v>48.4</v>
          </cell>
          <cell r="P68">
            <v>120</v>
          </cell>
          <cell r="Q68">
            <v>10.702479338842975</v>
          </cell>
          <cell r="R68">
            <v>8.223140495867769</v>
          </cell>
          <cell r="S68">
            <v>47.2</v>
          </cell>
          <cell r="T68">
            <v>54.2</v>
          </cell>
          <cell r="U68">
            <v>43</v>
          </cell>
          <cell r="Y68">
            <v>120</v>
          </cell>
          <cell r="Z68">
            <v>0</v>
          </cell>
          <cell r="AA68">
            <v>20</v>
          </cell>
          <cell r="AB68">
            <v>0.2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300</v>
          </cell>
          <cell r="D69">
            <v>18</v>
          </cell>
          <cell r="E69">
            <v>145</v>
          </cell>
          <cell r="F69">
            <v>166</v>
          </cell>
          <cell r="G69">
            <v>0</v>
          </cell>
          <cell r="H69">
            <v>180</v>
          </cell>
          <cell r="I69">
            <v>151</v>
          </cell>
          <cell r="J69">
            <v>-6</v>
          </cell>
          <cell r="O69">
            <v>29</v>
          </cell>
          <cell r="P69">
            <v>140</v>
          </cell>
          <cell r="Q69">
            <v>10.551724137931034</v>
          </cell>
          <cell r="R69">
            <v>5.7241379310344831</v>
          </cell>
          <cell r="S69">
            <v>24.2</v>
          </cell>
          <cell r="T69">
            <v>18.600000000000001</v>
          </cell>
          <cell r="U69">
            <v>35</v>
          </cell>
          <cell r="Y69">
            <v>140</v>
          </cell>
          <cell r="Z69" t="str">
            <v>яб</v>
          </cell>
          <cell r="AA69">
            <v>10</v>
          </cell>
          <cell r="AB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1660</v>
          </cell>
          <cell r="D70">
            <v>4160</v>
          </cell>
          <cell r="E70">
            <v>2881</v>
          </cell>
          <cell r="F70">
            <v>2883</v>
          </cell>
          <cell r="G70" t="str">
            <v>пуд</v>
          </cell>
          <cell r="H70">
            <v>180</v>
          </cell>
          <cell r="I70">
            <v>2913</v>
          </cell>
          <cell r="J70">
            <v>-32</v>
          </cell>
          <cell r="N70">
            <v>648</v>
          </cell>
          <cell r="O70">
            <v>456.2</v>
          </cell>
          <cell r="P70">
            <v>2100</v>
          </cell>
          <cell r="Q70">
            <v>10.922840859272249</v>
          </cell>
          <cell r="R70">
            <v>6.319596668128014</v>
          </cell>
          <cell r="S70">
            <v>387</v>
          </cell>
          <cell r="T70">
            <v>442.4</v>
          </cell>
          <cell r="U70">
            <v>492</v>
          </cell>
          <cell r="V70">
            <v>600</v>
          </cell>
          <cell r="Y70">
            <v>2748</v>
          </cell>
          <cell r="Z70" t="str">
            <v>ларин</v>
          </cell>
          <cell r="AA70">
            <v>229</v>
          </cell>
          <cell r="AB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3522</v>
          </cell>
          <cell r="D71">
            <v>2617</v>
          </cell>
          <cell r="E71">
            <v>3126</v>
          </cell>
          <cell r="F71">
            <v>2943</v>
          </cell>
          <cell r="G71" t="str">
            <v>пуд</v>
          </cell>
          <cell r="H71">
            <v>180</v>
          </cell>
          <cell r="I71">
            <v>3168</v>
          </cell>
          <cell r="J71">
            <v>-42</v>
          </cell>
          <cell r="N71">
            <v>768</v>
          </cell>
          <cell r="O71">
            <v>505.2</v>
          </cell>
          <cell r="P71">
            <v>2400</v>
          </cell>
          <cell r="Q71">
            <v>10.576009501187649</v>
          </cell>
          <cell r="R71">
            <v>5.8254156769596204</v>
          </cell>
          <cell r="S71">
            <v>465.8</v>
          </cell>
          <cell r="T71">
            <v>470</v>
          </cell>
          <cell r="U71">
            <v>602</v>
          </cell>
          <cell r="V71">
            <v>600</v>
          </cell>
          <cell r="Y71">
            <v>3168</v>
          </cell>
          <cell r="Z71" t="str">
            <v>ларин</v>
          </cell>
          <cell r="AA71">
            <v>264</v>
          </cell>
          <cell r="AB71">
            <v>0.25</v>
          </cell>
        </row>
        <row r="72">
          <cell r="A72" t="str">
            <v>Чебуреки с мясом, грибами и картофелем. ВЕС  ПОКОМ</v>
          </cell>
          <cell r="B72" t="str">
            <v>кг</v>
          </cell>
          <cell r="C72">
            <v>15.2</v>
          </cell>
          <cell r="E72">
            <v>2.7</v>
          </cell>
          <cell r="F72">
            <v>12.5</v>
          </cell>
          <cell r="G72">
            <v>0</v>
          </cell>
          <cell r="H72" t="e">
            <v>#N/A</v>
          </cell>
          <cell r="I72">
            <v>2.7</v>
          </cell>
          <cell r="J72">
            <v>0</v>
          </cell>
          <cell r="O72">
            <v>0.54</v>
          </cell>
          <cell r="Q72">
            <v>23.148148148148145</v>
          </cell>
          <cell r="R72">
            <v>23.148148148148145</v>
          </cell>
          <cell r="S72">
            <v>0.54</v>
          </cell>
          <cell r="T72">
            <v>1.8199999999999998</v>
          </cell>
          <cell r="U72">
            <v>0</v>
          </cell>
          <cell r="Y72">
            <v>0</v>
          </cell>
          <cell r="Z72" t="str">
            <v>увел</v>
          </cell>
          <cell r="AA72">
            <v>0</v>
          </cell>
          <cell r="AB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1315</v>
          </cell>
          <cell r="D73">
            <v>1350</v>
          </cell>
          <cell r="E73">
            <v>508</v>
          </cell>
          <cell r="F73">
            <v>1617</v>
          </cell>
          <cell r="G73" t="e">
            <v>#N/A</v>
          </cell>
          <cell r="H73" t="e">
            <v>#N/A</v>
          </cell>
          <cell r="I73">
            <v>549.70000000000005</v>
          </cell>
          <cell r="J73">
            <v>-41.700000000000045</v>
          </cell>
          <cell r="O73">
            <v>101.6</v>
          </cell>
          <cell r="P73">
            <v>200</v>
          </cell>
          <cell r="Q73">
            <v>17.883858267716537</v>
          </cell>
          <cell r="R73">
            <v>15.915354330708663</v>
          </cell>
          <cell r="S73">
            <v>33.6</v>
          </cell>
          <cell r="T73">
            <v>106.2</v>
          </cell>
          <cell r="U73">
            <v>130</v>
          </cell>
          <cell r="Y73">
            <v>200</v>
          </cell>
          <cell r="Z73" t="e">
            <v>#N/A</v>
          </cell>
          <cell r="AA73">
            <v>40</v>
          </cell>
          <cell r="AB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10.11.2023 - 16.11.2023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12.1</v>
          </cell>
          <cell r="F7">
            <v>66.150999999999996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14.7</v>
          </cell>
          <cell r="F8">
            <v>890.90099999999995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1.4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12.096</v>
          </cell>
          <cell r="F11">
            <v>966.78599999999994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10.7</v>
          </cell>
          <cell r="F12">
            <v>2020.5820000000001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8.1</v>
          </cell>
          <cell r="F13">
            <v>240.636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27</v>
          </cell>
        </row>
        <row r="15">
          <cell r="A15" t="str">
            <v xml:space="preserve"> 022  Колбаса Вязанка со шпиком, вектор 0,5кг, ПОКОМ</v>
          </cell>
          <cell r="D15">
            <v>11</v>
          </cell>
          <cell r="F15">
            <v>250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19</v>
          </cell>
          <cell r="F16">
            <v>1535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389</v>
          </cell>
          <cell r="F18">
            <v>2831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506</v>
          </cell>
          <cell r="F19">
            <v>4645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341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114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182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84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</v>
          </cell>
          <cell r="F24">
            <v>340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7</v>
          </cell>
          <cell r="F25">
            <v>272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102</v>
          </cell>
        </row>
        <row r="27">
          <cell r="A27" t="str">
            <v xml:space="preserve"> 068  Колбаса Особая ТМ Особый рецепт, 0,5 кг, ПОКОМ</v>
          </cell>
          <cell r="F27">
            <v>180</v>
          </cell>
        </row>
        <row r="28">
          <cell r="A28" t="str">
            <v xml:space="preserve"> 079  Колбаса Сервелат Кремлевский,  0.35 кг, ПОКОМ</v>
          </cell>
          <cell r="F28">
            <v>102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22</v>
          </cell>
          <cell r="F29">
            <v>1592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4</v>
          </cell>
          <cell r="F30">
            <v>396</v>
          </cell>
        </row>
        <row r="31">
          <cell r="A31" t="str">
            <v xml:space="preserve"> 092  Сосиски Баварские с сыром,  0.42кг,ПОКОМ</v>
          </cell>
          <cell r="D31">
            <v>3332</v>
          </cell>
          <cell r="F31">
            <v>8598</v>
          </cell>
        </row>
        <row r="32">
          <cell r="A32" t="str">
            <v xml:space="preserve"> 093  Сосиски Баварские с сыром, БАВАРУШКИ МГС 0.42кг, ТМ Стародворье   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4619</v>
          </cell>
          <cell r="F33">
            <v>11325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9</v>
          </cell>
          <cell r="F34">
            <v>1152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</v>
          </cell>
          <cell r="F35">
            <v>344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</v>
          </cell>
          <cell r="F36">
            <v>579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1285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11.8</v>
          </cell>
          <cell r="F38">
            <v>641.95899999999995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12.5</v>
          </cell>
          <cell r="F39">
            <v>7640.5360000000001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3.3</v>
          </cell>
          <cell r="F40">
            <v>354.46699999999998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13.5</v>
          </cell>
          <cell r="F41">
            <v>1686.9739999999999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2.4</v>
          </cell>
          <cell r="F42">
            <v>292.887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17.501000000000001</v>
          </cell>
          <cell r="F43">
            <v>13600.286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313.887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64.251999999999995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2.4</v>
          </cell>
          <cell r="F46">
            <v>85.21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9.25</v>
          </cell>
          <cell r="F47">
            <v>674.95399999999995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20.001999999999999</v>
          </cell>
          <cell r="F48">
            <v>5685.6989999999996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20.001000000000001</v>
          </cell>
          <cell r="F49">
            <v>8721.2890000000007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11.75</v>
          </cell>
          <cell r="F50">
            <v>358.07900000000001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10.1</v>
          </cell>
          <cell r="F51">
            <v>371.35199999999998</v>
          </cell>
        </row>
        <row r="52">
          <cell r="A52" t="str">
            <v xml:space="preserve"> 240  Колбаса Салями охотничья, ВЕС. ПОКОМ</v>
          </cell>
          <cell r="F52">
            <v>58.084000000000003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11.8</v>
          </cell>
          <cell r="F53">
            <v>1203.146</v>
          </cell>
        </row>
        <row r="54">
          <cell r="A54" t="str">
            <v xml:space="preserve"> 243  Колбаса Сервелат Зернистый, ВЕС.  ПОКОМ</v>
          </cell>
          <cell r="D54">
            <v>4.2</v>
          </cell>
          <cell r="F54">
            <v>147.13</v>
          </cell>
        </row>
        <row r="55">
          <cell r="A55" t="str">
            <v xml:space="preserve"> 247  Сардельки Нежные, ВЕС.  ПОКОМ</v>
          </cell>
          <cell r="D55">
            <v>7.8</v>
          </cell>
          <cell r="F55">
            <v>272.07799999999997</v>
          </cell>
        </row>
        <row r="56">
          <cell r="A56" t="str">
            <v xml:space="preserve"> 248  Сардельки Сочные ТМ Особый рецепт,   ПОКОМ</v>
          </cell>
          <cell r="D56">
            <v>7.8</v>
          </cell>
          <cell r="F56">
            <v>318.66800000000001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11.7</v>
          </cell>
          <cell r="F57">
            <v>1501.3320000000001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63.804000000000002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71.757000000000005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604.14300000000003</v>
          </cell>
        </row>
        <row r="61">
          <cell r="A61" t="str">
            <v xml:space="preserve"> 259  Сосиски Сливочные Дугушка, ВЕС.   ПОКОМ</v>
          </cell>
          <cell r="F61">
            <v>0.8</v>
          </cell>
        </row>
        <row r="62">
          <cell r="A62" t="str">
            <v xml:space="preserve"> 263  Шпикачки Стародворские, ВЕС.  ПОКОМ</v>
          </cell>
          <cell r="F62">
            <v>182.23500000000001</v>
          </cell>
        </row>
        <row r="63">
          <cell r="A63" t="str">
            <v xml:space="preserve"> 265  Колбаса Балыкбургская, ВЕС, ТМ Баварушка  ПОКОМ</v>
          </cell>
          <cell r="D63">
            <v>4.9000000000000004</v>
          </cell>
          <cell r="F63">
            <v>450.28399999999999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D64">
            <v>5.6</v>
          </cell>
          <cell r="F64">
            <v>475.89100000000002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5.6</v>
          </cell>
          <cell r="F65">
            <v>458.851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12</v>
          </cell>
          <cell r="F66">
            <v>1884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16</v>
          </cell>
          <cell r="F67">
            <v>3494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26</v>
          </cell>
          <cell r="F68">
            <v>4031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1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9.1</v>
          </cell>
          <cell r="F70">
            <v>636.44500000000005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F71">
            <v>431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10</v>
          </cell>
          <cell r="F72">
            <v>1383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D73">
            <v>6.3</v>
          </cell>
          <cell r="F73">
            <v>288.41000000000003</v>
          </cell>
        </row>
        <row r="74">
          <cell r="A74" t="str">
            <v xml:space="preserve"> 298  Колбаса Сливушка ТМ Вязанка, 0,375кг,  ПОКОМ</v>
          </cell>
          <cell r="F74">
            <v>1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25</v>
          </cell>
          <cell r="F75">
            <v>3950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35</v>
          </cell>
          <cell r="F76">
            <v>4733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D77">
            <v>4.2</v>
          </cell>
          <cell r="F77">
            <v>48.354999999999997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D78">
            <v>6.3</v>
          </cell>
          <cell r="F78">
            <v>125.396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10</v>
          </cell>
          <cell r="F79">
            <v>1340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10</v>
          </cell>
          <cell r="F80">
            <v>1770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12</v>
          </cell>
          <cell r="F81">
            <v>1019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10.8</v>
          </cell>
          <cell r="F82">
            <v>321.04599999999999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42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16</v>
          </cell>
          <cell r="F84">
            <v>780.65200000000004</v>
          </cell>
        </row>
        <row r="85">
          <cell r="A85" t="str">
            <v xml:space="preserve"> 316  Колбаса Нежная ТМ Зареченские ВЕС  ПОКОМ</v>
          </cell>
          <cell r="F85">
            <v>232.876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50.412999999999997</v>
          </cell>
        </row>
        <row r="87">
          <cell r="A87" t="str">
            <v xml:space="preserve"> 318  Сосиски Датские ТМ Зареченские, ВЕС  ПОКОМ</v>
          </cell>
          <cell r="D87">
            <v>18.2</v>
          </cell>
          <cell r="F87">
            <v>3397.6350000000002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4502</v>
          </cell>
          <cell r="F88">
            <v>8449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364</v>
          </cell>
          <cell r="F89">
            <v>4748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14</v>
          </cell>
          <cell r="F90">
            <v>881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26.302</v>
          </cell>
        </row>
        <row r="92">
          <cell r="A92" t="str">
            <v xml:space="preserve"> 328  Сардельки Сочинки Стародворье ТМ  0,4 кг ПОКОМ</v>
          </cell>
          <cell r="D92">
            <v>13</v>
          </cell>
          <cell r="F92">
            <v>366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17</v>
          </cell>
          <cell r="F93">
            <v>385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17.300999999999998</v>
          </cell>
          <cell r="F94">
            <v>2501.8330000000001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53.716999999999999</v>
          </cell>
        </row>
        <row r="96">
          <cell r="A96" t="str">
            <v xml:space="preserve"> 334  Паштет Любительский ТМ Стародворье ламистер 0,1 кг  ПОКОМ</v>
          </cell>
          <cell r="F96">
            <v>335</v>
          </cell>
        </row>
        <row r="97">
          <cell r="A97" t="str">
            <v xml:space="preserve"> 335  Колбаса Сливушка ТМ Вязанка. ВЕС.  ПОКОМ </v>
          </cell>
          <cell r="F97">
            <v>101.123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2.6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13</v>
          </cell>
          <cell r="F99">
            <v>3196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1961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8.8000000000000007</v>
          </cell>
          <cell r="F101">
            <v>844.00300000000004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8</v>
          </cell>
          <cell r="F102">
            <v>617.32100000000003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8</v>
          </cell>
          <cell r="F103">
            <v>1263.6120000000001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8.8000000000000007</v>
          </cell>
          <cell r="F104">
            <v>1005.122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1.3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99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F107">
            <v>21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F108">
            <v>18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F109">
            <v>34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8.1</v>
          </cell>
          <cell r="F110">
            <v>490.07799999999997</v>
          </cell>
        </row>
        <row r="111">
          <cell r="A111" t="str">
            <v xml:space="preserve"> 368 Колбаса Балыкбургская с мраморным балыком 0,13 кг. ТМ Баварушка  ПОКОМ</v>
          </cell>
          <cell r="D111">
            <v>8</v>
          </cell>
          <cell r="F111">
            <v>266</v>
          </cell>
        </row>
        <row r="112">
          <cell r="A112" t="str">
            <v xml:space="preserve"> 372  Ветчина Сочинка ТМ Стародворье. ВЕС ПОКОМ</v>
          </cell>
          <cell r="D112">
            <v>1.3</v>
          </cell>
          <cell r="F112">
            <v>50.451000000000001</v>
          </cell>
        </row>
        <row r="113">
          <cell r="A113" t="str">
            <v xml:space="preserve"> 373 Колбаса вареная Сочинка ТМ Стародворье ВЕС ПОКОМ</v>
          </cell>
          <cell r="D113">
            <v>2.6</v>
          </cell>
          <cell r="F113">
            <v>257.93400000000003</v>
          </cell>
        </row>
        <row r="114">
          <cell r="A114" t="str">
            <v xml:space="preserve"> 375  Ветчина Балыкбургская ТМ Баварушка. ВЕС ПОКОМ</v>
          </cell>
          <cell r="F114">
            <v>0.8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F115">
            <v>170</v>
          </cell>
        </row>
        <row r="116">
          <cell r="A116" t="str">
            <v xml:space="preserve"> 377  Колбаса Молочная Дугушка 0,6кг ТМ Стародворье  ПОКОМ</v>
          </cell>
          <cell r="F116">
            <v>207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5</v>
          </cell>
          <cell r="F117">
            <v>257</v>
          </cell>
        </row>
        <row r="118">
          <cell r="A118" t="str">
            <v xml:space="preserve"> 385  Колбаски Филейбургские с филе сочного окорока, 0,28кг ТМ Баварушка  ПОКОМ</v>
          </cell>
          <cell r="D118">
            <v>21</v>
          </cell>
          <cell r="F118">
            <v>2805</v>
          </cell>
        </row>
        <row r="119">
          <cell r="A119" t="str">
            <v xml:space="preserve"> 387  Колбаса вареная Мусульманская Халяль ТМ Вязанка, 0,4 кг ПОКОМ</v>
          </cell>
          <cell r="D119">
            <v>4</v>
          </cell>
          <cell r="F119">
            <v>896</v>
          </cell>
        </row>
        <row r="120">
          <cell r="A120" t="str">
            <v xml:space="preserve"> 388  Сосиски Восточные Халяль ТМ Вязанка 0,33 кг АК. ПОКОМ</v>
          </cell>
          <cell r="D120">
            <v>3</v>
          </cell>
          <cell r="F120">
            <v>845</v>
          </cell>
        </row>
        <row r="121">
          <cell r="A121" t="str">
            <v xml:space="preserve"> 394 Колбаса полукопченая Аль-Ислами халяль ТМ Вязанка оболочка фиброуз в в/у 0,35 кг  ПОКОМ</v>
          </cell>
          <cell r="D121">
            <v>3</v>
          </cell>
          <cell r="F121">
            <v>383</v>
          </cell>
        </row>
        <row r="122">
          <cell r="A122" t="str">
            <v xml:space="preserve"> 397  Ветчина Дугушка ТМ Стародворье ТС Дугушка в полиамидной оболочке 0,6 кг. ПОКОМ</v>
          </cell>
          <cell r="F122">
            <v>36</v>
          </cell>
        </row>
        <row r="123">
          <cell r="A123" t="str">
            <v xml:space="preserve"> 408  Ветчина Сливушка с индейкой ТМ Вязанка, 0,4кг  ПОКОМ</v>
          </cell>
          <cell r="F123">
            <v>54</v>
          </cell>
        </row>
        <row r="124">
          <cell r="A124" t="str">
            <v xml:space="preserve"> 409  Ветчина Балыкбургская ТМ Баварушка  в оболочке фиброуз в/у 0,42 кг ПОКОМ</v>
          </cell>
          <cell r="F124">
            <v>54</v>
          </cell>
        </row>
        <row r="125">
          <cell r="A125" t="str">
            <v>1002 Ветчина По Швейцарскому рецепту 0,3 (Знаменский СГЦ)  МК</v>
          </cell>
          <cell r="D125">
            <v>70</v>
          </cell>
          <cell r="F125">
            <v>70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15.5</v>
          </cell>
          <cell r="F126">
            <v>15.5</v>
          </cell>
        </row>
        <row r="127">
          <cell r="A127" t="str">
            <v>1004 Рулька свиная бескостная в/к в/у (Знаменский СГЦ) МК</v>
          </cell>
          <cell r="D127">
            <v>26</v>
          </cell>
          <cell r="F127">
            <v>26</v>
          </cell>
        </row>
        <row r="128">
          <cell r="A128" t="str">
            <v>1008 Хлеб печеночный 0,3кг в/у ШТ (Знаменский СГЦ)  МК</v>
          </cell>
          <cell r="D128">
            <v>60</v>
          </cell>
          <cell r="F128">
            <v>60</v>
          </cell>
        </row>
        <row r="129">
          <cell r="A129" t="str">
            <v>1009 Мясо по домашнему в/у 0,35шт (Знаменский СГЦ)  МК</v>
          </cell>
          <cell r="D129">
            <v>50</v>
          </cell>
          <cell r="F129">
            <v>50</v>
          </cell>
        </row>
        <row r="130">
          <cell r="A130" t="str">
            <v>3215 ВЕТЧ.МЯСНАЯ Папа может п/о 0.4кг 8шт.    ОСТАНКИНО</v>
          </cell>
          <cell r="D130">
            <v>268</v>
          </cell>
          <cell r="F130">
            <v>268</v>
          </cell>
        </row>
        <row r="131">
          <cell r="A131" t="str">
            <v>3678 СОЧНЫЕ сос п/о мгс 2*2     ОСТАНКИНО</v>
          </cell>
          <cell r="D131">
            <v>4</v>
          </cell>
          <cell r="F131">
            <v>4</v>
          </cell>
        </row>
        <row r="132">
          <cell r="A132" t="str">
            <v>3812 СОЧНЫЕ сос п/о мгс 2*2  ОСТАНКИНО</v>
          </cell>
          <cell r="D132">
            <v>1623.5</v>
          </cell>
          <cell r="F132">
            <v>1623.5</v>
          </cell>
        </row>
        <row r="133">
          <cell r="A133" t="str">
            <v>3969 МЯСНАЯ Папа может вар п/о_Ашан  ОСТАНКИНО</v>
          </cell>
          <cell r="D133">
            <v>13.3</v>
          </cell>
          <cell r="F133">
            <v>13.3</v>
          </cell>
        </row>
        <row r="134">
          <cell r="A134" t="str">
            <v>4063 МЯСНАЯ Папа может вар п/о_Л   ОСТАНКИНО</v>
          </cell>
          <cell r="D134">
            <v>1664.75</v>
          </cell>
          <cell r="F134">
            <v>1664.75</v>
          </cell>
        </row>
        <row r="135">
          <cell r="A135" t="str">
            <v>4117 ЭКСТРА Папа может с/к в/у_Л   ОСТАНКИНО</v>
          </cell>
          <cell r="D135">
            <v>38</v>
          </cell>
          <cell r="F135">
            <v>38</v>
          </cell>
        </row>
        <row r="136">
          <cell r="A136" t="str">
            <v>4574 Мясная со шпиком Папа может вар п/о ОСТАНКИНО</v>
          </cell>
          <cell r="D136">
            <v>120.15</v>
          </cell>
          <cell r="F136">
            <v>120.15</v>
          </cell>
        </row>
        <row r="137">
          <cell r="A137" t="str">
            <v>4614 ВЕТЧ.ЛЮБИТЕЛЬСКАЯ п/о _ ОСТАНКИНО</v>
          </cell>
          <cell r="D137">
            <v>156.5</v>
          </cell>
          <cell r="F137">
            <v>156.5</v>
          </cell>
        </row>
        <row r="138">
          <cell r="A138" t="str">
            <v>4813 ФИЛЕЙНАЯ Папа может вар п/о_Л   ОСТАНКИНО</v>
          </cell>
          <cell r="D138">
            <v>336.15</v>
          </cell>
          <cell r="F138">
            <v>336.15</v>
          </cell>
        </row>
        <row r="139">
          <cell r="A139" t="str">
            <v>4993 САЛЯМИ ИТАЛЬЯНСКАЯ с/к в/у 1/250*8_120c ОСТАНКИНО</v>
          </cell>
          <cell r="D139">
            <v>527</v>
          </cell>
          <cell r="F139">
            <v>527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67.5</v>
          </cell>
          <cell r="F141">
            <v>67.5</v>
          </cell>
        </row>
        <row r="142">
          <cell r="A142" t="str">
            <v>5336 ОСОБАЯ вар п/о  ОСТАНКИНО</v>
          </cell>
          <cell r="D142">
            <v>191.7</v>
          </cell>
          <cell r="F142">
            <v>191.7</v>
          </cell>
        </row>
        <row r="143">
          <cell r="A143" t="str">
            <v>5337 ОСОБАЯ СО ШПИКОМ вар п/о  ОСТАНКИНО</v>
          </cell>
          <cell r="D143">
            <v>69.3</v>
          </cell>
          <cell r="F143">
            <v>69.3</v>
          </cell>
        </row>
        <row r="144">
          <cell r="A144" t="str">
            <v>5341 СЕРВЕЛАТ ОХОТНИЧИЙ в/к в/у  ОСТАНКИНО</v>
          </cell>
          <cell r="D144">
            <v>338.4</v>
          </cell>
          <cell r="F144">
            <v>338.4</v>
          </cell>
        </row>
        <row r="145">
          <cell r="A145" t="str">
            <v>5483 ЭКСТРА Папа может с/к в/у 1/250 8шт.   ОСТАНКИНО</v>
          </cell>
          <cell r="D145">
            <v>836</v>
          </cell>
          <cell r="F145">
            <v>844</v>
          </cell>
        </row>
        <row r="146">
          <cell r="A146" t="str">
            <v>5544 Сервелат Финский в/к в/у_45с НОВАЯ ОСТАНКИНО</v>
          </cell>
          <cell r="D146">
            <v>715.14</v>
          </cell>
          <cell r="F146">
            <v>715.14</v>
          </cell>
        </row>
        <row r="147">
          <cell r="A147" t="str">
            <v>5682 САЛЯМИ МЕЛКОЗЕРНЕНАЯ с/к в/у 1/120_60с   ОСТАНКИНО</v>
          </cell>
          <cell r="D147">
            <v>1645</v>
          </cell>
          <cell r="F147">
            <v>1645</v>
          </cell>
        </row>
        <row r="148">
          <cell r="A148" t="str">
            <v>5706 АРОМАТНАЯ Папа может с/к в/у 1/250 8шт.  ОСТАНКИНО</v>
          </cell>
          <cell r="D148">
            <v>743</v>
          </cell>
          <cell r="F148">
            <v>743</v>
          </cell>
        </row>
        <row r="149">
          <cell r="A149" t="str">
            <v>5708 ПОСОЛЬСКАЯ Папа может с/к в/у ОСТАНКИНО</v>
          </cell>
          <cell r="D149">
            <v>102.5</v>
          </cell>
          <cell r="F149">
            <v>102.5</v>
          </cell>
        </row>
        <row r="150">
          <cell r="A150" t="str">
            <v>5820 СЛИВОЧНЫЕ Папа может сос п/о мгс 2*2_45с   ОСТАНКИНО</v>
          </cell>
          <cell r="D150">
            <v>92</v>
          </cell>
          <cell r="F150">
            <v>92</v>
          </cell>
        </row>
        <row r="151">
          <cell r="A151" t="str">
            <v>5851 ЭКСТРА Папа может вар п/о   ОСТАНКИНО</v>
          </cell>
          <cell r="D151">
            <v>485.8</v>
          </cell>
          <cell r="F151">
            <v>485.8</v>
          </cell>
        </row>
        <row r="152">
          <cell r="A152" t="str">
            <v>5931 ОХОТНИЧЬЯ Папа может с/к в/у 1/220 8шт.   ОСТАНКИНО</v>
          </cell>
          <cell r="D152">
            <v>634</v>
          </cell>
          <cell r="F152">
            <v>638</v>
          </cell>
        </row>
        <row r="153">
          <cell r="A153" t="str">
            <v>5981 МОЛОЧНЫЕ ТРАДИЦ. сос п/о мгс 1*6_45с   ОСТАНКИНО</v>
          </cell>
          <cell r="D153">
            <v>94.2</v>
          </cell>
          <cell r="F153">
            <v>94.2</v>
          </cell>
        </row>
        <row r="154">
          <cell r="A154" t="str">
            <v>5997 ОСОБАЯ Коровино вар п/о  ОСТАНКИНО</v>
          </cell>
          <cell r="D154">
            <v>17.95</v>
          </cell>
          <cell r="F154">
            <v>17.95</v>
          </cell>
        </row>
        <row r="155">
          <cell r="A155" t="str">
            <v>6004 РАГУ СВИНОЕ 1кг 8шт.зам_120с ОСТАНКИНО</v>
          </cell>
          <cell r="D155">
            <v>156</v>
          </cell>
          <cell r="F155">
            <v>156</v>
          </cell>
        </row>
        <row r="156">
          <cell r="A156" t="str">
            <v>6041 МОЛОЧНЫЕ К ЗАВТРАКУ сос п/о мгс 1*3  ОСТАНКИНО</v>
          </cell>
          <cell r="D156">
            <v>258.3</v>
          </cell>
          <cell r="F156">
            <v>258.3</v>
          </cell>
        </row>
        <row r="157">
          <cell r="A157" t="str">
            <v>6042 МОЛОЧНЫЕ К ЗАВТРАКУ сос п/о в/у 0.4кг   ОСТАНКИНО</v>
          </cell>
          <cell r="D157">
            <v>1204</v>
          </cell>
          <cell r="F157">
            <v>1216</v>
          </cell>
        </row>
        <row r="158">
          <cell r="A158" t="str">
            <v>6113 СОЧНЫЕ сос п/о мгс 1*6_Ашан  ОСТАНКИНО</v>
          </cell>
          <cell r="D158">
            <v>1924.662</v>
          </cell>
          <cell r="F158">
            <v>1924.662</v>
          </cell>
        </row>
        <row r="159">
          <cell r="A159" t="str">
            <v>6123 МОЛОЧНЫЕ КЛАССИЧЕСКИЕ ПМ сос п/о мгс 2*4   ОСТАНКИНО</v>
          </cell>
          <cell r="D159">
            <v>548</v>
          </cell>
          <cell r="F159">
            <v>548</v>
          </cell>
        </row>
        <row r="160">
          <cell r="A160" t="str">
            <v>6144 МОЛОЧНЫЕ ТРАДИЦ сос п/о в/у 1/360 (1+1) ОСТАНКИНО</v>
          </cell>
          <cell r="D160">
            <v>115</v>
          </cell>
          <cell r="F160">
            <v>115</v>
          </cell>
        </row>
        <row r="161">
          <cell r="A161" t="str">
            <v>6158 ВРЕМЯ ОЛИВЬЕ Папа может вар п/о 0.4кг   ОСТАНКИНО</v>
          </cell>
          <cell r="D161">
            <v>112</v>
          </cell>
          <cell r="F161">
            <v>112</v>
          </cell>
        </row>
        <row r="162">
          <cell r="A162" t="str">
            <v>6212 СЕРВЕЛАТ ФИНСКИЙ СН в/к в/у  ОСТАНКИНО</v>
          </cell>
          <cell r="D162">
            <v>13.8</v>
          </cell>
          <cell r="F162">
            <v>13.8</v>
          </cell>
        </row>
        <row r="163">
          <cell r="A163" t="str">
            <v>6213 СЕРВЕЛАТ ФИНСКИЙ СН в/к в/у 0.35кг 8шт.  ОСТАНКИНО</v>
          </cell>
          <cell r="D163">
            <v>299</v>
          </cell>
          <cell r="F163">
            <v>299</v>
          </cell>
        </row>
        <row r="164">
          <cell r="A164" t="str">
            <v>6215 СЕРВЕЛАТ ОРЕХОВЫЙ СН в/к в/у 0.35кг 8шт  ОСТАНКИНО</v>
          </cell>
          <cell r="D164">
            <v>222</v>
          </cell>
          <cell r="F164">
            <v>222</v>
          </cell>
        </row>
        <row r="165">
          <cell r="A165" t="str">
            <v>6217 ШПИКАЧКИ ДОМАШНИЕ СН п/о мгс 0.4кг 8шт.  ОСТАНКИНО</v>
          </cell>
          <cell r="D165">
            <v>218</v>
          </cell>
          <cell r="F165">
            <v>218</v>
          </cell>
        </row>
        <row r="166">
          <cell r="A166" t="str">
            <v>6227 МОЛОЧНЫЕ ТРАДИЦ. сос п/о мгс 0.6кг LTF  ОСТАНКИНО</v>
          </cell>
          <cell r="D166">
            <v>240</v>
          </cell>
          <cell r="F166">
            <v>240</v>
          </cell>
        </row>
        <row r="167">
          <cell r="A167" t="str">
            <v>6241 ХОТ-ДОГ Папа может сос п/о мгс 0.38кг  ОСТАНКИНО</v>
          </cell>
          <cell r="D167">
            <v>128</v>
          </cell>
          <cell r="F167">
            <v>140</v>
          </cell>
        </row>
        <row r="168">
          <cell r="A168" t="str">
            <v>6247 ДОМАШНЯЯ Папа может вар п/о 0,4кг 8шт.  ОСТАНКИНО</v>
          </cell>
          <cell r="D168">
            <v>153</v>
          </cell>
          <cell r="F168">
            <v>153</v>
          </cell>
        </row>
        <row r="169">
          <cell r="A169" t="str">
            <v>6259 К ЧАЮ Советское наследие вар н/о мгс  ОСТАНКИНО</v>
          </cell>
          <cell r="D169">
            <v>15.6</v>
          </cell>
          <cell r="F169">
            <v>15.6</v>
          </cell>
        </row>
        <row r="170">
          <cell r="A170" t="str">
            <v>6268 ГОВЯЖЬЯ Папа может вар п/о 0,4кг 8 шт.  ОСТАНКИНО</v>
          </cell>
          <cell r="D170">
            <v>358</v>
          </cell>
          <cell r="F170">
            <v>358</v>
          </cell>
        </row>
        <row r="171">
          <cell r="A171" t="str">
            <v>6279 КОРЕЙКА ПО-ОСТ.к/в в/с с/н в/у 1/150_45с  ОСТАНКИНО</v>
          </cell>
          <cell r="D171">
            <v>108</v>
          </cell>
          <cell r="F171">
            <v>108</v>
          </cell>
        </row>
        <row r="172">
          <cell r="A172" t="str">
            <v>6281 СВИНИНА ДЕЛИКАТ. к/в мл/к в/у 0.3кг 45с  ОСТАНКИНО</v>
          </cell>
          <cell r="D172">
            <v>461</v>
          </cell>
          <cell r="F172">
            <v>461</v>
          </cell>
        </row>
        <row r="173">
          <cell r="A173" t="str">
            <v>6297 ФИЛЕЙНЫЕ сос ц/о в/у 1/270 12шт_45с  ОСТАНКИНО</v>
          </cell>
          <cell r="D173">
            <v>2262</v>
          </cell>
          <cell r="F173">
            <v>2262</v>
          </cell>
        </row>
        <row r="174">
          <cell r="A174" t="str">
            <v>6301 БАЛЫКОВАЯ СН в/к в/у  ОСТАНКИНО</v>
          </cell>
          <cell r="D174">
            <v>46</v>
          </cell>
          <cell r="F174">
            <v>46</v>
          </cell>
        </row>
        <row r="175">
          <cell r="A175" t="str">
            <v>6302 БАЛЫКОВАЯ СН в/к в/у 0.35кг 8шт.  ОСТАНКИНО</v>
          </cell>
          <cell r="D175">
            <v>159</v>
          </cell>
          <cell r="F175">
            <v>159</v>
          </cell>
        </row>
        <row r="176">
          <cell r="A176" t="str">
            <v>6303 МЯСНЫЕ Папа может сос п/о мгс 1.5*3  ОСТАНКИНО</v>
          </cell>
          <cell r="D176">
            <v>245.9</v>
          </cell>
          <cell r="F176">
            <v>245.9</v>
          </cell>
        </row>
        <row r="177">
          <cell r="A177" t="str">
            <v>6325 ДОКТОРСКАЯ ПРЕМИУМ вар п/о 0.4кг 8шт.  ОСТАНКИНО</v>
          </cell>
          <cell r="D177">
            <v>582</v>
          </cell>
          <cell r="F177">
            <v>582</v>
          </cell>
        </row>
        <row r="178">
          <cell r="A178" t="str">
            <v>6333 МЯСНАЯ Папа может вар п/о 0.4кг 8шт.  ОСТАНКИНО</v>
          </cell>
          <cell r="D178">
            <v>5935</v>
          </cell>
          <cell r="F178">
            <v>5939</v>
          </cell>
        </row>
        <row r="179">
          <cell r="A179" t="str">
            <v>6353 ЭКСТРА Папа может вар п/о 0.4кг 8шт.  ОСТАНКИНО</v>
          </cell>
          <cell r="D179">
            <v>1975</v>
          </cell>
          <cell r="F179">
            <v>1985</v>
          </cell>
        </row>
        <row r="180">
          <cell r="A180" t="str">
            <v>6392 ФИЛЕЙНАЯ Папа может вар п/о 0.4кг. ОСТАНКИНО</v>
          </cell>
          <cell r="D180">
            <v>4059</v>
          </cell>
          <cell r="F180">
            <v>4060</v>
          </cell>
        </row>
        <row r="181">
          <cell r="A181" t="str">
            <v>6427 КЛАССИЧЕСКАЯ ПМ вар п/о 0.35кг 8шт. ОСТАНКИНО</v>
          </cell>
          <cell r="D181">
            <v>1180</v>
          </cell>
          <cell r="F181">
            <v>1182</v>
          </cell>
        </row>
        <row r="182">
          <cell r="A182" t="str">
            <v>6438 БОГАТЫРСКИЕ Папа Может сос п/о в/у 0,3кг  ОСТАНКИНО</v>
          </cell>
          <cell r="D182">
            <v>568</v>
          </cell>
          <cell r="F182">
            <v>568</v>
          </cell>
        </row>
        <row r="183">
          <cell r="A183" t="str">
            <v>6448 СВИНИНА МАДЕРА с/к с/н в/у 1/100 10шт.   ОСТАНКИНО</v>
          </cell>
          <cell r="D183">
            <v>249</v>
          </cell>
          <cell r="F183">
            <v>249</v>
          </cell>
        </row>
        <row r="184">
          <cell r="A184" t="str">
            <v>6450 БЕКОН с/к с/н в/у 1/100 10шт.  ОСТАНКИНО</v>
          </cell>
          <cell r="D184">
            <v>446</v>
          </cell>
          <cell r="F184">
            <v>446</v>
          </cell>
        </row>
        <row r="185">
          <cell r="A185" t="str">
            <v>6453 ЭКСТРА Папа может с/к с/н в/у 1/100 14шт.   ОСТАНКИНО</v>
          </cell>
          <cell r="D185">
            <v>1090</v>
          </cell>
          <cell r="F185">
            <v>1090</v>
          </cell>
        </row>
        <row r="186">
          <cell r="A186" t="str">
            <v>6454 АРОМАТНАЯ с/к с/н в/у 1/100 14шт.  ОСТАНКИНО</v>
          </cell>
          <cell r="D186">
            <v>816</v>
          </cell>
          <cell r="F186">
            <v>816</v>
          </cell>
        </row>
        <row r="187">
          <cell r="A187" t="str">
            <v>6475 С СЫРОМ Папа может сос ц/о мгс 0.4кг6шт  ОСТАНКИНО</v>
          </cell>
          <cell r="D187">
            <v>315</v>
          </cell>
          <cell r="F187">
            <v>315</v>
          </cell>
        </row>
        <row r="188">
          <cell r="A188" t="str">
            <v>6527 ШПИКАЧКИ СОЧНЫЕ ПМ сар б/о мгс 1*3 45с ОСТАНКИНО</v>
          </cell>
          <cell r="D188">
            <v>510.3</v>
          </cell>
          <cell r="F188">
            <v>510.3</v>
          </cell>
        </row>
        <row r="189">
          <cell r="A189" t="str">
            <v>6562 СЕРВЕЛАТ КАРЕЛЬСКИЙ СН в/к в/у 0,28кг  ОСТАНКИНО</v>
          </cell>
          <cell r="D189">
            <v>1052</v>
          </cell>
          <cell r="F189">
            <v>1052</v>
          </cell>
        </row>
        <row r="190">
          <cell r="A190" t="str">
            <v>6563 СЛИВОЧНЫЕ СН сос п/о мгс 1*6  ОСТАНКИНО</v>
          </cell>
          <cell r="D190">
            <v>98</v>
          </cell>
          <cell r="F190">
            <v>98</v>
          </cell>
        </row>
        <row r="191">
          <cell r="A191" t="str">
            <v>6565 СЕРВЕЛАТ С АРОМ.ТРАВАМИ в/к в/у 0,31кг  ОСТАНКИНО</v>
          </cell>
          <cell r="D191">
            <v>7</v>
          </cell>
          <cell r="F191">
            <v>7</v>
          </cell>
        </row>
        <row r="192">
          <cell r="A192" t="str">
            <v>6566 СЕРВЕЛАТ С БЕЛ.ГРИБАМИ в/к в/у 0,31кг  ОСТАНКИНО</v>
          </cell>
          <cell r="D192">
            <v>7</v>
          </cell>
          <cell r="F192">
            <v>7</v>
          </cell>
        </row>
        <row r="193">
          <cell r="A193" t="str">
            <v>6589 МОЛОЧНЫЕ ГОСТ СН сос п/о мгс 0.41кг 10шт  ОСТАНКИНО</v>
          </cell>
          <cell r="D193">
            <v>147</v>
          </cell>
          <cell r="F193">
            <v>147</v>
          </cell>
        </row>
        <row r="194">
          <cell r="A194" t="str">
            <v>6590 СЛИВОЧНЫЕ СН сос п/о мгс 0.41кг 10шт.  ОСТАНКИНО</v>
          </cell>
          <cell r="D194">
            <v>499</v>
          </cell>
          <cell r="F194">
            <v>499</v>
          </cell>
        </row>
        <row r="195">
          <cell r="A195" t="str">
            <v>6592 ДОКТОРСКАЯ СН вар п/о  ОСТАНКИНО</v>
          </cell>
          <cell r="D195">
            <v>62.5</v>
          </cell>
          <cell r="F195">
            <v>62.5</v>
          </cell>
        </row>
        <row r="196">
          <cell r="A196" t="str">
            <v>6593 ДОКТОРСКАЯ СН вар п/о 0.45кг 8шт.  ОСТАНКИНО</v>
          </cell>
          <cell r="D196">
            <v>387</v>
          </cell>
          <cell r="F196">
            <v>387</v>
          </cell>
        </row>
        <row r="197">
          <cell r="A197" t="str">
            <v>6594 МОЛОЧНАЯ СН вар п/о  ОСТАНКИНО</v>
          </cell>
          <cell r="D197">
            <v>86</v>
          </cell>
          <cell r="F197">
            <v>86</v>
          </cell>
        </row>
        <row r="198">
          <cell r="A198" t="str">
            <v>6595 МОЛОЧНАЯ СН вар п/о 0.45кг 8шт.  ОСТАНКИНО</v>
          </cell>
          <cell r="D198">
            <v>364</v>
          </cell>
          <cell r="F198">
            <v>364</v>
          </cell>
        </row>
        <row r="199">
          <cell r="A199" t="str">
            <v>6597 РУССКАЯ СН вар п/о 0.45кг 8шт.  ОСТАНКИНО</v>
          </cell>
          <cell r="D199">
            <v>86</v>
          </cell>
          <cell r="F199">
            <v>86</v>
          </cell>
        </row>
        <row r="200">
          <cell r="A200" t="str">
            <v>6601 ГОВЯЖЬИ СН сос п/о мгс 1*6  ОСТАНКИНО</v>
          </cell>
          <cell r="D200">
            <v>140</v>
          </cell>
          <cell r="F200">
            <v>140</v>
          </cell>
        </row>
        <row r="201">
          <cell r="A201" t="str">
            <v>6606 СЫТНЫЕ Папа может сар б/о мгс 1*3 45с  ОСТАНКИНО</v>
          </cell>
          <cell r="D201">
            <v>151</v>
          </cell>
          <cell r="F201">
            <v>151</v>
          </cell>
        </row>
        <row r="202">
          <cell r="A202" t="str">
            <v>6641 СЛИВОЧНЫЕ ПМ сос п/о мгс 0,41кг 10шт.  ОСТАНКИНО</v>
          </cell>
          <cell r="D202">
            <v>1801</v>
          </cell>
          <cell r="F202">
            <v>1801</v>
          </cell>
        </row>
        <row r="203">
          <cell r="A203" t="str">
            <v>6644 СОЧНЫЕ ПМ сос п/о мгс 0,41кг 10шт.  ОСТАНКИНО</v>
          </cell>
          <cell r="D203">
            <v>5462</v>
          </cell>
          <cell r="F203">
            <v>5463</v>
          </cell>
        </row>
        <row r="204">
          <cell r="A204" t="str">
            <v>6645 ВЕТЧ.КЛАССИЧЕСКАЯ СН п/о 0.8кг 4шт.  ОСТАНКИНО</v>
          </cell>
          <cell r="D204">
            <v>42</v>
          </cell>
          <cell r="F204">
            <v>42</v>
          </cell>
        </row>
        <row r="205">
          <cell r="A205" t="str">
            <v>6648 СОЧНЫЕ Папа может сар п/о мгс 1*3  ОСТАНКИНО</v>
          </cell>
          <cell r="D205">
            <v>35</v>
          </cell>
          <cell r="F205">
            <v>35</v>
          </cell>
        </row>
        <row r="206">
          <cell r="A206" t="str">
            <v>6650 СОЧНЫЕ С СЫРОМ ПМ сар п/о мгс 1*3  ОСТАНКИНО</v>
          </cell>
          <cell r="D206">
            <v>22</v>
          </cell>
          <cell r="F206">
            <v>22</v>
          </cell>
        </row>
        <row r="207">
          <cell r="A207" t="str">
            <v>6658 АРОМАТНАЯ С ЧЕСНОЧКОМ СН в/к мтс 0.330кг  ОСТАНКИНО</v>
          </cell>
          <cell r="D207">
            <v>17</v>
          </cell>
          <cell r="F207">
            <v>17</v>
          </cell>
        </row>
        <row r="208">
          <cell r="A208" t="str">
            <v>6661 СОЧНЫЙ ГРИЛЬ ПМ сос п/о мгс 1.5*4_Маяк  ОСТАНКИНО</v>
          </cell>
          <cell r="D208">
            <v>88</v>
          </cell>
          <cell r="F208">
            <v>88</v>
          </cell>
        </row>
        <row r="209">
          <cell r="A209" t="str">
            <v>6666 БОЯНСКАЯ Папа может п/к в/у 0,28кг 8 шт. ОСТАНКИНО</v>
          </cell>
          <cell r="D209">
            <v>1384</v>
          </cell>
          <cell r="F209">
            <v>1387</v>
          </cell>
        </row>
        <row r="210">
          <cell r="A210" t="str">
            <v>6669 ВЕНСКАЯ САЛЯМИ п/к в/у 0.28кг 8шт  ОСТАНКИНО</v>
          </cell>
          <cell r="D210">
            <v>679</v>
          </cell>
          <cell r="F210">
            <v>679</v>
          </cell>
        </row>
        <row r="211">
          <cell r="A211" t="str">
            <v>6683 СЕРВЕЛАТ ЗЕРНИСТЫЙ ПМ в/к в/у 0,35кг  ОСТАНКИНО</v>
          </cell>
          <cell r="D211">
            <v>1870</v>
          </cell>
          <cell r="F211">
            <v>1875</v>
          </cell>
        </row>
        <row r="212">
          <cell r="A212" t="str">
            <v>6684 СЕРВЕЛАТ КАРЕЛЬСКИЙ ПМ в/к в/у 0.28кг  ОСТАНКИНО</v>
          </cell>
          <cell r="D212">
            <v>2229</v>
          </cell>
          <cell r="F212">
            <v>2234</v>
          </cell>
        </row>
        <row r="213">
          <cell r="A213" t="str">
            <v>6689 СЕРВЕЛАТ ОХОТНИЧИЙ ПМ в/к в/у 0,35кг 8шт  ОСТАНКИНО</v>
          </cell>
          <cell r="D213">
            <v>4770</v>
          </cell>
          <cell r="F213">
            <v>4776</v>
          </cell>
        </row>
        <row r="214">
          <cell r="A214" t="str">
            <v>6692 СЕРВЕЛАТ ПРИМА в/к в/у 0.28кг 8шт.  ОСТАНКИНО</v>
          </cell>
          <cell r="D214">
            <v>650</v>
          </cell>
          <cell r="F214">
            <v>650</v>
          </cell>
        </row>
        <row r="215">
          <cell r="A215" t="str">
            <v>6697 СЕРВЕЛАТ ФИНСКИЙ ПМ в/к в/у 0,35кг 8шт.  ОСТАНКИНО</v>
          </cell>
          <cell r="D215">
            <v>6233</v>
          </cell>
          <cell r="F215">
            <v>6239</v>
          </cell>
        </row>
        <row r="216">
          <cell r="A216" t="str">
            <v>6713 СОЧНЫЙ ГРИЛЬ ПМ сос п/о мгс 0.41кг 8шт.  ОСТАНКИНО</v>
          </cell>
          <cell r="D216">
            <v>1813</v>
          </cell>
          <cell r="F216">
            <v>1813</v>
          </cell>
        </row>
        <row r="217">
          <cell r="A217" t="str">
            <v>6716 ОСОБАЯ Коровино (в сетке) 0.5кг 8шт.  ОСТАНКИНО</v>
          </cell>
          <cell r="D217">
            <v>648</v>
          </cell>
          <cell r="F217">
            <v>648</v>
          </cell>
        </row>
        <row r="218">
          <cell r="A218" t="str">
            <v>6722 СОЧНЫЕ ПМ сос п/о мгс 0,41кг 10шт.  ОСТАНКИНО</v>
          </cell>
          <cell r="D218">
            <v>7</v>
          </cell>
          <cell r="F218">
            <v>7</v>
          </cell>
        </row>
        <row r="219">
          <cell r="A219" t="str">
            <v>6726 СЛИВОЧНЫЕ ПМ сос п/о мгс 0.41кг 10шт.  ОСТАНКИНО</v>
          </cell>
          <cell r="D219">
            <v>20</v>
          </cell>
          <cell r="F219">
            <v>20</v>
          </cell>
        </row>
        <row r="220">
          <cell r="A220" t="str">
            <v>7001 Грудинка Особая Мясной Посол (Панский дворик МХ)  МК</v>
          </cell>
          <cell r="D220">
            <v>30</v>
          </cell>
          <cell r="F220">
            <v>30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100</v>
          </cell>
          <cell r="F221">
            <v>100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183</v>
          </cell>
          <cell r="F222">
            <v>183</v>
          </cell>
        </row>
        <row r="223">
          <cell r="A223" t="str">
            <v>БОНУС МОЛОЧНЫЕ ТРАДИЦ. сос п/о мгс 0.6кг_UZ (6083)</v>
          </cell>
          <cell r="D223">
            <v>718</v>
          </cell>
          <cell r="F223">
            <v>718</v>
          </cell>
        </row>
        <row r="224">
          <cell r="A224" t="str">
            <v>БОНУС МОЛОЧНЫЕ ТРАДИЦ. сос п/о мгс 1*6_UZ (6082)</v>
          </cell>
          <cell r="D224">
            <v>209</v>
          </cell>
          <cell r="F224">
            <v>209</v>
          </cell>
        </row>
        <row r="225">
          <cell r="A225" t="str">
            <v>БОНУС СОЧНЫЕ сос п/о мгс 0.41кг_UZ (6087)  ОСТАНКИНО</v>
          </cell>
          <cell r="D225">
            <v>422</v>
          </cell>
          <cell r="F225">
            <v>422</v>
          </cell>
        </row>
        <row r="226">
          <cell r="A226" t="str">
            <v>БОНУС СОЧНЫЕ сос п/о мгс 1*6_UZ (6088)  ОСТАНКИНО</v>
          </cell>
          <cell r="D226">
            <v>151</v>
          </cell>
          <cell r="F226">
            <v>151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6</v>
          </cell>
          <cell r="F227">
            <v>915</v>
          </cell>
        </row>
        <row r="228">
          <cell r="A228" t="str">
            <v>БОНУС_283  Сосиски Сочинки, ВЕС, ТМ Стародворье ПОКОМ</v>
          </cell>
          <cell r="D228">
            <v>1.3</v>
          </cell>
          <cell r="F228">
            <v>360.81200000000001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D229">
            <v>2.8</v>
          </cell>
          <cell r="F229">
            <v>234.01400000000001</v>
          </cell>
        </row>
        <row r="230">
          <cell r="A230" t="str">
            <v>БОНУС_Готовые чебупели сочные с мясом ТМ Горячая штучка  0,3кг зам    ПОКОМ</v>
          </cell>
          <cell r="F230">
            <v>372</v>
          </cell>
        </row>
        <row r="231">
          <cell r="A231" t="str">
            <v>БОНУС_Колбаса Докторская Особая ТМ Особый рецепт,  0,5кг, ПОКОМ</v>
          </cell>
          <cell r="F231">
            <v>252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224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348</v>
          </cell>
        </row>
        <row r="234">
          <cell r="A234" t="str">
            <v>Бутербродная вареная 0,47 кг шт.  СПК</v>
          </cell>
          <cell r="D234">
            <v>88</v>
          </cell>
          <cell r="F234">
            <v>88</v>
          </cell>
        </row>
        <row r="235">
          <cell r="A235" t="str">
            <v>Вареники замороженные "Благолепные" с картофелем и грибами. ВЕС  ПОКОМ</v>
          </cell>
          <cell r="F235">
            <v>85</v>
          </cell>
        </row>
        <row r="236">
          <cell r="A236" t="str">
            <v>Вацлавская вареная 400 гр.шт.  СПК</v>
          </cell>
          <cell r="D236">
            <v>54</v>
          </cell>
          <cell r="F236">
            <v>54</v>
          </cell>
        </row>
        <row r="237">
          <cell r="A237" t="str">
            <v>Вацлавская вареная ВЕС СПК</v>
          </cell>
          <cell r="D237">
            <v>13</v>
          </cell>
          <cell r="F237">
            <v>13</v>
          </cell>
        </row>
        <row r="238">
          <cell r="A238" t="str">
            <v>Вацлавская п/к (черева) 390 гр.шт. термоус.пак  СПК</v>
          </cell>
          <cell r="D238">
            <v>74</v>
          </cell>
          <cell r="F238">
            <v>74</v>
          </cell>
        </row>
        <row r="239">
          <cell r="A239" t="str">
            <v>Ветчина Вацлавская 400 гр.шт.  СПК</v>
          </cell>
          <cell r="D239">
            <v>16</v>
          </cell>
          <cell r="F239">
            <v>16</v>
          </cell>
        </row>
        <row r="240">
          <cell r="A240" t="str">
            <v>Ветчина Московская ПГН от 0 до +6 60сут ВЕС МИКОЯН</v>
          </cell>
          <cell r="D240">
            <v>22.1</v>
          </cell>
          <cell r="F240">
            <v>22.1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257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44</v>
          </cell>
          <cell r="F242">
            <v>1871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830</v>
          </cell>
          <cell r="F243">
            <v>1785</v>
          </cell>
        </row>
        <row r="244">
          <cell r="A244" t="str">
            <v>Готовые чебуреки с мясом ТМ Горячая штучка 0,09 кг флоу-пак ПОКОМ</v>
          </cell>
          <cell r="D244">
            <v>9</v>
          </cell>
          <cell r="F244">
            <v>248</v>
          </cell>
        </row>
        <row r="245">
          <cell r="A245" t="str">
            <v>Дельгаро с/в "Эликатессе" 140 гр.шт.  СПК</v>
          </cell>
          <cell r="D245">
            <v>46</v>
          </cell>
          <cell r="F245">
            <v>46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180</v>
          </cell>
          <cell r="F246">
            <v>180</v>
          </cell>
        </row>
        <row r="247">
          <cell r="A247" t="str">
            <v>Докторская вареная в/с 0,47 кг шт.  СПК</v>
          </cell>
          <cell r="D247">
            <v>72</v>
          </cell>
          <cell r="F247">
            <v>72</v>
          </cell>
        </row>
        <row r="248">
          <cell r="A248" t="str">
            <v>Докторская вареная термоус.пак. "Высокий вкус"  СПК</v>
          </cell>
          <cell r="D248">
            <v>172</v>
          </cell>
          <cell r="F248">
            <v>172</v>
          </cell>
        </row>
        <row r="249">
          <cell r="A249" t="str">
            <v>Домашняя п/к "Сибирский стандарт" (черева) (в ср.защ.атм.)  СПК</v>
          </cell>
          <cell r="D249">
            <v>341</v>
          </cell>
          <cell r="F249">
            <v>341</v>
          </cell>
        </row>
        <row r="250">
          <cell r="A250" t="str">
            <v>Жар-боллы с курочкой и сыром, ВЕС  ПОКОМ</v>
          </cell>
          <cell r="D250">
            <v>3</v>
          </cell>
          <cell r="F250">
            <v>289.60000000000002</v>
          </cell>
        </row>
        <row r="251">
          <cell r="A251" t="str">
            <v>Жар-ладушки с мясом ТМ Зареченские ВЕС ПОКОМ</v>
          </cell>
          <cell r="F251">
            <v>20.302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25.9</v>
          </cell>
        </row>
        <row r="253">
          <cell r="A253" t="str">
            <v>Жар-ладушки с мясом. ВЕС  ПОКОМ</v>
          </cell>
          <cell r="D253">
            <v>3.7</v>
          </cell>
          <cell r="F253">
            <v>382.50200000000001</v>
          </cell>
        </row>
        <row r="254">
          <cell r="A254" t="str">
            <v>Жар-ладушки с яблоком и грушей ТМ Зареченские ВЕС ПОКОМ</v>
          </cell>
          <cell r="D254">
            <v>33.299999999999997</v>
          </cell>
          <cell r="F254">
            <v>88.802000000000007</v>
          </cell>
        </row>
        <row r="255">
          <cell r="A255" t="str">
            <v>ЖАР-мени ВЕС ТМ Зареченские  ПОКОМ</v>
          </cell>
          <cell r="D255">
            <v>5.5</v>
          </cell>
          <cell r="F255">
            <v>248.40100000000001</v>
          </cell>
        </row>
        <row r="256">
          <cell r="A256" t="str">
            <v>Жар-мени с картофелем и сочной грудинкой. ВЕС  ПОКОМ</v>
          </cell>
          <cell r="F256">
            <v>14.02</v>
          </cell>
        </row>
        <row r="257">
          <cell r="A257" t="str">
            <v>Карбонад Юбилейный термоус.пак.  СПК</v>
          </cell>
          <cell r="D257">
            <v>27.4</v>
          </cell>
          <cell r="F257">
            <v>27.4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23</v>
          </cell>
          <cell r="F258">
            <v>23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19</v>
          </cell>
          <cell r="F259">
            <v>19</v>
          </cell>
        </row>
        <row r="260">
          <cell r="A260" t="str">
            <v>Классика с/к 235 гр.шт. "Высокий вкус"  СПК</v>
          </cell>
          <cell r="D260">
            <v>118</v>
          </cell>
          <cell r="F260">
            <v>118</v>
          </cell>
        </row>
        <row r="261">
          <cell r="A261" t="str">
            <v>Классическая с/к "Сибирский стандарт" 560 гр.шт.  СПК</v>
          </cell>
          <cell r="D261">
            <v>4572</v>
          </cell>
          <cell r="F261">
            <v>5572</v>
          </cell>
        </row>
        <row r="262">
          <cell r="A262" t="str">
            <v>КЛБ С/К ИСПАНСКАЯ 280г  Клин</v>
          </cell>
          <cell r="D262">
            <v>6</v>
          </cell>
          <cell r="F262">
            <v>6</v>
          </cell>
        </row>
        <row r="263">
          <cell r="A263" t="str">
            <v>КЛБ С/К ИТАЛЬЯНСКАЯ 300Г В/У МЯСН. ПРОД  Клин</v>
          </cell>
          <cell r="D263">
            <v>4</v>
          </cell>
          <cell r="F263">
            <v>4</v>
          </cell>
        </row>
        <row r="264">
          <cell r="A264" t="str">
            <v>КЛБ С/К КОНЬЯЧНАЯ 210Г В/У МЯСН ПРОД ЧК  Клин</v>
          </cell>
          <cell r="D264">
            <v>26</v>
          </cell>
          <cell r="F264">
            <v>26</v>
          </cell>
        </row>
        <row r="265">
          <cell r="A265" t="str">
            <v>КЛБ С/К КОПЧОЛЛИ КЛАССИЧЕСКИЕ 70Г МГА МЯСН ПРОД  Клин</v>
          </cell>
          <cell r="D265">
            <v>36</v>
          </cell>
          <cell r="F265">
            <v>36</v>
          </cell>
        </row>
        <row r="266">
          <cell r="A266" t="str">
            <v>КЛБ С/К МИНИ-САЛЯМИ 300 г  Клин</v>
          </cell>
          <cell r="D266">
            <v>1</v>
          </cell>
          <cell r="F266">
            <v>1</v>
          </cell>
        </row>
        <row r="267">
          <cell r="A267" t="str">
            <v>КЛБ С/К ПАРМЕ НАРЕЗ 85ГР МГА  Клин</v>
          </cell>
          <cell r="D267">
            <v>2</v>
          </cell>
          <cell r="F267">
            <v>2</v>
          </cell>
        </row>
        <row r="268">
          <cell r="A268" t="str">
            <v>КЛБ С/К САЛЬЧИЧОН 280Г В/У МЯСН ПРОД ЧК  Клин</v>
          </cell>
          <cell r="D268">
            <v>20</v>
          </cell>
          <cell r="F268">
            <v>20</v>
          </cell>
        </row>
        <row r="269">
          <cell r="A269" t="str">
            <v>КЛБ С/К САЛЯМИ ВЕНСКАЯ В/У 300Г  Клин</v>
          </cell>
          <cell r="D269">
            <v>17</v>
          </cell>
          <cell r="F269">
            <v>17</v>
          </cell>
        </row>
        <row r="270">
          <cell r="A270" t="str">
            <v>КЛБ С/К СЕРВЕЛАТ ЧЕРНЫЙ КАБАН 210Г В/У МЯСН ПРОД  Клин</v>
          </cell>
          <cell r="D270">
            <v>31</v>
          </cell>
          <cell r="F270">
            <v>31</v>
          </cell>
        </row>
        <row r="271">
          <cell r="A271" t="str">
            <v>Колб. Светская вялен. в/к в/с в/у от 0 до +6 45сут.</v>
          </cell>
          <cell r="F271">
            <v>0.50700000000000001</v>
          </cell>
        </row>
        <row r="272">
          <cell r="A272" t="str">
            <v>Колб.Марочная с/к в/у  ВЕС МИКОЯН</v>
          </cell>
          <cell r="D272">
            <v>19.471</v>
          </cell>
          <cell r="F272">
            <v>19.471</v>
          </cell>
        </row>
        <row r="273">
          <cell r="A273" t="str">
            <v>Колб.Серв.Коньячный в/к срез термо шт 350г. МИКОЯН</v>
          </cell>
          <cell r="D273">
            <v>36</v>
          </cell>
          <cell r="F273">
            <v>36</v>
          </cell>
        </row>
        <row r="274">
          <cell r="A274" t="str">
            <v>Колб.Серв.Российский в/к термо.ВЕС МИКОЯН</v>
          </cell>
          <cell r="D274">
            <v>2</v>
          </cell>
          <cell r="F274">
            <v>2</v>
          </cell>
        </row>
        <row r="275">
          <cell r="A275" t="str">
            <v>Колб.Серв.Талинский в/к термо. ВЕС МИКОЯН</v>
          </cell>
          <cell r="D275">
            <v>22</v>
          </cell>
          <cell r="F275">
            <v>22</v>
          </cell>
        </row>
        <row r="276">
          <cell r="A276" t="str">
            <v>Колбаса Кремлевская с/к в/у. ВЕС МИКОЯН</v>
          </cell>
          <cell r="D276">
            <v>29.5</v>
          </cell>
          <cell r="F276">
            <v>29.5</v>
          </cell>
        </row>
        <row r="277">
          <cell r="A277" t="str">
            <v>Колбаса Светская вялен. в/к в/с. ВЕС МИКОЯН</v>
          </cell>
          <cell r="F277">
            <v>0.50600000000000001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541</v>
          </cell>
          <cell r="F278">
            <v>541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466</v>
          </cell>
          <cell r="F279">
            <v>466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192</v>
          </cell>
          <cell r="F280">
            <v>192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77</v>
          </cell>
          <cell r="F281">
            <v>77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272</v>
          </cell>
          <cell r="F282">
            <v>272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5</v>
          </cell>
          <cell r="F283">
            <v>443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389</v>
          </cell>
          <cell r="F284">
            <v>1180</v>
          </cell>
        </row>
        <row r="285">
          <cell r="A285" t="str">
            <v>Ла Фаворте с/в "Эликатессе" 140 гр.шт.  СПК</v>
          </cell>
          <cell r="D285">
            <v>110</v>
          </cell>
          <cell r="F285">
            <v>110</v>
          </cell>
        </row>
        <row r="286">
          <cell r="A286" t="str">
            <v>Ливерная Печеночная "Просто выгодно" 0,3 кг.шт.  СПК</v>
          </cell>
          <cell r="D286">
            <v>142</v>
          </cell>
          <cell r="F286">
            <v>142</v>
          </cell>
        </row>
        <row r="287">
          <cell r="A287" t="str">
            <v>Любительская вареная термоус.пак. "Высокий вкус"  СПК</v>
          </cell>
          <cell r="D287">
            <v>162</v>
          </cell>
          <cell r="F287">
            <v>162</v>
          </cell>
        </row>
        <row r="288">
          <cell r="A288" t="str">
            <v>Мини-сосиски в тесте "Фрайпики" 1,8кг ВЕС,  ПОКОМ</v>
          </cell>
          <cell r="F288">
            <v>84.602999999999994</v>
          </cell>
        </row>
        <row r="289">
          <cell r="A289" t="str">
            <v>Мини-сосиски в тесте "Фрайпики" 1,8кг ВЕС, ТМ Зареченские  ПОКОМ</v>
          </cell>
          <cell r="F289">
            <v>43.2</v>
          </cell>
        </row>
        <row r="290">
          <cell r="A290" t="str">
            <v>Мини-сосиски в тесте "Фрайпики" 3,7кг ВЕС, ТМ Зареченские  ПОКОМ</v>
          </cell>
          <cell r="F290">
            <v>162.70099999999999</v>
          </cell>
        </row>
        <row r="291">
          <cell r="A291" t="str">
            <v>Мусульманская вареная "Просто выгодно"  СПК</v>
          </cell>
          <cell r="D291">
            <v>36</v>
          </cell>
          <cell r="F291">
            <v>36</v>
          </cell>
        </row>
        <row r="292">
          <cell r="A292" t="str">
            <v>Мусульманская п/к "Просто выгодно" термофор.пак.  СПК</v>
          </cell>
          <cell r="D292">
            <v>29.5</v>
          </cell>
          <cell r="F292">
            <v>29.5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10</v>
          </cell>
          <cell r="F293">
            <v>2110</v>
          </cell>
        </row>
        <row r="294">
          <cell r="A294" t="str">
            <v>Наггетсы Нагетосы Сочная курочка ТМ Горячая штучка 0,25 кг зам  ПОКОМ</v>
          </cell>
          <cell r="D294">
            <v>6</v>
          </cell>
          <cell r="F294">
            <v>2264</v>
          </cell>
        </row>
        <row r="295">
          <cell r="A295" t="str">
            <v>Наггетсы с индейкой 0,25кг ТМ Вязанка ТС Няняггетсы Сливушки НД2 замор.  ПОКОМ</v>
          </cell>
          <cell r="D295">
            <v>9</v>
          </cell>
          <cell r="F295">
            <v>1721</v>
          </cell>
        </row>
        <row r="296">
          <cell r="A296" t="str">
            <v>Наггетсы хрустящие п/ф ЗАО "Мясная галерея" ВЕС ПОКОМ</v>
          </cell>
          <cell r="F296">
            <v>24</v>
          </cell>
        </row>
        <row r="297">
          <cell r="A297" t="str">
            <v>Наггетсы Хрустящие ТМ Зареченские. ВЕС ПОКОМ</v>
          </cell>
          <cell r="F297">
            <v>480.35</v>
          </cell>
        </row>
        <row r="298">
          <cell r="A298" t="str">
            <v>Новосибирская с/к 0,10 кг.шт. нарезка (лоток с ср.защ.атм.) "Высокий вкус"  СПК</v>
          </cell>
          <cell r="D298">
            <v>269</v>
          </cell>
          <cell r="F298">
            <v>269</v>
          </cell>
        </row>
        <row r="299">
          <cell r="A299" t="str">
            <v>Оригинальная с перцем с/к  СПК</v>
          </cell>
          <cell r="D299">
            <v>516.20000000000005</v>
          </cell>
          <cell r="F299">
            <v>516.20000000000005</v>
          </cell>
        </row>
        <row r="300">
          <cell r="A300" t="str">
            <v>Оригинальная с перцем с/к "Сибирский стандарт" 560 гр.шт.  СПК</v>
          </cell>
          <cell r="D300">
            <v>5040</v>
          </cell>
          <cell r="F300">
            <v>5040</v>
          </cell>
        </row>
        <row r="301">
          <cell r="A301" t="str">
            <v>Особая вареная  СПК</v>
          </cell>
          <cell r="D301">
            <v>6</v>
          </cell>
          <cell r="F301">
            <v>6</v>
          </cell>
        </row>
        <row r="302">
          <cell r="A302" t="str">
            <v>Пекантино с/в "Эликатессе" 0,10 кг.шт. нарезка (лоток с.ср.защ.атм.)  СПК</v>
          </cell>
          <cell r="D302">
            <v>189</v>
          </cell>
          <cell r="F302">
            <v>189</v>
          </cell>
        </row>
        <row r="303">
          <cell r="A303" t="str">
            <v>Пельмени Grandmeni с говядиной и свининой Горячая штучка 0,75 кг Бульмени  ПОКОМ</v>
          </cell>
          <cell r="D303">
            <v>1</v>
          </cell>
          <cell r="F303">
            <v>57</v>
          </cell>
        </row>
        <row r="304">
          <cell r="A304" t="str">
            <v>Пельмени Grandmeni со сливочным маслом Горячая штучка 0,75 кг ПОКОМ</v>
          </cell>
          <cell r="D304">
            <v>10</v>
          </cell>
          <cell r="F304">
            <v>418</v>
          </cell>
        </row>
        <row r="305">
          <cell r="A305" t="str">
            <v>Пельмени Бигбули #МЕГАВКУСИЩЕ с сочной грудинкой 0,43 кг  ПОКОМ</v>
          </cell>
          <cell r="D305">
            <v>9</v>
          </cell>
          <cell r="F305">
            <v>105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10</v>
          </cell>
          <cell r="F306">
            <v>744</v>
          </cell>
        </row>
        <row r="307">
          <cell r="A307" t="str">
            <v>Пельмени Бигбули с мясом, Горячая штучка 0,43кг  ПОКОМ</v>
          </cell>
          <cell r="D307">
            <v>10</v>
          </cell>
          <cell r="F307">
            <v>122</v>
          </cell>
        </row>
        <row r="308">
          <cell r="A308" t="str">
            <v>Пельмени Бигбули с мясом, Горячая штучка 0,9кг  ПОКОМ</v>
          </cell>
          <cell r="D308">
            <v>1410</v>
          </cell>
          <cell r="F308">
            <v>1709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11</v>
          </cell>
          <cell r="F309">
            <v>1639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10</v>
          </cell>
          <cell r="F310">
            <v>236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23</v>
          </cell>
          <cell r="F311">
            <v>1007</v>
          </cell>
        </row>
        <row r="312">
          <cell r="A312" t="str">
            <v>Пельмени Бульмени с говядиной и свининой Горячая штучка 0,43  ПОКОМ</v>
          </cell>
          <cell r="D312">
            <v>19</v>
          </cell>
          <cell r="F312">
            <v>942</v>
          </cell>
        </row>
        <row r="313">
          <cell r="A313" t="str">
            <v>Пельмени Бульмени с говядиной и свининой Наваристые Горячая штучка ВЕС  ПОКОМ</v>
          </cell>
          <cell r="D313">
            <v>15</v>
          </cell>
          <cell r="F313">
            <v>1275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22</v>
          </cell>
          <cell r="F314">
            <v>2786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21</v>
          </cell>
          <cell r="F315">
            <v>1025</v>
          </cell>
        </row>
        <row r="316">
          <cell r="A316" t="str">
            <v>Пельмени Левантские ТМ Особый рецепт 0,8 кг  ПОКОМ</v>
          </cell>
          <cell r="D316">
            <v>3</v>
          </cell>
          <cell r="F316">
            <v>25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10</v>
          </cell>
          <cell r="F318">
            <v>1545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4</v>
          </cell>
          <cell r="F319">
            <v>276</v>
          </cell>
        </row>
        <row r="320">
          <cell r="A320" t="str">
            <v>Пельмени Отборные с говядиной и свининой 0,43 кг ТМ Стародворье ТС Медвежье ушко</v>
          </cell>
          <cell r="D320">
            <v>5</v>
          </cell>
          <cell r="F320">
            <v>29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485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6</v>
          </cell>
          <cell r="F322">
            <v>729</v>
          </cell>
        </row>
        <row r="323">
          <cell r="A323" t="str">
            <v>Пельмени Сочные сфера 0,9 кг ТМ Стародворье ПОКОМ</v>
          </cell>
          <cell r="D323">
            <v>5</v>
          </cell>
          <cell r="F323">
            <v>719</v>
          </cell>
        </row>
        <row r="324">
          <cell r="A324" t="str">
            <v>Пипперони с/к "Эликатессе" 0,10 кг.шт.  СПК</v>
          </cell>
          <cell r="D324">
            <v>164</v>
          </cell>
          <cell r="F324">
            <v>164</v>
          </cell>
        </row>
        <row r="325">
          <cell r="A325" t="str">
            <v>Пипперони с/к "Эликатессе" 0,20 кг.шт.  СПК</v>
          </cell>
          <cell r="D325">
            <v>5</v>
          </cell>
          <cell r="F325">
            <v>5</v>
          </cell>
        </row>
        <row r="326">
          <cell r="A326" t="str">
            <v>По-Австрийски с/к 260 гр.шт. "Высокий вкус"  СПК</v>
          </cell>
          <cell r="D326">
            <v>207</v>
          </cell>
          <cell r="F326">
            <v>207</v>
          </cell>
        </row>
        <row r="327">
          <cell r="A327" t="str">
            <v>Покровская вареная 0,47 кг шт.  СПК</v>
          </cell>
          <cell r="D327">
            <v>21</v>
          </cell>
          <cell r="F327">
            <v>21</v>
          </cell>
        </row>
        <row r="328">
          <cell r="A328" t="str">
            <v>Праздничная с/к "Сибирский стандарт" 560 гр.шт.  СПК</v>
          </cell>
          <cell r="D328">
            <v>5400</v>
          </cell>
          <cell r="F328">
            <v>6400</v>
          </cell>
        </row>
        <row r="329">
          <cell r="A329" t="str">
            <v>Продукт МСЗЖ Фермерский 50% (3 кг брус)  ОСТАНКИНО</v>
          </cell>
          <cell r="D329">
            <v>173</v>
          </cell>
          <cell r="F329">
            <v>173</v>
          </cell>
        </row>
        <row r="330">
          <cell r="A330" t="str">
            <v>Салями Трюфель с/в "Эликатессе" 0,16 кг.шт.  СПК</v>
          </cell>
          <cell r="D330">
            <v>142</v>
          </cell>
          <cell r="F330">
            <v>142</v>
          </cell>
        </row>
        <row r="331">
          <cell r="A331" t="str">
            <v>Салями Финская с/к 235 гр.шт. "Высокий вкус"  СПК</v>
          </cell>
          <cell r="D331">
            <v>148</v>
          </cell>
          <cell r="F331">
            <v>148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210</v>
          </cell>
          <cell r="F332">
            <v>380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112</v>
          </cell>
          <cell r="F333">
            <v>168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12</v>
          </cell>
          <cell r="F334">
            <v>86.731999999999999</v>
          </cell>
        </row>
        <row r="335">
          <cell r="A335" t="str">
            <v>Семейная с чесночком вареная (СПК+СКМ)  СПК</v>
          </cell>
          <cell r="D335">
            <v>1425</v>
          </cell>
          <cell r="F335">
            <v>1425</v>
          </cell>
        </row>
        <row r="336">
          <cell r="A336" t="str">
            <v>Семейная с чесночком Экстра вареная  СПК</v>
          </cell>
          <cell r="D336">
            <v>52.5</v>
          </cell>
          <cell r="F336">
            <v>52.5</v>
          </cell>
        </row>
        <row r="337">
          <cell r="A337" t="str">
            <v>Семейная с чесночком Экстра вареная 0,5 кг.шт.  СПК</v>
          </cell>
          <cell r="D337">
            <v>8</v>
          </cell>
          <cell r="F337">
            <v>8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18</v>
          </cell>
          <cell r="F338">
            <v>18</v>
          </cell>
        </row>
        <row r="339">
          <cell r="A339" t="str">
            <v>Сервелат Финский в/к 0,38 кг.шт. термофор.пак.  СПК</v>
          </cell>
          <cell r="D339">
            <v>42</v>
          </cell>
          <cell r="F339">
            <v>42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</v>
          </cell>
          <cell r="F340">
            <v>29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212</v>
          </cell>
          <cell r="F341">
            <v>212</v>
          </cell>
        </row>
        <row r="342">
          <cell r="A342" t="str">
            <v>Сибирская особая с/к 0,235 кг шт.  СПК</v>
          </cell>
          <cell r="D342">
            <v>322</v>
          </cell>
          <cell r="F342">
            <v>322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Сосис.Кремлевские защ сред. ВЕС МИКОЯН</v>
          </cell>
          <cell r="D344">
            <v>16.584</v>
          </cell>
          <cell r="F344">
            <v>16.584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"БОЛЬШАЯ сосиска" "Сибирский стандарт" (лоток с ср.защ.атм.)  СПК</v>
          </cell>
          <cell r="D346">
            <v>732</v>
          </cell>
          <cell r="F346">
            <v>732</v>
          </cell>
        </row>
        <row r="347">
          <cell r="A347" t="str">
            <v>Сосиски "Молочные" 0,36 кг.шт. вак.упак.  СПК</v>
          </cell>
          <cell r="D347">
            <v>25</v>
          </cell>
          <cell r="F347">
            <v>25</v>
          </cell>
        </row>
        <row r="348">
          <cell r="A348" t="str">
            <v>Сосиски Мусульманские "Просто выгодно" (в ср.защ.атм.)  СПК</v>
          </cell>
          <cell r="D348">
            <v>45</v>
          </cell>
          <cell r="F348">
            <v>45</v>
          </cell>
        </row>
        <row r="349">
          <cell r="A349" t="str">
            <v>Сосиски Хот-дог ВЕС (лоток с ср.защ.атм.)   СПК</v>
          </cell>
          <cell r="D349">
            <v>58</v>
          </cell>
          <cell r="F349">
            <v>58</v>
          </cell>
        </row>
        <row r="350">
          <cell r="A350" t="str">
            <v>Сыр "Пармезан" 40% колотый 100 гр  ОСТАНКИНО</v>
          </cell>
          <cell r="D350">
            <v>9</v>
          </cell>
          <cell r="F350">
            <v>9</v>
          </cell>
        </row>
        <row r="351">
          <cell r="A351" t="str">
            <v>Сыр "Пармезан" 40% кусок 180 гр  ОСТАНКИНО</v>
          </cell>
          <cell r="D351">
            <v>68</v>
          </cell>
          <cell r="F351">
            <v>68</v>
          </cell>
        </row>
        <row r="352">
          <cell r="A352" t="str">
            <v>Сыр Боккончини копченый 40% 100 гр.  ОСТАНКИНО</v>
          </cell>
          <cell r="D352">
            <v>57</v>
          </cell>
          <cell r="F352">
            <v>57</v>
          </cell>
        </row>
        <row r="353">
          <cell r="A353" t="str">
            <v>Сыр Папа Может Гауда  45% 200гр     Останкино</v>
          </cell>
          <cell r="D353">
            <v>274</v>
          </cell>
          <cell r="F353">
            <v>274</v>
          </cell>
        </row>
        <row r="354">
          <cell r="A354" t="str">
            <v>Сыр Папа Может Гауда  45% вес   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Гауда 48%, нарез, 125г (9 шт)  Останкино</v>
          </cell>
          <cell r="D355">
            <v>2</v>
          </cell>
          <cell r="F355">
            <v>2</v>
          </cell>
        </row>
        <row r="356">
          <cell r="A356" t="str">
            <v>Сыр Папа Может Голландский  45% 200гр     Останкино</v>
          </cell>
          <cell r="D356">
            <v>474</v>
          </cell>
          <cell r="F356">
            <v>477</v>
          </cell>
        </row>
        <row r="357">
          <cell r="A357" t="str">
            <v>Сыр Папа Может Голландский  45% вес      Останкино</v>
          </cell>
          <cell r="D357">
            <v>63</v>
          </cell>
          <cell r="F357">
            <v>64.819999999999993</v>
          </cell>
        </row>
        <row r="358">
          <cell r="A358" t="str">
            <v>Сыр Папа Может Голландский 45%, нарез, 125г (9 шт)  Останкино</v>
          </cell>
          <cell r="D358">
            <v>6</v>
          </cell>
          <cell r="F358">
            <v>6</v>
          </cell>
        </row>
        <row r="359">
          <cell r="A359" t="str">
            <v>Сыр Папа Может Министерский 45% 200г  Останкино</v>
          </cell>
          <cell r="D359">
            <v>147</v>
          </cell>
          <cell r="F359">
            <v>147</v>
          </cell>
        </row>
        <row r="360">
          <cell r="A360" t="str">
            <v>Сыр Папа Может Министерский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Папа Может Папин Завтрак 50% 200г  Останкино</v>
          </cell>
          <cell r="D361">
            <v>167</v>
          </cell>
          <cell r="F361">
            <v>167</v>
          </cell>
        </row>
        <row r="362">
          <cell r="A362" t="str">
            <v>Сыр Папа Может Российский  50% 200гр    Останкино</v>
          </cell>
          <cell r="D362">
            <v>661</v>
          </cell>
          <cell r="F362">
            <v>661</v>
          </cell>
        </row>
        <row r="363">
          <cell r="A363" t="str">
            <v>Сыр Папа Может Российский  50% вес    Останкино</v>
          </cell>
          <cell r="D363">
            <v>204.63499999999999</v>
          </cell>
          <cell r="F363">
            <v>204.63499999999999</v>
          </cell>
        </row>
        <row r="364">
          <cell r="A364" t="str">
            <v>Сыр Папа Может Российский 50%, нарезка 125г  Останкино</v>
          </cell>
          <cell r="D364">
            <v>39</v>
          </cell>
          <cell r="F364">
            <v>39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113.5</v>
          </cell>
          <cell r="F365">
            <v>113.5</v>
          </cell>
        </row>
        <row r="366">
          <cell r="A366" t="str">
            <v>Сыр Папа Может Тильзитер   45% 200гр     Останкино</v>
          </cell>
          <cell r="D366">
            <v>320</v>
          </cell>
          <cell r="F366">
            <v>320</v>
          </cell>
        </row>
        <row r="367">
          <cell r="A367" t="str">
            <v>Сыр Папа Может Тильзитер   45% вес      Останкино</v>
          </cell>
          <cell r="D367">
            <v>65</v>
          </cell>
          <cell r="F367">
            <v>65</v>
          </cell>
        </row>
        <row r="368">
          <cell r="A368" t="str">
            <v>Сыр Папа Может Тильзитер 50%, нарезка 125г  Останкино</v>
          </cell>
          <cell r="D368">
            <v>8</v>
          </cell>
          <cell r="F368">
            <v>8</v>
          </cell>
        </row>
        <row r="369">
          <cell r="A369" t="str">
            <v>Сыр Папа Может Эдам 45% вес (=3,5кг)  Останкино</v>
          </cell>
          <cell r="D369">
            <v>3.5</v>
          </cell>
          <cell r="F369">
            <v>3.5</v>
          </cell>
        </row>
        <row r="370">
          <cell r="A370" t="str">
            <v>Сыр Плавл. Сливочный 55% 190гр  Останкино</v>
          </cell>
          <cell r="D370">
            <v>60</v>
          </cell>
          <cell r="F370">
            <v>60</v>
          </cell>
        </row>
        <row r="371">
          <cell r="A371" t="str">
            <v>Сыр рассольный жирный Чечил 45% 100 гр  ОСТАНКИНО</v>
          </cell>
          <cell r="D371">
            <v>134</v>
          </cell>
          <cell r="F371">
            <v>134</v>
          </cell>
        </row>
        <row r="372">
          <cell r="A372" t="str">
            <v>Сыр рассольный жирный Чечил копченый 45% 100 гр  ОСТАНКИНО</v>
          </cell>
          <cell r="D372">
            <v>138</v>
          </cell>
          <cell r="F372">
            <v>138</v>
          </cell>
        </row>
        <row r="373">
          <cell r="A373" t="str">
            <v>Сыр Скаморца свежий 40% 100 гр.  ОСТАНКИНО</v>
          </cell>
          <cell r="D373">
            <v>65</v>
          </cell>
          <cell r="F373">
            <v>65</v>
          </cell>
        </row>
        <row r="374">
          <cell r="A374" t="str">
            <v>Сыр Творож. с Зеленью 140 гр.  ОСТАНКИНО</v>
          </cell>
          <cell r="D374">
            <v>60</v>
          </cell>
          <cell r="F374">
            <v>60</v>
          </cell>
        </row>
        <row r="375">
          <cell r="A375" t="str">
            <v>Сыр Творож. Сливочный 140 гр  ОСТАНКИНО</v>
          </cell>
          <cell r="D375">
            <v>59</v>
          </cell>
          <cell r="F375">
            <v>59</v>
          </cell>
        </row>
        <row r="376">
          <cell r="A376" t="str">
            <v>Сыч/Прод Коровино Российский 50% 200г НОВАЯ СЗМЖ  ОСТАНКИНО</v>
          </cell>
          <cell r="D376">
            <v>121</v>
          </cell>
          <cell r="F376">
            <v>121</v>
          </cell>
        </row>
        <row r="377">
          <cell r="A377" t="str">
            <v>Сыч/Прод Коровино Тильзитер 50% 200г НОВАЯ СЗМЖ  ОСТАНКИНО</v>
          </cell>
          <cell r="D377">
            <v>165</v>
          </cell>
          <cell r="F377">
            <v>165</v>
          </cell>
        </row>
        <row r="378">
          <cell r="A378" t="str">
            <v>Сыч/Прод Коровино Тильзитер Оригин 50% ВЕС НОВАЯ (5 кг брус) СЗМЖ  ОСТАНКИНО</v>
          </cell>
          <cell r="D378">
            <v>5</v>
          </cell>
          <cell r="F378">
            <v>5</v>
          </cell>
        </row>
        <row r="379">
          <cell r="A379" t="str">
            <v>Торо Неро с/в "Эликатессе" 140 гр.шт.  СПК</v>
          </cell>
          <cell r="D379">
            <v>40</v>
          </cell>
          <cell r="F379">
            <v>40</v>
          </cell>
        </row>
        <row r="380">
          <cell r="A380" t="str">
            <v>Уши свиные копченые к пиву 0,15кг нар. д/ф шт.  СПК</v>
          </cell>
          <cell r="D380">
            <v>27</v>
          </cell>
          <cell r="F380">
            <v>27</v>
          </cell>
        </row>
        <row r="381">
          <cell r="A381" t="str">
            <v>Фестивальная пора с/к 100 гр.шт.нар. (лоток с ср.защ.атм.)  СПК</v>
          </cell>
          <cell r="D381">
            <v>354</v>
          </cell>
          <cell r="F381">
            <v>354</v>
          </cell>
        </row>
        <row r="382">
          <cell r="A382" t="str">
            <v>Фестивальная пора с/к 235 гр.шт.  СПК</v>
          </cell>
          <cell r="D382">
            <v>144</v>
          </cell>
          <cell r="F382">
            <v>144</v>
          </cell>
        </row>
        <row r="383">
          <cell r="A383" t="str">
            <v>Фестивальная с/к 0,10 кг.шт. нарезка (лоток с ср.защ.атм.)  СПК</v>
          </cell>
          <cell r="D383">
            <v>232</v>
          </cell>
          <cell r="F383">
            <v>232</v>
          </cell>
        </row>
        <row r="384">
          <cell r="A384" t="str">
            <v>Фестивальная с/к 0,235 кг.шт.  СПК</v>
          </cell>
          <cell r="D384">
            <v>474</v>
          </cell>
          <cell r="F384">
            <v>474</v>
          </cell>
        </row>
        <row r="385">
          <cell r="A385" t="str">
            <v>Фестивальная с/к ВЕС   СПК</v>
          </cell>
          <cell r="D385">
            <v>44.3</v>
          </cell>
          <cell r="F385">
            <v>44.3</v>
          </cell>
        </row>
        <row r="386">
          <cell r="A386" t="str">
            <v>Фуэт с/в "Эликатессе" 160 гр.шт.  СПК</v>
          </cell>
          <cell r="D386">
            <v>104</v>
          </cell>
          <cell r="F386">
            <v>104</v>
          </cell>
        </row>
        <row r="387">
          <cell r="A387" t="str">
            <v>Хинкали Классические ТМ Зареченские ВЕС ПОКОМ</v>
          </cell>
          <cell r="F387">
            <v>5</v>
          </cell>
        </row>
        <row r="388">
          <cell r="A388" t="str">
            <v>Хинкали Классические хинкали ВЕС,  ПОКОМ</v>
          </cell>
          <cell r="F388">
            <v>50</v>
          </cell>
        </row>
        <row r="389">
          <cell r="A389" t="str">
            <v>Хотстеры ТМ Горячая штучка ТС Хотстеры 0,25 кг зам  ПОКОМ</v>
          </cell>
          <cell r="D389">
            <v>1062</v>
          </cell>
          <cell r="F389">
            <v>2288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8</v>
          </cell>
          <cell r="F390">
            <v>135</v>
          </cell>
        </row>
        <row r="391">
          <cell r="A391" t="str">
            <v>Хрустящие крылышки ТМ Горячая штучка 0,3 кг зам  ПОКОМ</v>
          </cell>
          <cell r="D391">
            <v>5</v>
          </cell>
          <cell r="F391">
            <v>185</v>
          </cell>
        </row>
        <row r="392">
          <cell r="A392" t="str">
            <v>Хрустящие крылышки. В панировке куриные жареные.ВЕС  ПОКОМ</v>
          </cell>
          <cell r="F392">
            <v>9</v>
          </cell>
        </row>
        <row r="393">
          <cell r="A393" t="str">
            <v>Чебупай сочное яблоко ТМ Горячая штучка 0,2 кг зам.  ПОКОМ</v>
          </cell>
          <cell r="D393">
            <v>6</v>
          </cell>
          <cell r="F393">
            <v>83</v>
          </cell>
        </row>
        <row r="394">
          <cell r="A394" t="str">
            <v>Чебупай спелая вишня ТМ Горячая штучка 0,2 кг зам.  ПОКОМ</v>
          </cell>
          <cell r="D394">
            <v>9</v>
          </cell>
          <cell r="F394">
            <v>233</v>
          </cell>
        </row>
        <row r="395">
          <cell r="A395" t="str">
            <v>Чебупели Курочка гриль ТМ Горячая штучка, 0,3 кг зам  ПОКОМ</v>
          </cell>
          <cell r="D395">
            <v>2</v>
          </cell>
          <cell r="F395">
            <v>162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608</v>
          </cell>
          <cell r="F396">
            <v>2919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606</v>
          </cell>
          <cell r="F397">
            <v>3163</v>
          </cell>
        </row>
        <row r="398">
          <cell r="A398" t="str">
            <v>Чебуреки с мясом, грибами и картофелем. ВЕС  ПОКОМ</v>
          </cell>
          <cell r="F398">
            <v>2.7</v>
          </cell>
        </row>
        <row r="399">
          <cell r="A399" t="str">
            <v>Чебуреки сочные ВЕС ТМ Зареченские  ПОКОМ</v>
          </cell>
          <cell r="D399">
            <v>5</v>
          </cell>
          <cell r="F399">
            <v>581.70000000000005</v>
          </cell>
        </row>
        <row r="400">
          <cell r="A400" t="str">
            <v>Чебуреки сочные, ВЕС, куриные жарен. зам  ПОКОМ</v>
          </cell>
          <cell r="F400">
            <v>5</v>
          </cell>
        </row>
        <row r="401">
          <cell r="A401" t="str">
            <v>Чоризо с/к "Эликатессе" 0,20 кг.шт.  СПК</v>
          </cell>
          <cell r="D401">
            <v>1</v>
          </cell>
          <cell r="F401">
            <v>1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124.5</v>
          </cell>
          <cell r="F402">
            <v>124.5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189</v>
          </cell>
          <cell r="F403">
            <v>189</v>
          </cell>
        </row>
        <row r="404">
          <cell r="A404" t="str">
            <v>Юбилейная с/к 0,10 кг.шт. нарезка (лоток с ср.защ.атм.)  СПК</v>
          </cell>
          <cell r="D404">
            <v>261</v>
          </cell>
          <cell r="F404">
            <v>261</v>
          </cell>
        </row>
        <row r="405">
          <cell r="A405" t="str">
            <v>Юбилейная с/к 0,235 кг.шт.  СПК</v>
          </cell>
          <cell r="D405">
            <v>1088</v>
          </cell>
          <cell r="F405">
            <v>1088</v>
          </cell>
        </row>
        <row r="406">
          <cell r="A406" t="str">
            <v>Итого</v>
          </cell>
          <cell r="D406">
            <v>120778.59299999999</v>
          </cell>
          <cell r="F406">
            <v>296044.07799999998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16.11.2023 - 16.11.2023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14.108000000000001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96.319000000000003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327.37599999999998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499.97500000000002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112.199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91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674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181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109</v>
          </cell>
        </row>
        <row r="23">
          <cell r="A23" t="str">
            <v xml:space="preserve"> 079  Колбаса Сервелат Кремлевский,  0.35 кг, ПОКОМ</v>
          </cell>
          <cell r="D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451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213</v>
          </cell>
        </row>
        <row r="26">
          <cell r="A26" t="str">
            <v xml:space="preserve"> 092  Сосиски Баварские с сыром,  0.42кг,ПОКОМ</v>
          </cell>
          <cell r="D26">
            <v>1950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D27">
            <v>2</v>
          </cell>
        </row>
        <row r="28">
          <cell r="A28" t="str">
            <v xml:space="preserve"> 096  Сосиски Баварские,  0.42кг,ПОКОМ</v>
          </cell>
          <cell r="D28">
            <v>2785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186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67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160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254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171.52699999999999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3112.2429999999999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71.418000000000006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272.01299999999998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108.559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4371.9210000000003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109.36199999999999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12.343999999999999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270.34300000000002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2552.5030000000002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2161.009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154.28100000000001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115.17100000000001</v>
          </cell>
        </row>
        <row r="46">
          <cell r="A46" t="str">
            <v xml:space="preserve"> 240  Колбаса Салями охотничья, ВЕС. ПОКОМ</v>
          </cell>
          <cell r="D46">
            <v>19.724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237.42699999999999</v>
          </cell>
        </row>
        <row r="48">
          <cell r="A48" t="str">
            <v xml:space="preserve"> 243  Колбаса Сервелат Зернистый, ВЕС.  ПОКОМ</v>
          </cell>
          <cell r="D48">
            <v>121.878</v>
          </cell>
        </row>
        <row r="49">
          <cell r="A49" t="str">
            <v xml:space="preserve"> 247  Сардельки Нежные, ВЕС.  ПОКОМ</v>
          </cell>
          <cell r="D49">
            <v>150.77699999999999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101.03100000000001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434.76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7.9729999999999999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8.1430000000000007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103.31399999999999</v>
          </cell>
        </row>
        <row r="55">
          <cell r="A55" t="str">
            <v xml:space="preserve"> 263  Шпикачки Стародворские, ВЕС.  ПОКОМ</v>
          </cell>
          <cell r="D55">
            <v>59.283000000000001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123.74299999999999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183.83199999999999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144.602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574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684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642</v>
          </cell>
        </row>
        <row r="62">
          <cell r="A62" t="str">
            <v xml:space="preserve"> 283  Сосиски Сочинки, ВЕС, ТМ Стародворье ПОКОМ</v>
          </cell>
          <cell r="D62">
            <v>202.91399999999999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84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403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56.436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824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11.428000000000001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541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616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113.01300000000001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277.43099999999998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141.63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36.564</v>
          </cell>
        </row>
        <row r="78">
          <cell r="A78" t="str">
            <v xml:space="preserve"> 318  Сосиски Датские ТМ Зареченские, ВЕС  ПОКОМ</v>
          </cell>
          <cell r="D78">
            <v>555.08500000000004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1226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1161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86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391.21199999999999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70</v>
          </cell>
        </row>
        <row r="86">
          <cell r="A86" t="str">
            <v xml:space="preserve"> 335  Колбаса Сливушка ТМ Вязанка. ВЕС.  ПОКОМ </v>
          </cell>
          <cell r="D86">
            <v>55.075000000000003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404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519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151.648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118.83199999999999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228.101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224.32300000000001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78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201.333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80</v>
          </cell>
        </row>
        <row r="98">
          <cell r="A98" t="str">
            <v xml:space="preserve"> 372  Ветчина Сочинка ТМ Стародворье. ВЕС ПОКОМ</v>
          </cell>
          <cell r="D98">
            <v>9.4870000000000001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75.850999999999999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30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81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1146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408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288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79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3812 СОЧНЫЕ сос п/о мгс 2*2  ОСТАНКИНО</v>
          </cell>
          <cell r="D108">
            <v>189.773</v>
          </cell>
        </row>
        <row r="109">
          <cell r="A109" t="str">
            <v>4063 МЯСНАЯ Папа может вар п/о_Л   ОСТАНКИНО</v>
          </cell>
          <cell r="D109">
            <v>201.99100000000001</v>
          </cell>
        </row>
        <row r="110">
          <cell r="A110" t="str">
            <v>4117 ЭКСТРА Папа может с/к в/у_Л   ОСТАНКИНО</v>
          </cell>
          <cell r="D110">
            <v>4.5339999999999998</v>
          </cell>
        </row>
        <row r="111">
          <cell r="A111" t="str">
            <v>4574 Мясная со шпиком Папа может вар п/о ОСТАНКИНО</v>
          </cell>
          <cell r="D111">
            <v>21.498999999999999</v>
          </cell>
        </row>
        <row r="112">
          <cell r="A112" t="str">
            <v>4614 ВЕТЧ.ЛЮБИТЕЛЬСКАЯ п/о _ ОСТАНКИНО</v>
          </cell>
          <cell r="D112">
            <v>12.179</v>
          </cell>
        </row>
        <row r="113">
          <cell r="A113" t="str">
            <v>4813 ФИЛЕЙНАЯ Папа может вар п/о_Л   ОСТАНКИНО</v>
          </cell>
          <cell r="D113">
            <v>51.302999999999997</v>
          </cell>
        </row>
        <row r="114">
          <cell r="A114" t="str">
            <v>4993 САЛЯМИ ИТАЛЬЯНСКАЯ с/к в/у 1/250*8_120c ОСТАНКИНО</v>
          </cell>
          <cell r="D114">
            <v>82</v>
          </cell>
        </row>
        <row r="115">
          <cell r="A115" t="str">
            <v>5336 ОСОБАЯ вар п/о  ОСТАНКИНО</v>
          </cell>
          <cell r="D115">
            <v>42.186</v>
          </cell>
        </row>
        <row r="116">
          <cell r="A116" t="str">
            <v>5337 ОСОБАЯ СО ШПИКОМ вар п/о  ОСТАНКИНО</v>
          </cell>
          <cell r="D116">
            <v>11.978999999999999</v>
          </cell>
        </row>
        <row r="117">
          <cell r="A117" t="str">
            <v>5341 СЕРВЕЛАТ ОХОТНИЧИЙ в/к в/у  ОСТАНКИНО</v>
          </cell>
          <cell r="D117">
            <v>37.783999999999999</v>
          </cell>
        </row>
        <row r="118">
          <cell r="A118" t="str">
            <v>5483 ЭКСТРА Папа может с/к в/у 1/250 8шт.   ОСТАНКИНО</v>
          </cell>
          <cell r="D118">
            <v>117</v>
          </cell>
        </row>
        <row r="119">
          <cell r="A119" t="str">
            <v>5544 Сервелат Финский в/к в/у_45с НОВАЯ ОСТАНКИНО</v>
          </cell>
          <cell r="D119">
            <v>62.569000000000003</v>
          </cell>
        </row>
        <row r="120">
          <cell r="A120" t="str">
            <v>5682 САЛЯМИ МЕЛКОЗЕРНЕНАЯ с/к в/у 1/120_60с   ОСТАНКИНО</v>
          </cell>
          <cell r="D120">
            <v>154</v>
          </cell>
        </row>
        <row r="121">
          <cell r="A121" t="str">
            <v>5706 АРОМАТНАЯ Папа может с/к в/у 1/250 8шт.  ОСТАНКИНО</v>
          </cell>
          <cell r="D121">
            <v>102</v>
          </cell>
        </row>
        <row r="122">
          <cell r="A122" t="str">
            <v>5708 ПОСОЛЬСКАЯ Папа может с/к в/у ОСТАНКИНО</v>
          </cell>
          <cell r="D122">
            <v>6.617</v>
          </cell>
        </row>
        <row r="123">
          <cell r="A123" t="str">
            <v>5851 ЭКСТРА Папа может вар п/о   ОСТАНКИНО</v>
          </cell>
          <cell r="D123">
            <v>95.799000000000007</v>
          </cell>
        </row>
        <row r="124">
          <cell r="A124" t="str">
            <v>5931 ОХОТНИЧЬЯ Папа может с/к в/у 1/220 8шт.   ОСТАНКИНО</v>
          </cell>
          <cell r="D124">
            <v>98</v>
          </cell>
        </row>
        <row r="125">
          <cell r="A125" t="str">
            <v>5981 МОЛОЧНЫЕ ТРАДИЦ. сос п/о мгс 1*6_45с   ОСТАНКИНО</v>
          </cell>
          <cell r="D125">
            <v>20.667999999999999</v>
          </cell>
        </row>
        <row r="126">
          <cell r="A126" t="str">
            <v>6041 МОЛОЧНЫЕ К ЗАВТРАКУ сос п/о мгс 1*3  ОСТАНКИНО</v>
          </cell>
          <cell r="D126">
            <v>19.722999999999999</v>
          </cell>
        </row>
        <row r="127">
          <cell r="A127" t="str">
            <v>6042 МОЛОЧНЫЕ К ЗАВТРАКУ сос п/о в/у 0.4кг   ОСТАНКИНО</v>
          </cell>
          <cell r="D127">
            <v>146</v>
          </cell>
        </row>
        <row r="128">
          <cell r="A128" t="str">
            <v>6113 СОЧНЫЕ сос п/о мгс 1*6_Ашан  ОСТАНКИНО</v>
          </cell>
          <cell r="D128">
            <v>213.02600000000001</v>
          </cell>
        </row>
        <row r="129">
          <cell r="A129" t="str">
            <v>6123 МОЛОЧНЫЕ КЛАССИЧЕСКИЕ ПМ сос п/о мгс 2*4   ОСТАНКИНО</v>
          </cell>
          <cell r="D129">
            <v>71.629000000000005</v>
          </cell>
        </row>
        <row r="130">
          <cell r="A130" t="str">
            <v>6158 ВРЕМЯ ОЛИВЬЕ Папа может вар п/о 0.4кг   ОСТАНКИНО</v>
          </cell>
          <cell r="D130">
            <v>2</v>
          </cell>
        </row>
        <row r="131">
          <cell r="A131" t="str">
            <v>6212 СЕРВЕЛАТ ФИНСКИЙ СН в/к в/у  ОСТАНКИНО</v>
          </cell>
          <cell r="D131">
            <v>1.3959999999999999</v>
          </cell>
        </row>
        <row r="132">
          <cell r="A132" t="str">
            <v>6213 СЕРВЕЛАТ ФИНСКИЙ СН в/к в/у 0.35кг 8шт.  ОСТАНКИНО</v>
          </cell>
          <cell r="D132">
            <v>15</v>
          </cell>
        </row>
        <row r="133">
          <cell r="A133" t="str">
            <v>6215 СЕРВЕЛАТ ОРЕХОВЫЙ СН в/к в/у 0.35кг 8шт  ОСТАНКИНО</v>
          </cell>
          <cell r="D133">
            <v>10</v>
          </cell>
        </row>
        <row r="134">
          <cell r="A134" t="str">
            <v>6217 ШПИКАЧКИ ДОМАШНИЕ СН п/о мгс 0.4кг 8шт.  ОСТАНКИНО</v>
          </cell>
          <cell r="D134">
            <v>24</v>
          </cell>
        </row>
        <row r="135">
          <cell r="A135" t="str">
            <v>6227 МОЛОЧНЫЕ ТРАДИЦ. сос п/о мгс 0.6кг LTF  ОСТАНКИНО</v>
          </cell>
          <cell r="D135">
            <v>34</v>
          </cell>
        </row>
        <row r="136">
          <cell r="A136" t="str">
            <v>6241 ХОТ-ДОГ Папа может сос п/о мгс 0.38кг  ОСТАНКИНО</v>
          </cell>
          <cell r="D136">
            <v>19</v>
          </cell>
        </row>
        <row r="137">
          <cell r="A137" t="str">
            <v>6247 ДОМАШНЯЯ Папа может вар п/о 0,4кг 8шт.  ОСТАНКИНО</v>
          </cell>
          <cell r="D137">
            <v>8</v>
          </cell>
        </row>
        <row r="138">
          <cell r="A138" t="str">
            <v>6259 К ЧАЮ Советское наследие вар н/о мгс  ОСТАНКИНО</v>
          </cell>
          <cell r="D138">
            <v>2.3769999999999998</v>
          </cell>
        </row>
        <row r="139">
          <cell r="A139" t="str">
            <v>6268 ГОВЯЖЬЯ Папа может вар п/о 0,4кг 8 шт.  ОСТАНКИНО</v>
          </cell>
          <cell r="D139">
            <v>60</v>
          </cell>
        </row>
        <row r="140">
          <cell r="A140" t="str">
            <v>6279 КОРЕЙКА ПО-ОСТ.к/в в/с с/н в/у 1/150_45с  ОСТАНКИНО</v>
          </cell>
          <cell r="D140">
            <v>15</v>
          </cell>
        </row>
        <row r="141">
          <cell r="A141" t="str">
            <v>6281 СВИНИНА ДЕЛИКАТ. к/в мл/к в/у 0.3кг 45с  ОСТАНКИНО</v>
          </cell>
          <cell r="D141">
            <v>22</v>
          </cell>
        </row>
        <row r="142">
          <cell r="A142" t="str">
            <v>6297 ФИЛЕЙНЫЕ сос ц/о в/у 1/270 12шт_45с  ОСТАНКИНО</v>
          </cell>
          <cell r="D142">
            <v>221</v>
          </cell>
        </row>
        <row r="143">
          <cell r="A143" t="str">
            <v>6301 БАЛЫКОВАЯ СН в/к в/у  ОСТАНКИНО</v>
          </cell>
          <cell r="D143">
            <v>18.192</v>
          </cell>
        </row>
        <row r="144">
          <cell r="A144" t="str">
            <v>6302 БАЛЫКОВАЯ СН в/к в/у 0.35кг 8шт.  ОСТАНКИНО</v>
          </cell>
          <cell r="D144">
            <v>2</v>
          </cell>
        </row>
        <row r="145">
          <cell r="A145" t="str">
            <v>6303 МЯСНЫЕ Папа может сос п/о мгс 1.5*3  ОСТАНКИНО</v>
          </cell>
          <cell r="D145">
            <v>23.751000000000001</v>
          </cell>
        </row>
        <row r="146">
          <cell r="A146" t="str">
            <v>6325 ДОКТОРСКАЯ ПРЕМИУМ вар п/о 0.4кг 8шт.  ОСТАНКИНО</v>
          </cell>
          <cell r="D146">
            <v>102</v>
          </cell>
        </row>
        <row r="147">
          <cell r="A147" t="str">
            <v>6333 МЯСНАЯ Папа может вар п/о 0.4кг 8шт.  ОСТАНКИНО</v>
          </cell>
          <cell r="D147">
            <v>629</v>
          </cell>
        </row>
        <row r="148">
          <cell r="A148" t="str">
            <v>6353 ЭКСТРА Папа может вар п/о 0.4кг 8шт.  ОСТАНКИНО</v>
          </cell>
          <cell r="D148">
            <v>347</v>
          </cell>
        </row>
        <row r="149">
          <cell r="A149" t="str">
            <v>6392 ФИЛЕЙНАЯ Папа может вар п/о 0.4кг. ОСТАНКИНО</v>
          </cell>
          <cell r="D149">
            <v>487</v>
          </cell>
        </row>
        <row r="150">
          <cell r="A150" t="str">
            <v>6427 КЛАССИЧЕСКАЯ ПМ вар п/о 0.35кг 8шт. ОСТАНКИНО</v>
          </cell>
          <cell r="D150">
            <v>75</v>
          </cell>
        </row>
        <row r="151">
          <cell r="A151" t="str">
            <v>6438 БОГАТЫРСКИЕ Папа Может сос п/о в/у 0,3кг  ОСТАНКИНО</v>
          </cell>
          <cell r="D151">
            <v>91</v>
          </cell>
        </row>
        <row r="152">
          <cell r="A152" t="str">
            <v>6448 СВИНИНА МАДЕРА с/к с/н в/у 1/100 10шт.   ОСТАНКИНО</v>
          </cell>
          <cell r="D152">
            <v>79</v>
          </cell>
        </row>
        <row r="153">
          <cell r="A153" t="str">
            <v>6453 ЭКСТРА Папа может с/к с/н в/у 1/100 14шт.   ОСТАНКИНО</v>
          </cell>
          <cell r="D153">
            <v>227</v>
          </cell>
        </row>
        <row r="154">
          <cell r="A154" t="str">
            <v>6454 АРОМАТНАЯ с/к с/н в/у 1/100 14шт.  ОСТАНКИНО</v>
          </cell>
          <cell r="D154">
            <v>180</v>
          </cell>
        </row>
        <row r="155">
          <cell r="A155" t="str">
            <v>6475 С СЫРОМ Папа может сос ц/о мгс 0.4кг6шт  ОСТАНКИНО</v>
          </cell>
          <cell r="D155">
            <v>73</v>
          </cell>
        </row>
        <row r="156">
          <cell r="A156" t="str">
            <v>6527 ШПИКАЧКИ СОЧНЫЕ ПМ сар б/о мгс 1*3 45с ОСТАНКИНО</v>
          </cell>
          <cell r="D156">
            <v>102.108</v>
          </cell>
        </row>
        <row r="157">
          <cell r="A157" t="str">
            <v>6562 СЕРВЕЛАТ КАРЕЛЬСКИЙ СН в/к в/у 0,28кг  ОСТАНКИНО</v>
          </cell>
          <cell r="D157">
            <v>216</v>
          </cell>
        </row>
        <row r="158">
          <cell r="A158" t="str">
            <v>6563 СЛИВОЧНЫЕ СН сос п/о мгс 1*6  ОСТАНКИНО</v>
          </cell>
          <cell r="D158">
            <v>16.204000000000001</v>
          </cell>
        </row>
        <row r="159">
          <cell r="A159" t="str">
            <v>6592 ДОКТОРСКАЯ СН вар п/о  ОСТАНКИНО</v>
          </cell>
          <cell r="D159">
            <v>16.167999999999999</v>
          </cell>
        </row>
        <row r="160">
          <cell r="A160" t="str">
            <v>6593 ДОКТОРСКАЯ СН вар п/о 0.45кг 8шт.  ОСТАНКИНО</v>
          </cell>
          <cell r="D160">
            <v>79</v>
          </cell>
        </row>
        <row r="161">
          <cell r="A161" t="str">
            <v>6594 МОЛОЧНАЯ СН вар п/о  ОСТАНКИНО</v>
          </cell>
          <cell r="D161">
            <v>6.7060000000000004</v>
          </cell>
        </row>
        <row r="162">
          <cell r="A162" t="str">
            <v>6595 МОЛОЧНАЯ СН вар п/о 0.45кг 8шт.  ОСТАНКИНО</v>
          </cell>
          <cell r="D162">
            <v>68</v>
          </cell>
        </row>
        <row r="163">
          <cell r="A163" t="str">
            <v>6597 РУССКАЯ СН вар п/о 0.45кг 8шт.  ОСТАНКИНО</v>
          </cell>
          <cell r="D163">
            <v>1</v>
          </cell>
        </row>
        <row r="164">
          <cell r="A164" t="str">
            <v>6601 ГОВЯЖЬИ СН сос п/о мгс 1*6  ОСТАНКИНО</v>
          </cell>
          <cell r="D164">
            <v>26.324999999999999</v>
          </cell>
        </row>
        <row r="165">
          <cell r="A165" t="str">
            <v>6606 СЫТНЫЕ Папа может сар б/о мгс 1*3 45с  ОСТАНКИНО</v>
          </cell>
          <cell r="D165">
            <v>36.732999999999997</v>
          </cell>
        </row>
        <row r="166">
          <cell r="A166" t="str">
            <v>6641 СЛИВОЧНЫЕ ПМ сос п/о мгс 0,41кг 10шт.  ОСТАНКИНО</v>
          </cell>
          <cell r="D166">
            <v>22</v>
          </cell>
        </row>
        <row r="167">
          <cell r="A167" t="str">
            <v>6644 СОЧНЫЕ ПМ сос п/о мгс 0,41кг 10шт.  ОСТАНКИНО</v>
          </cell>
          <cell r="D167">
            <v>584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6648 СОЧНЫЕ Папа может сар п/о мгс 1*3  ОСТАНКИНО</v>
          </cell>
          <cell r="D169">
            <v>12.211</v>
          </cell>
        </row>
        <row r="170">
          <cell r="A170" t="str">
            <v>6650 СОЧНЫЕ С СЫРОМ ПМ сар п/о мгс 1*3  ОСТАНКИНО</v>
          </cell>
          <cell r="D170">
            <v>3.1389999999999998</v>
          </cell>
        </row>
        <row r="171">
          <cell r="A171" t="str">
            <v>6661 СОЧНЫЙ ГРИЛЬ ПМ сос п/о мгс 1.5*4_Маяк  ОСТАНКИНО</v>
          </cell>
          <cell r="D171">
            <v>15.531000000000001</v>
          </cell>
        </row>
        <row r="172">
          <cell r="A172" t="str">
            <v>6666 БОЯНСКАЯ Папа может п/к в/у 0,28кг 8 шт. ОСТАНКИНО</v>
          </cell>
          <cell r="D172">
            <v>246</v>
          </cell>
        </row>
        <row r="173">
          <cell r="A173" t="str">
            <v>6669 ВЕНСКАЯ САЛЯМИ п/к в/у 0.28кг 8шт  ОСТАНКИНО</v>
          </cell>
          <cell r="D173">
            <v>106</v>
          </cell>
        </row>
        <row r="174">
          <cell r="A174" t="str">
            <v>6683 СЕРВЕЛАТ ЗЕРНИСТЫЙ ПМ в/к в/у 0,35кг  ОСТАНКИНО</v>
          </cell>
          <cell r="D174">
            <v>356</v>
          </cell>
        </row>
        <row r="175">
          <cell r="A175" t="str">
            <v>6684 СЕРВЕЛАТ КАРЕЛЬСКИЙ ПМ в/к в/у 0.28кг  ОСТАНКИНО</v>
          </cell>
          <cell r="D175">
            <v>390</v>
          </cell>
        </row>
        <row r="176">
          <cell r="A176" t="str">
            <v>6689 СЕРВЕЛАТ ОХОТНИЧИЙ ПМ в/к в/у 0,35кг 8шт  ОСТАНКИНО</v>
          </cell>
          <cell r="D176">
            <v>605</v>
          </cell>
        </row>
        <row r="177">
          <cell r="A177" t="str">
            <v>6692 СЕРВЕЛАТ ПРИМА в/к в/у 0.28кг 8шт.  ОСТАНКИНО</v>
          </cell>
          <cell r="D177">
            <v>115</v>
          </cell>
        </row>
        <row r="178">
          <cell r="A178" t="str">
            <v>6697 СЕРВЕЛАТ ФИНСКИЙ ПМ в/к в/у 0,35кг 8шт.  ОСТАНКИНО</v>
          </cell>
          <cell r="D178">
            <v>814</v>
          </cell>
        </row>
        <row r="179">
          <cell r="A179" t="str">
            <v>6713 СОЧНЫЙ ГРИЛЬ ПМ сос п/о мгс 0.41кг 8шт.  ОСТАНКИНО</v>
          </cell>
          <cell r="D179">
            <v>187</v>
          </cell>
        </row>
        <row r="180">
          <cell r="A180" t="str">
            <v>6716 ОСОБАЯ Коровино (в сетке) 0.5кг 8шт.  ОСТАНКИНО</v>
          </cell>
          <cell r="D180">
            <v>175</v>
          </cell>
        </row>
        <row r="181">
          <cell r="A181" t="str">
            <v>6722 СОЧНЫЕ ПМ сос п/о мгс 0,41кг 10шт.  ОСТАНКИНО</v>
          </cell>
          <cell r="D181">
            <v>7</v>
          </cell>
        </row>
        <row r="182">
          <cell r="A182" t="str">
            <v>6726 СЛИВОЧНЫЕ ПМ сос п/о мгс 0.41кг 10шт.  ОСТАНКИНО</v>
          </cell>
          <cell r="D182">
            <v>20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12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29</v>
          </cell>
        </row>
        <row r="185">
          <cell r="A185" t="str">
            <v>БОНУС МОЛОЧНЫЕ ТРАДИЦ. сос п/о мгс 0.6кг_UZ (6083)</v>
          </cell>
          <cell r="D185">
            <v>164</v>
          </cell>
        </row>
        <row r="186">
          <cell r="A186" t="str">
            <v>БОНУС МОЛОЧНЫЕ ТРАДИЦ. сос п/о мгс 1*6_UZ (6082)</v>
          </cell>
          <cell r="D186">
            <v>24.73</v>
          </cell>
        </row>
        <row r="187">
          <cell r="A187" t="str">
            <v>БОНУС СОЧНЫЕ сос п/о мгс 0.41кг_UZ (6087)  ОСТАНКИНО</v>
          </cell>
          <cell r="D187">
            <v>101</v>
          </cell>
        </row>
        <row r="188">
          <cell r="A188" t="str">
            <v>БОНУС СОЧНЫЕ сос п/о мгс 1*6_UZ (6088)  ОСТАНКИНО</v>
          </cell>
          <cell r="D188">
            <v>11.901999999999999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146</v>
          </cell>
        </row>
        <row r="190">
          <cell r="A190" t="str">
            <v>БОНУС_283  Сосиски Сочинки, ВЕС, ТМ Стародворье ПОКОМ</v>
          </cell>
          <cell r="D190">
            <v>51.125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16.591000000000001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101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42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50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79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60</v>
          </cell>
        </row>
        <row r="197">
          <cell r="A197" t="str">
            <v>Вацлавская вареная 400 гр.шт.  СПК</v>
          </cell>
          <cell r="D197">
            <v>2</v>
          </cell>
        </row>
        <row r="198">
          <cell r="A198" t="str">
            <v>Вацлавская вареная ВЕС СПК</v>
          </cell>
          <cell r="D198">
            <v>7.18</v>
          </cell>
        </row>
        <row r="199">
          <cell r="A199" t="str">
            <v>Вацлавская п/к (черева) 390 гр.шт. термоус.пак  СПК</v>
          </cell>
          <cell r="D199">
            <v>4</v>
          </cell>
        </row>
        <row r="200">
          <cell r="A200" t="str">
            <v>Ветчина Вацлавская 400 гр.шт.  СПК</v>
          </cell>
          <cell r="D200">
            <v>1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56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170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262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63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5</v>
          </cell>
        </row>
        <row r="207">
          <cell r="A207" t="str">
            <v>Докторская вареная термоус.пак. "Высокий вкус"  СПК</v>
          </cell>
          <cell r="D207">
            <v>5.7510000000000003</v>
          </cell>
        </row>
        <row r="208">
          <cell r="A208" t="str">
            <v>Жар-боллы с курочкой и сыром, ВЕС  ПОКОМ</v>
          </cell>
          <cell r="D208">
            <v>42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17.8</v>
          </cell>
        </row>
        <row r="211">
          <cell r="A211" t="str">
            <v>Жар-ладушки с яблоком и грушей ТМ Зареченские ВЕС ПОКОМ</v>
          </cell>
          <cell r="D211">
            <v>29.5</v>
          </cell>
        </row>
        <row r="212">
          <cell r="A212" t="str">
            <v>ЖАР-мени ВЕС ТМ Зареченские  ПОКОМ</v>
          </cell>
          <cell r="D212">
            <v>25.7</v>
          </cell>
        </row>
        <row r="213">
          <cell r="A213" t="str">
            <v>Жар-мени с картофелем и сочной грудинкой. ВЕС  ПОКОМ</v>
          </cell>
          <cell r="D213">
            <v>3.5</v>
          </cell>
        </row>
        <row r="214">
          <cell r="A214" t="str">
            <v>Карбонад Юбилейный термоус.пак.  СПК</v>
          </cell>
          <cell r="D214">
            <v>3.68</v>
          </cell>
        </row>
        <row r="215">
          <cell r="A215" t="str">
            <v>Классика с/к 235 гр.шт. "Высокий вкус"  СПК</v>
          </cell>
          <cell r="D215">
            <v>15</v>
          </cell>
        </row>
        <row r="216">
          <cell r="A216" t="str">
            <v>Классическая с/к "Сибирский стандарт" 560 гр.шт.  СПК</v>
          </cell>
          <cell r="D216">
            <v>576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40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Коньячная с/к 0,10 кг.шт. нарезка (лоток с ср.зад.атм.) "Высокий вкус"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113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94</v>
          </cell>
        </row>
        <row r="223">
          <cell r="A223" t="str">
            <v>Ла Фаворте с/в "Эликатессе" 140 гр.шт.  СПК</v>
          </cell>
          <cell r="D223">
            <v>6</v>
          </cell>
        </row>
        <row r="224">
          <cell r="A224" t="str">
            <v>Ливерная Печеночная "Просто выгодно" 0,3 кг.шт.  СПК</v>
          </cell>
          <cell r="D224">
            <v>21</v>
          </cell>
        </row>
        <row r="225">
          <cell r="A225" t="str">
            <v>Любительская вареная термоус.пак. "Высокий вкус"  СПК</v>
          </cell>
          <cell r="D225">
            <v>7.6130000000000004</v>
          </cell>
        </row>
        <row r="226">
          <cell r="A226" t="str">
            <v>Мини-сосиски в тесте "Фрайпики" 1,8кг ВЕС,  ПОКОМ</v>
          </cell>
          <cell r="D226">
            <v>1.8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19.8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1.01</v>
          </cell>
        </row>
        <row r="230">
          <cell r="A230" t="str">
            <v>Мусульманская п/к "Просто выгодно" термофор.пак.  СПК</v>
          </cell>
          <cell r="D230">
            <v>7.5259999999999998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244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253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220</v>
          </cell>
        </row>
        <row r="234">
          <cell r="A234" t="str">
            <v>Наггетсы Хрустящие ТМ Зареченские. ВЕС ПОКОМ</v>
          </cell>
          <cell r="D234">
            <v>107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3</v>
          </cell>
        </row>
        <row r="236">
          <cell r="A236" t="str">
            <v>Оригинальная с перцем с/к  СПК</v>
          </cell>
          <cell r="D236">
            <v>45.863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900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37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43</v>
          </cell>
        </row>
        <row r="243">
          <cell r="A243" t="str">
            <v>Пельмени Бигбули с мясом, Горячая штучка 0,43кг  ПОКОМ</v>
          </cell>
          <cell r="D243">
            <v>22</v>
          </cell>
        </row>
        <row r="244">
          <cell r="A244" t="str">
            <v>Пельмени Бигбули с мясом, Горячая штучка 0,9кг  ПОКОМ</v>
          </cell>
          <cell r="D244">
            <v>76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72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54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262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320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311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290</v>
          </cell>
        </row>
        <row r="252">
          <cell r="A252" t="str">
            <v>Пельмени Левантские ТМ Особый рецепт 0,8 кг  ПОКОМ</v>
          </cell>
          <cell r="D252">
            <v>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261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100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14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80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176</v>
          </cell>
        </row>
        <row r="259">
          <cell r="A259" t="str">
            <v>Пельмени Сочные сфера 0,9 кг ТМ Стародворье ПОКОМ</v>
          </cell>
          <cell r="D259">
            <v>21</v>
          </cell>
        </row>
        <row r="260">
          <cell r="A260" t="str">
            <v>По-Австрийски с/к 260 гр.шт. "Высокий вкус"  СПК</v>
          </cell>
          <cell r="D260">
            <v>11</v>
          </cell>
        </row>
        <row r="261">
          <cell r="A261" t="str">
            <v>Покровская вареная 0,47 кг шт.  СПК</v>
          </cell>
          <cell r="D261">
            <v>13</v>
          </cell>
        </row>
        <row r="262">
          <cell r="A262" t="str">
            <v>Праздничная с/к "Сибирский стандарт" 560 гр.шт.  СПК</v>
          </cell>
          <cell r="D262">
            <v>1404</v>
          </cell>
        </row>
        <row r="263">
          <cell r="A263" t="str">
            <v>Салями Трюфель с/в "Эликатессе" 0,16 кг.шт.  СПК</v>
          </cell>
          <cell r="D263">
            <v>11</v>
          </cell>
        </row>
        <row r="264">
          <cell r="A264" t="str">
            <v>Салями Финская с/к 235 гр.шт. "Высокий вкус"  СПК</v>
          </cell>
          <cell r="D264">
            <v>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25.742000000000001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9.5030000000000001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2.1930000000000001</v>
          </cell>
        </row>
        <row r="268">
          <cell r="A268" t="str">
            <v>Семейная с чесночком вареная (СПК+СКМ)  СПК</v>
          </cell>
          <cell r="D268">
            <v>241.25</v>
          </cell>
        </row>
        <row r="269">
          <cell r="A269" t="str">
            <v>Семейная с чесночком Экстра вареная  СПК</v>
          </cell>
          <cell r="D269">
            <v>14.765000000000001</v>
          </cell>
        </row>
        <row r="270">
          <cell r="A270" t="str">
            <v>Семейная с чесночком Экстра вареная 0,5 кг.шт.  СПК</v>
          </cell>
          <cell r="D270">
            <v>5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4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43</v>
          </cell>
        </row>
        <row r="275">
          <cell r="A275" t="str">
            <v>Сибирская особая с/к 0,235 кг шт.  СПК</v>
          </cell>
          <cell r="D275">
            <v>20</v>
          </cell>
        </row>
        <row r="276">
          <cell r="A276" t="str">
            <v>Славянская п/к 0,38 кг шт.термофор.пак.  СПК</v>
          </cell>
          <cell r="D276">
            <v>2</v>
          </cell>
        </row>
        <row r="277">
          <cell r="A277" t="str">
            <v>Сосиски "Баварские" 0,36 кг.шт. вак.упак.  СПК</v>
          </cell>
          <cell r="D277">
            <v>4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162.77000000000001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10.894</v>
          </cell>
        </row>
        <row r="281">
          <cell r="A281" t="str">
            <v>Сосиски Хот-дог ВЕС (лоток с ср.защ.атм.)   СПК</v>
          </cell>
          <cell r="D281">
            <v>5.85</v>
          </cell>
        </row>
        <row r="282">
          <cell r="A282" t="str">
            <v>Торо Неро с/в "Эликатессе" 140 гр.шт.  СПК</v>
          </cell>
          <cell r="D282">
            <v>2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33</v>
          </cell>
        </row>
        <row r="286">
          <cell r="A286" t="str">
            <v>Фестивальная с/к 0,235 кг.шт.  СПК</v>
          </cell>
          <cell r="D286">
            <v>24</v>
          </cell>
        </row>
        <row r="287">
          <cell r="A287" t="str">
            <v>Фестивальная с/к ВЕС   СПК</v>
          </cell>
          <cell r="D287">
            <v>7.6660000000000004</v>
          </cell>
        </row>
        <row r="288">
          <cell r="A288" t="str">
            <v>Фуэт с/в "Эликатессе" 160 гр.шт.  СПК</v>
          </cell>
          <cell r="D288">
            <v>11</v>
          </cell>
        </row>
        <row r="289">
          <cell r="A289" t="str">
            <v>Хинкали Классические ТМ Зареченские ВЕС ПОКОМ</v>
          </cell>
          <cell r="D289">
            <v>5</v>
          </cell>
        </row>
        <row r="290">
          <cell r="A290" t="str">
            <v>Хинкали Классические хинкали ВЕС,  ПОКОМ</v>
          </cell>
          <cell r="D290">
            <v>15</v>
          </cell>
        </row>
        <row r="291">
          <cell r="A291" t="str">
            <v>Хотстеры ТМ Горячая штучка ТС Хотстеры 0,25 кг зам  ПОКОМ</v>
          </cell>
          <cell r="D291">
            <v>125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36</v>
          </cell>
        </row>
        <row r="293">
          <cell r="A293" t="str">
            <v>Хрустящие крылышки ТМ Горячая штучка 0,3 кг зам  ПОКОМ</v>
          </cell>
          <cell r="D293">
            <v>38</v>
          </cell>
        </row>
        <row r="294">
          <cell r="A294" t="str">
            <v>Чебупай сочное яблоко ТМ Горячая штучка 0,2 кг зам.  ПОКОМ</v>
          </cell>
          <cell r="D294">
            <v>14</v>
          </cell>
        </row>
        <row r="295">
          <cell r="A295" t="str">
            <v>Чебупай спелая вишня ТМ Горячая штучка 0,2 кг зам.  ПОКОМ</v>
          </cell>
          <cell r="D295">
            <v>14</v>
          </cell>
        </row>
        <row r="296">
          <cell r="A296" t="str">
            <v>Чебупели Курочка гриль ТМ Горячая штучка, 0,3 кг зам  ПОКОМ</v>
          </cell>
          <cell r="D296">
            <v>47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308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294</v>
          </cell>
        </row>
        <row r="299">
          <cell r="A299" t="str">
            <v>Чебуреки сочные ВЕС ТМ Зареченские  ПОКОМ</v>
          </cell>
          <cell r="D299">
            <v>105</v>
          </cell>
        </row>
        <row r="300">
          <cell r="A300" t="str">
            <v>Чоризо с/к "Эликатессе" 0,20 кг.шт.  СПК</v>
          </cell>
          <cell r="D300">
            <v>1</v>
          </cell>
        </row>
        <row r="301">
          <cell r="A301" t="str">
            <v>Шпикачки Русские (черева) (в ср.защ.атм.) "Высокий вкус"  СПК</v>
          </cell>
          <cell r="D301">
            <v>10.297000000000001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8</v>
          </cell>
        </row>
        <row r="303">
          <cell r="A303" t="str">
            <v>Юбилейная с/к 0,10 кг.шт. нарезка (лоток с ср.защ.атм.)  СПК</v>
          </cell>
          <cell r="D303">
            <v>30</v>
          </cell>
        </row>
        <row r="304">
          <cell r="A304" t="str">
            <v>Юбилейная с/к 0,235 кг.шт.  СПК</v>
          </cell>
          <cell r="D304">
            <v>118</v>
          </cell>
        </row>
        <row r="305">
          <cell r="A305" t="str">
            <v>Итого</v>
          </cell>
          <cell r="D305">
            <v>58312.122000000003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8" sqref="AF8"/>
    </sheetView>
  </sheetViews>
  <sheetFormatPr defaultColWidth="10.5" defaultRowHeight="11.45" customHeight="1" outlineLevelRow="1" x14ac:dyDescent="0.2"/>
  <cols>
    <col min="1" max="1" width="63.66406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33203125" style="5" bestFit="1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AC3" s="20" t="s">
        <v>92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87</v>
      </c>
      <c r="P5" s="16" t="s">
        <v>88</v>
      </c>
      <c r="S5" s="5" t="s">
        <v>90</v>
      </c>
      <c r="T5" s="5" t="s">
        <v>91</v>
      </c>
      <c r="U5" s="16" t="s">
        <v>89</v>
      </c>
    </row>
    <row r="6" spans="1:31" ht="11.1" customHeight="1" x14ac:dyDescent="0.2">
      <c r="A6" s="6"/>
      <c r="B6" s="6"/>
      <c r="C6" s="3"/>
      <c r="D6" s="3"/>
      <c r="E6" s="9">
        <f>SUM(E7:E98)</f>
        <v>39011.299999999996</v>
      </c>
      <c r="F6" s="9">
        <f>SUM(F7:F98)</f>
        <v>46138.36</v>
      </c>
      <c r="I6" s="9">
        <f t="shared" ref="I6:P6" si="0">SUM(I7:I98)</f>
        <v>39674.655999999995</v>
      </c>
      <c r="J6" s="9">
        <f t="shared" si="0"/>
        <v>-663.35600000000011</v>
      </c>
      <c r="K6" s="9">
        <f t="shared" si="0"/>
        <v>27130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6823.8599999999988</v>
      </c>
      <c r="P6" s="9">
        <f t="shared" si="0"/>
        <v>22940</v>
      </c>
      <c r="S6" s="9">
        <f t="shared" ref="S6:Y6" si="1">SUM(S7:S98)</f>
        <v>6090.8920000000007</v>
      </c>
      <c r="T6" s="9">
        <f t="shared" si="1"/>
        <v>6857.9520000000002</v>
      </c>
      <c r="U6" s="9">
        <f t="shared" si="1"/>
        <v>5462</v>
      </c>
      <c r="V6" s="9">
        <f t="shared" si="1"/>
        <v>4892</v>
      </c>
      <c r="W6" s="9">
        <f t="shared" si="1"/>
        <v>0</v>
      </c>
      <c r="X6" s="9">
        <f t="shared" si="1"/>
        <v>0</v>
      </c>
      <c r="Y6" s="9">
        <f t="shared" si="1"/>
        <v>22940</v>
      </c>
      <c r="AA6" s="9">
        <f>SUM(AA7:AA98)</f>
        <v>2603.6898911898911</v>
      </c>
      <c r="AC6" s="9">
        <f>SUM(AC7:AC98)</f>
        <v>11994.600000000002</v>
      </c>
    </row>
    <row r="7" spans="1:31" s="1" customFormat="1" ht="11.1" customHeight="1" outlineLevel="1" x14ac:dyDescent="0.2">
      <c r="A7" s="7" t="s">
        <v>36</v>
      </c>
      <c r="B7" s="7" t="s">
        <v>9</v>
      </c>
      <c r="C7" s="8">
        <v>-431</v>
      </c>
      <c r="D7" s="8">
        <v>548</v>
      </c>
      <c r="E7" s="8">
        <v>361</v>
      </c>
      <c r="F7" s="8">
        <v>-252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372</v>
      </c>
      <c r="J7" s="15">
        <f>E7-I7</f>
        <v>-11</v>
      </c>
      <c r="K7" s="15">
        <f>VLOOKUP(A:A,[1]TDSheet!$A:$P,16,0)</f>
        <v>0</v>
      </c>
      <c r="L7" s="15"/>
      <c r="M7" s="15"/>
      <c r="N7" s="15"/>
      <c r="O7" s="15">
        <f>(E7-V7)/5</f>
        <v>72.2</v>
      </c>
      <c r="P7" s="17"/>
      <c r="Q7" s="15">
        <f>(F7+K7+P7)/O7</f>
        <v>-3.4903047091412742</v>
      </c>
      <c r="R7" s="15"/>
      <c r="S7" s="15">
        <f>VLOOKUP(A:A,[1]TDSheet!$A:$S,19,0)</f>
        <v>47</v>
      </c>
      <c r="T7" s="15">
        <f>VLOOKUP(A:A,[1]TDSheet!$A:$T,20,0)</f>
        <v>99.6</v>
      </c>
      <c r="U7" s="15">
        <f>VLOOKUP(A:A,[3]TDSheet!$A:$D,4,0)</f>
        <v>101</v>
      </c>
      <c r="V7" s="15">
        <f>VLOOKUP(A:A,[1]TDSheet!$A:$V,22,0)</f>
        <v>0</v>
      </c>
      <c r="W7" s="15"/>
      <c r="X7" s="15"/>
      <c r="Y7" s="15">
        <f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-339</v>
      </c>
      <c r="D8" s="8">
        <v>489</v>
      </c>
      <c r="E8" s="8">
        <v>336</v>
      </c>
      <c r="F8" s="8">
        <v>-195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348</v>
      </c>
      <c r="J8" s="15">
        <f t="shared" ref="J8:J63" si="2">E8-I8</f>
        <v>-12</v>
      </c>
      <c r="K8" s="15">
        <f>VLOOKUP(A:A,[1]TDSheet!$A:$P,16,0)</f>
        <v>0</v>
      </c>
      <c r="L8" s="15"/>
      <c r="M8" s="15"/>
      <c r="N8" s="15"/>
      <c r="O8" s="15">
        <f t="shared" ref="O8:O65" si="3">(E8-V8)/5</f>
        <v>67.2</v>
      </c>
      <c r="P8" s="17"/>
      <c r="Q8" s="15">
        <f t="shared" ref="Q8:Q65" si="4">(F8+K8+P8)/O8</f>
        <v>-2.901785714285714</v>
      </c>
      <c r="R8" s="15"/>
      <c r="S8" s="15">
        <f>VLOOKUP(A:A,[1]TDSheet!$A:$S,19,0)</f>
        <v>35</v>
      </c>
      <c r="T8" s="15">
        <f>VLOOKUP(A:A,[1]TDSheet!$A:$T,20,0)</f>
        <v>80.2</v>
      </c>
      <c r="U8" s="15">
        <f>VLOOKUP(A:A,[3]TDSheet!$A:$D,4,0)</f>
        <v>79</v>
      </c>
      <c r="V8" s="15">
        <f>VLOOKUP(A:A,[1]TDSheet!$A:$V,22,0)</f>
        <v>0</v>
      </c>
      <c r="W8" s="15"/>
      <c r="X8" s="15"/>
      <c r="Y8" s="15">
        <f t="shared" ref="Y8:Y63" si="5">P8+0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90</v>
      </c>
      <c r="D9" s="8">
        <v>5</v>
      </c>
      <c r="E9" s="8">
        <v>75</v>
      </c>
      <c r="F9" s="8">
        <v>10</v>
      </c>
      <c r="G9" s="1">
        <f>VLOOKUP(A:A,[1]TDSheet!$A:$G,7,0)</f>
        <v>0</v>
      </c>
      <c r="H9" s="1">
        <v>90</v>
      </c>
      <c r="I9" s="15">
        <f>VLOOKUP(A:A,[2]TDSheet!$A:$F,6,0)</f>
        <v>85</v>
      </c>
      <c r="J9" s="15">
        <f t="shared" si="2"/>
        <v>-10</v>
      </c>
      <c r="K9" s="15">
        <f>VLOOKUP(A:A,[1]TDSheet!$A:$P,16,0)</f>
        <v>0</v>
      </c>
      <c r="L9" s="15"/>
      <c r="M9" s="15"/>
      <c r="N9" s="15"/>
      <c r="O9" s="15">
        <f t="shared" si="3"/>
        <v>15</v>
      </c>
      <c r="P9" s="17"/>
      <c r="Q9" s="15">
        <f t="shared" si="4"/>
        <v>0.66666666666666663</v>
      </c>
      <c r="R9" s="15">
        <f>F9/O9</f>
        <v>0.66666666666666663</v>
      </c>
      <c r="S9" s="15">
        <f>VLOOKUP(A:A,[1]TDSheet!$A:$S,19,0)</f>
        <v>2</v>
      </c>
      <c r="T9" s="15">
        <f>VLOOKUP(A:A,[1]TDSheet!$A:$T,20,0)</f>
        <v>33</v>
      </c>
      <c r="U9" s="15">
        <f>VLOOKUP(A:A,[3]TDSheet!$A:$D,4,0)</f>
        <v>60</v>
      </c>
      <c r="V9" s="15">
        <f>VLOOKUP(A:A,[1]TDSheet!$A:$V,22,0)</f>
        <v>0</v>
      </c>
      <c r="W9" s="15"/>
      <c r="X9" s="15"/>
      <c r="Y9" s="15">
        <f t="shared" si="5"/>
        <v>0</v>
      </c>
      <c r="Z9" s="15" t="str">
        <f>VLOOKUP(A:A,[1]TDSheet!$A:$Z,26,0)</f>
        <v>вывод</v>
      </c>
      <c r="AA9" s="15">
        <v>0</v>
      </c>
      <c r="AB9" s="19">
        <f>VLOOKUP(A:A,[1]TDSheet!$A:$AB,28,0)</f>
        <v>0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377</v>
      </c>
      <c r="D10" s="8">
        <v>199</v>
      </c>
      <c r="E10" s="8">
        <v>241</v>
      </c>
      <c r="F10" s="8">
        <v>321</v>
      </c>
      <c r="G10" s="1">
        <v>1</v>
      </c>
      <c r="H10" s="1">
        <f>VLOOKUP(A:A,[1]TDSheet!$A:$H,8,0)</f>
        <v>180</v>
      </c>
      <c r="I10" s="15">
        <f>VLOOKUP(A:A,[2]TDSheet!$A:$F,6,0)</f>
        <v>257</v>
      </c>
      <c r="J10" s="15">
        <f t="shared" si="2"/>
        <v>-16</v>
      </c>
      <c r="K10" s="15">
        <f>VLOOKUP(A:A,[1]TDSheet!$A:$P,16,0)</f>
        <v>180</v>
      </c>
      <c r="L10" s="15"/>
      <c r="M10" s="15"/>
      <c r="N10" s="15"/>
      <c r="O10" s="15">
        <f t="shared" si="3"/>
        <v>48.2</v>
      </c>
      <c r="P10" s="17">
        <v>180</v>
      </c>
      <c r="Q10" s="15">
        <f t="shared" si="4"/>
        <v>14.12863070539419</v>
      </c>
      <c r="R10" s="15">
        <f t="shared" ref="R10:R65" si="6">F10/O10</f>
        <v>6.6597510373443978</v>
      </c>
      <c r="S10" s="15">
        <f>VLOOKUP(A:A,[1]TDSheet!$A:$S,19,0)</f>
        <v>44.8</v>
      </c>
      <c r="T10" s="15">
        <f>VLOOKUP(A:A,[1]TDSheet!$A:$T,20,0)</f>
        <v>51.2</v>
      </c>
      <c r="U10" s="15">
        <f>VLOOKUP(A:A,[3]TDSheet!$A:$D,4,0)</f>
        <v>56</v>
      </c>
      <c r="V10" s="15">
        <f>VLOOKUP(A:A,[1]TDSheet!$A:$V,22,0)</f>
        <v>0</v>
      </c>
      <c r="W10" s="15"/>
      <c r="X10" s="15"/>
      <c r="Y10" s="15">
        <f t="shared" si="5"/>
        <v>180</v>
      </c>
      <c r="Z10" s="15">
        <f>VLOOKUP(A:A,[1]TDSheet!$A:$Z,26,0)</f>
        <v>0</v>
      </c>
      <c r="AA10" s="15">
        <f>Y10/12</f>
        <v>15</v>
      </c>
      <c r="AB10" s="19">
        <f>VLOOKUP(A:A,[1]TDSheet!$A:$AB,28,0)</f>
        <v>0.3</v>
      </c>
      <c r="AC10" s="15">
        <f t="shared" ref="AC10:AC65" si="7">Y10*AB10</f>
        <v>54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2497</v>
      </c>
      <c r="D11" s="8">
        <v>1014</v>
      </c>
      <c r="E11" s="8">
        <v>1833</v>
      </c>
      <c r="F11" s="8">
        <v>1610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1871</v>
      </c>
      <c r="J11" s="15">
        <f t="shared" si="2"/>
        <v>-38</v>
      </c>
      <c r="K11" s="15">
        <f>VLOOKUP(A:A,[1]TDSheet!$A:$P,16,0)</f>
        <v>2100</v>
      </c>
      <c r="L11" s="15"/>
      <c r="M11" s="15"/>
      <c r="N11" s="15"/>
      <c r="O11" s="15">
        <f t="shared" si="3"/>
        <v>359.4</v>
      </c>
      <c r="P11" s="17">
        <v>1500</v>
      </c>
      <c r="Q11" s="15">
        <f t="shared" si="4"/>
        <v>14.496382860322761</v>
      </c>
      <c r="R11" s="15">
        <f t="shared" si="6"/>
        <v>4.4796883695047303</v>
      </c>
      <c r="S11" s="15">
        <f>VLOOKUP(A:A,[1]TDSheet!$A:$S,19,0)</f>
        <v>306.8</v>
      </c>
      <c r="T11" s="15">
        <f>VLOOKUP(A:A,[1]TDSheet!$A:$T,20,0)</f>
        <v>305</v>
      </c>
      <c r="U11" s="15">
        <f>VLOOKUP(A:A,[3]TDSheet!$A:$D,4,0)</f>
        <v>170</v>
      </c>
      <c r="V11" s="15">
        <f>VLOOKUP(A:A,[1]TDSheet!$A:$V,22,0)</f>
        <v>36</v>
      </c>
      <c r="W11" s="15"/>
      <c r="X11" s="15"/>
      <c r="Y11" s="15">
        <f t="shared" si="5"/>
        <v>1500</v>
      </c>
      <c r="Z11" s="15">
        <f>VLOOKUP(A:A,[1]TDSheet!$A:$Z,26,0)</f>
        <v>0</v>
      </c>
      <c r="AA11" s="15">
        <f>Y11/12</f>
        <v>125</v>
      </c>
      <c r="AB11" s="19">
        <f>VLOOKUP(A:A,[1]TDSheet!$A:$AB,28,0)</f>
        <v>0.3</v>
      </c>
      <c r="AC11" s="15">
        <f t="shared" si="7"/>
        <v>450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1841</v>
      </c>
      <c r="D12" s="8">
        <v>3577</v>
      </c>
      <c r="E12" s="8">
        <v>1741</v>
      </c>
      <c r="F12" s="8">
        <v>2202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1785</v>
      </c>
      <c r="J12" s="15">
        <f t="shared" si="2"/>
        <v>-44</v>
      </c>
      <c r="K12" s="15">
        <f>VLOOKUP(A:A,[1]TDSheet!$A:$P,16,0)</f>
        <v>600</v>
      </c>
      <c r="L12" s="15"/>
      <c r="M12" s="15"/>
      <c r="N12" s="15"/>
      <c r="O12" s="15">
        <f t="shared" si="3"/>
        <v>185</v>
      </c>
      <c r="P12" s="17"/>
      <c r="Q12" s="15">
        <f t="shared" si="4"/>
        <v>15.145945945945947</v>
      </c>
      <c r="R12" s="15">
        <f t="shared" si="6"/>
        <v>11.902702702702703</v>
      </c>
      <c r="S12" s="15">
        <f>VLOOKUP(A:A,[1]TDSheet!$A:$S,19,0)</f>
        <v>208.2</v>
      </c>
      <c r="T12" s="15">
        <f>VLOOKUP(A:A,[1]TDSheet!$A:$T,20,0)</f>
        <v>278</v>
      </c>
      <c r="U12" s="15">
        <f>VLOOKUP(A:A,[3]TDSheet!$A:$D,4,0)</f>
        <v>262</v>
      </c>
      <c r="V12" s="15">
        <f>VLOOKUP(A:A,[1]TDSheet!$A:$V,22,0)</f>
        <v>816</v>
      </c>
      <c r="W12" s="15"/>
      <c r="X12" s="15"/>
      <c r="Y12" s="15">
        <f t="shared" si="5"/>
        <v>0</v>
      </c>
      <c r="Z12" s="15">
        <f>VLOOKUP(A:A,[1]TDSheet!$A:$Z,26,0)</f>
        <v>0</v>
      </c>
      <c r="AA12" s="15">
        <f>Y12/12</f>
        <v>0</v>
      </c>
      <c r="AB12" s="19">
        <f>VLOOKUP(A:A,[1]TDSheet!$A:$AB,28,0)</f>
        <v>0.3</v>
      </c>
      <c r="AC12" s="15">
        <f t="shared" si="7"/>
        <v>0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599</v>
      </c>
      <c r="D13" s="8">
        <v>23</v>
      </c>
      <c r="E13" s="8">
        <v>253</v>
      </c>
      <c r="F13" s="8">
        <v>362</v>
      </c>
      <c r="G13" s="1">
        <v>1</v>
      </c>
      <c r="H13" s="1">
        <f>VLOOKUP(A:A,[1]TDSheet!$A:$H,8,0)</f>
        <v>180</v>
      </c>
      <c r="I13" s="15">
        <f>VLOOKUP(A:A,[2]TDSheet!$A:$F,6,0)</f>
        <v>248</v>
      </c>
      <c r="J13" s="15">
        <f t="shared" si="2"/>
        <v>5</v>
      </c>
      <c r="K13" s="15">
        <f>VLOOKUP(A:A,[1]TDSheet!$A:$P,16,0)</f>
        <v>240</v>
      </c>
      <c r="L13" s="15"/>
      <c r="M13" s="15"/>
      <c r="N13" s="15"/>
      <c r="O13" s="15">
        <f t="shared" si="3"/>
        <v>50.6</v>
      </c>
      <c r="P13" s="17">
        <v>120</v>
      </c>
      <c r="Q13" s="15">
        <f t="shared" si="4"/>
        <v>14.268774703557312</v>
      </c>
      <c r="R13" s="15">
        <f t="shared" si="6"/>
        <v>7.1541501976284581</v>
      </c>
      <c r="S13" s="15">
        <f>VLOOKUP(A:A,[1]TDSheet!$A:$S,19,0)</f>
        <v>60.6</v>
      </c>
      <c r="T13" s="15">
        <f>VLOOKUP(A:A,[1]TDSheet!$A:$T,20,0)</f>
        <v>49.6</v>
      </c>
      <c r="U13" s="15">
        <f>VLOOKUP(A:A,[3]TDSheet!$A:$D,4,0)</f>
        <v>63</v>
      </c>
      <c r="V13" s="15">
        <f>VLOOKUP(A:A,[1]TDSheet!$A:$V,22,0)</f>
        <v>0</v>
      </c>
      <c r="W13" s="15"/>
      <c r="X13" s="15"/>
      <c r="Y13" s="15">
        <f t="shared" si="5"/>
        <v>120</v>
      </c>
      <c r="Z13" s="15">
        <f>VLOOKUP(A:A,[1]TDSheet!$A:$Z,26,0)</f>
        <v>0</v>
      </c>
      <c r="AA13" s="15">
        <f>Y13/24</f>
        <v>5</v>
      </c>
      <c r="AB13" s="19">
        <f>VLOOKUP(A:A,[1]TDSheet!$A:$AB,28,0)</f>
        <v>0.09</v>
      </c>
      <c r="AC13" s="15">
        <f t="shared" si="7"/>
        <v>10.799999999999999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/>
      <c r="D14" s="8">
        <v>120.96</v>
      </c>
      <c r="E14" s="8">
        <v>0</v>
      </c>
      <c r="F14" s="8">
        <v>120.96</v>
      </c>
      <c r="G14" s="1">
        <v>1</v>
      </c>
      <c r="H14" s="1" t="e">
        <f>VLOOKUP(A:A,[1]TDSheet!$A:$H,8,0)</f>
        <v>#N/A</v>
      </c>
      <c r="I14" s="15">
        <v>0</v>
      </c>
      <c r="J14" s="15">
        <f t="shared" si="2"/>
        <v>0</v>
      </c>
      <c r="K14" s="15">
        <f>VLOOKUP(A:A,[1]TDSheet!$A:$P,16,0)</f>
        <v>0</v>
      </c>
      <c r="L14" s="15"/>
      <c r="M14" s="15"/>
      <c r="N14" s="15"/>
      <c r="O14" s="15">
        <f t="shared" si="3"/>
        <v>0</v>
      </c>
      <c r="P14" s="17"/>
      <c r="Q14" s="15" t="e">
        <f t="shared" si="4"/>
        <v>#DIV/0!</v>
      </c>
      <c r="R14" s="15" t="e">
        <f t="shared" si="6"/>
        <v>#DIV/0!</v>
      </c>
      <c r="S14" s="15">
        <f>VLOOKUP(A:A,[1]TDSheet!$A:$S,19,0)</f>
        <v>12.991999999999999</v>
      </c>
      <c r="T14" s="15">
        <f>VLOOKUP(A:A,[1]TDSheet!$A:$T,20,0)</f>
        <v>2.3319999999999999</v>
      </c>
      <c r="U14" s="15">
        <v>0</v>
      </c>
      <c r="V14" s="15">
        <f>VLOOKUP(A:A,[1]TDSheet!$A:$V,22,0)</f>
        <v>0</v>
      </c>
      <c r="W14" s="15"/>
      <c r="X14" s="15"/>
      <c r="Y14" s="15">
        <f t="shared" si="5"/>
        <v>0</v>
      </c>
      <c r="Z14" s="21" t="s">
        <v>93</v>
      </c>
      <c r="AA14" s="15">
        <f>Y14/2.24</f>
        <v>0</v>
      </c>
      <c r="AB14" s="19">
        <f>VLOOKUP(A:A,[1]TDSheet!$A:$AB,28,0)</f>
        <v>1</v>
      </c>
      <c r="AC14" s="15">
        <f t="shared" si="7"/>
        <v>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213</v>
      </c>
      <c r="D15" s="8">
        <v>822</v>
      </c>
      <c r="E15" s="8">
        <v>147</v>
      </c>
      <c r="F15" s="8">
        <v>870</v>
      </c>
      <c r="G15" s="1">
        <v>1</v>
      </c>
      <c r="H15" s="1">
        <f>VLOOKUP(A:A,[1]TDSheet!$A:$H,8,0)</f>
        <v>180</v>
      </c>
      <c r="I15" s="15">
        <f>VLOOKUP(A:A,[2]TDSheet!$A:$F,6,0)</f>
        <v>289.60000000000002</v>
      </c>
      <c r="J15" s="15">
        <f t="shared" si="2"/>
        <v>-142.60000000000002</v>
      </c>
      <c r="K15" s="15">
        <f>VLOOKUP(A:A,[1]TDSheet!$A:$P,16,0)</f>
        <v>0</v>
      </c>
      <c r="L15" s="15"/>
      <c r="M15" s="15"/>
      <c r="N15" s="15"/>
      <c r="O15" s="15">
        <f t="shared" si="3"/>
        <v>29.4</v>
      </c>
      <c r="P15" s="17"/>
      <c r="Q15" s="15">
        <f t="shared" si="4"/>
        <v>29.591836734693878</v>
      </c>
      <c r="R15" s="15">
        <f t="shared" si="6"/>
        <v>29.591836734693878</v>
      </c>
      <c r="S15" s="15">
        <f>VLOOKUP(A:A,[1]TDSheet!$A:$S,19,0)</f>
        <v>37.339999999999996</v>
      </c>
      <c r="T15" s="15">
        <f>VLOOKUP(A:A,[1]TDSheet!$A:$T,20,0)</f>
        <v>15.6</v>
      </c>
      <c r="U15" s="15">
        <f>VLOOKUP(A:A,[3]TDSheet!$A:$D,4,0)</f>
        <v>42</v>
      </c>
      <c r="V15" s="15">
        <f>VLOOKUP(A:A,[1]TDSheet!$A:$V,22,0)</f>
        <v>0</v>
      </c>
      <c r="W15" s="15"/>
      <c r="X15" s="15"/>
      <c r="Y15" s="15">
        <f t="shared" si="5"/>
        <v>0</v>
      </c>
      <c r="Z15" s="21" t="str">
        <f>VLOOKUP(A:A,[1]TDSheet!$A:$Z,26,0)</f>
        <v>паша</v>
      </c>
      <c r="AA15" s="15">
        <f>Y15/3</f>
        <v>0</v>
      </c>
      <c r="AB15" s="19">
        <f>VLOOKUP(A:A,[1]TDSheet!$A:$AB,28,0)</f>
        <v>1</v>
      </c>
      <c r="AC15" s="15">
        <f t="shared" si="7"/>
        <v>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/>
      <c r="D16" s="8">
        <v>229.4</v>
      </c>
      <c r="E16" s="14">
        <v>133</v>
      </c>
      <c r="F16" s="14">
        <v>430</v>
      </c>
      <c r="G16" s="1">
        <v>1</v>
      </c>
      <c r="H16" s="1" t="e">
        <f>VLOOKUP(A:A,[1]TDSheet!$A:$H,8,0)</f>
        <v>#N/A</v>
      </c>
      <c r="I16" s="15">
        <f>VLOOKUP(A:A,[2]TDSheet!$A:$F,6,0)</f>
        <v>20.302</v>
      </c>
      <c r="J16" s="15">
        <f t="shared" si="2"/>
        <v>112.69800000000001</v>
      </c>
      <c r="K16" s="15">
        <f>VLOOKUP(A:A,[1]TDSheet!$A:$P,16,0)</f>
        <v>0</v>
      </c>
      <c r="L16" s="15"/>
      <c r="M16" s="15"/>
      <c r="N16" s="15"/>
      <c r="O16" s="15">
        <f t="shared" si="3"/>
        <v>26.6</v>
      </c>
      <c r="P16" s="17"/>
      <c r="Q16" s="15">
        <f t="shared" si="4"/>
        <v>16.165413533834585</v>
      </c>
      <c r="R16" s="15">
        <f t="shared" si="6"/>
        <v>16.165413533834585</v>
      </c>
      <c r="S16" s="15">
        <f>VLOOKUP(A:A,[1]TDSheet!$A:$S,19,0)</f>
        <v>42.18</v>
      </c>
      <c r="T16" s="15">
        <f>VLOOKUP(A:A,[1]TDSheet!$A:$T,20,0)</f>
        <v>26.639999999999997</v>
      </c>
      <c r="U16" s="15">
        <v>0</v>
      </c>
      <c r="V16" s="15">
        <f>VLOOKUP(A:A,[1]TDSheet!$A:$V,22,0)</f>
        <v>0</v>
      </c>
      <c r="W16" s="15"/>
      <c r="X16" s="15"/>
      <c r="Y16" s="15">
        <f t="shared" si="5"/>
        <v>0</v>
      </c>
      <c r="Z16" s="15" t="e">
        <f>VLOOKUP(A:A,[1]TDSheet!$A:$Z,26,0)</f>
        <v>#N/A</v>
      </c>
      <c r="AA16" s="15">
        <f>Y16/3.7</f>
        <v>0</v>
      </c>
      <c r="AB16" s="19">
        <f>VLOOKUP(A:A,[1]TDSheet!$A:$AB,28,0)</f>
        <v>1</v>
      </c>
      <c r="AC16" s="15">
        <f t="shared" si="7"/>
        <v>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48.1</v>
      </c>
      <c r="D17" s="8">
        <v>62.9</v>
      </c>
      <c r="E17" s="8">
        <v>18.5</v>
      </c>
      <c r="F17" s="8">
        <v>81.400000000000006</v>
      </c>
      <c r="G17" s="1">
        <v>1</v>
      </c>
      <c r="H17" s="1" t="e">
        <f>VLOOKUP(A:A,[1]TDSheet!$A:$H,8,0)</f>
        <v>#N/A</v>
      </c>
      <c r="I17" s="15">
        <f>VLOOKUP(A:A,[2]TDSheet!$A:$F,6,0)</f>
        <v>25.9</v>
      </c>
      <c r="J17" s="15">
        <f t="shared" si="2"/>
        <v>-7.3999999999999986</v>
      </c>
      <c r="K17" s="15">
        <f>VLOOKUP(A:A,[1]TDSheet!$A:$P,16,0)</f>
        <v>30</v>
      </c>
      <c r="L17" s="15"/>
      <c r="M17" s="15"/>
      <c r="N17" s="15"/>
      <c r="O17" s="15">
        <f t="shared" si="3"/>
        <v>3.7</v>
      </c>
      <c r="P17" s="17"/>
      <c r="Q17" s="15">
        <f t="shared" si="4"/>
        <v>30.108108108108109</v>
      </c>
      <c r="R17" s="15">
        <f t="shared" si="6"/>
        <v>22</v>
      </c>
      <c r="S17" s="15">
        <f>VLOOKUP(A:A,[1]TDSheet!$A:$S,19,0)</f>
        <v>4.4399999999999995</v>
      </c>
      <c r="T17" s="15">
        <f>VLOOKUP(A:A,[1]TDSheet!$A:$T,20,0)</f>
        <v>17.759999999999998</v>
      </c>
      <c r="U17" s="15">
        <f>VLOOKUP(A:A,[3]TDSheet!$A:$D,4,0)</f>
        <v>3.7</v>
      </c>
      <c r="V17" s="15">
        <f>VLOOKUP(A:A,[1]TDSheet!$A:$V,22,0)</f>
        <v>0</v>
      </c>
      <c r="W17" s="15"/>
      <c r="X17" s="15"/>
      <c r="Y17" s="15">
        <f t="shared" si="5"/>
        <v>0</v>
      </c>
      <c r="Z17" s="21" t="s">
        <v>94</v>
      </c>
      <c r="AA17" s="15">
        <f>Y17/3.7</f>
        <v>0</v>
      </c>
      <c r="AB17" s="19">
        <v>1</v>
      </c>
      <c r="AC17" s="15">
        <f t="shared" si="7"/>
        <v>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/>
      <c r="D18" s="8">
        <v>210.9</v>
      </c>
      <c r="E18" s="8">
        <v>85</v>
      </c>
      <c r="F18" s="8">
        <v>125.9</v>
      </c>
      <c r="G18" s="1">
        <v>1</v>
      </c>
      <c r="H18" s="1" t="e">
        <f>VLOOKUP(A:A,[1]TDSheet!$A:$H,8,0)</f>
        <v>#N/A</v>
      </c>
      <c r="I18" s="15">
        <f>VLOOKUP(A:A,[2]TDSheet!$A:$F,6,0)</f>
        <v>88.802000000000007</v>
      </c>
      <c r="J18" s="15">
        <f t="shared" si="2"/>
        <v>-3.8020000000000067</v>
      </c>
      <c r="K18" s="15">
        <f>VLOOKUP(A:A,[1]TDSheet!$A:$P,16,0)</f>
        <v>0</v>
      </c>
      <c r="L18" s="15"/>
      <c r="M18" s="15"/>
      <c r="N18" s="15"/>
      <c r="O18" s="15">
        <f t="shared" si="3"/>
        <v>17</v>
      </c>
      <c r="P18" s="17">
        <v>120</v>
      </c>
      <c r="Q18" s="15">
        <f t="shared" si="4"/>
        <v>14.464705882352941</v>
      </c>
      <c r="R18" s="15">
        <f t="shared" si="6"/>
        <v>7.4058823529411768</v>
      </c>
      <c r="S18" s="15">
        <f>VLOOKUP(A:A,[1]TDSheet!$A:$S,19,0)</f>
        <v>0</v>
      </c>
      <c r="T18" s="15">
        <f>VLOOKUP(A:A,[1]TDSheet!$A:$T,20,0)</f>
        <v>0</v>
      </c>
      <c r="U18" s="15">
        <f>VLOOKUP(A:A,[3]TDSheet!$A:$D,4,0)</f>
        <v>29.5</v>
      </c>
      <c r="V18" s="15">
        <f>VLOOKUP(A:A,[1]TDSheet!$A:$V,22,0)</f>
        <v>0</v>
      </c>
      <c r="W18" s="15"/>
      <c r="X18" s="15"/>
      <c r="Y18" s="15">
        <f t="shared" si="5"/>
        <v>120</v>
      </c>
      <c r="Z18" s="15" t="e">
        <f>VLOOKUP(A:A,[1]TDSheet!$A:$Z,26,0)</f>
        <v>#N/A</v>
      </c>
      <c r="AA18" s="15">
        <f>Y18/3.5</f>
        <v>34.285714285714285</v>
      </c>
      <c r="AB18" s="19">
        <f>VLOOKUP(A:A,[1]TDSheet!$A:$AB,28,0)</f>
        <v>1</v>
      </c>
      <c r="AC18" s="15">
        <f t="shared" si="7"/>
        <v>120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217</v>
      </c>
      <c r="D19" s="8">
        <v>318.5</v>
      </c>
      <c r="E19" s="8">
        <v>227.2</v>
      </c>
      <c r="F19" s="8">
        <v>292.3</v>
      </c>
      <c r="G19" s="1">
        <v>1</v>
      </c>
      <c r="H19" s="1" t="e">
        <f>VLOOKUP(A:A,[1]TDSheet!$A:$H,8,0)</f>
        <v>#N/A</v>
      </c>
      <c r="I19" s="15">
        <f>VLOOKUP(A:A,[2]TDSheet!$A:$F,6,0)</f>
        <v>248.40100000000001</v>
      </c>
      <c r="J19" s="15">
        <f t="shared" si="2"/>
        <v>-21.201000000000022</v>
      </c>
      <c r="K19" s="15">
        <f>VLOOKUP(A:A,[1]TDSheet!$A:$P,16,0)</f>
        <v>250</v>
      </c>
      <c r="L19" s="15"/>
      <c r="M19" s="15"/>
      <c r="N19" s="15"/>
      <c r="O19" s="15">
        <f t="shared" si="3"/>
        <v>45.44</v>
      </c>
      <c r="P19" s="17">
        <v>200</v>
      </c>
      <c r="Q19" s="15">
        <f t="shared" si="4"/>
        <v>16.335827464788732</v>
      </c>
      <c r="R19" s="15">
        <f t="shared" si="6"/>
        <v>6.4326584507042259</v>
      </c>
      <c r="S19" s="15">
        <f>VLOOKUP(A:A,[1]TDSheet!$A:$S,19,0)</f>
        <v>12</v>
      </c>
      <c r="T19" s="15">
        <f>VLOOKUP(A:A,[1]TDSheet!$A:$T,20,0)</f>
        <v>43.3</v>
      </c>
      <c r="U19" s="15">
        <f>VLOOKUP(A:A,[3]TDSheet!$A:$D,4,0)</f>
        <v>25.7</v>
      </c>
      <c r="V19" s="15">
        <f>VLOOKUP(A:A,[1]TDSheet!$A:$V,22,0)</f>
        <v>0</v>
      </c>
      <c r="W19" s="15"/>
      <c r="X19" s="15"/>
      <c r="Y19" s="15">
        <f t="shared" si="5"/>
        <v>200</v>
      </c>
      <c r="Z19" s="15" t="e">
        <f>VLOOKUP(A:A,[1]TDSheet!$A:$Z,26,0)</f>
        <v>#N/A</v>
      </c>
      <c r="AA19" s="15">
        <f>Y19/5.5</f>
        <v>36.363636363636367</v>
      </c>
      <c r="AB19" s="19">
        <f>VLOOKUP(A:A,[1]TDSheet!$A:$AB,28,0)</f>
        <v>1</v>
      </c>
      <c r="AC19" s="15">
        <f t="shared" si="7"/>
        <v>200</v>
      </c>
      <c r="AD19" s="15"/>
      <c r="AE19" s="15"/>
    </row>
    <row r="20" spans="1:31" s="1" customFormat="1" ht="11.1" customHeight="1" outlineLevel="1" x14ac:dyDescent="0.2">
      <c r="A20" s="7" t="s">
        <v>45</v>
      </c>
      <c r="B20" s="7" t="s">
        <v>8</v>
      </c>
      <c r="C20" s="8"/>
      <c r="D20" s="8">
        <v>17.5</v>
      </c>
      <c r="E20" s="14">
        <v>4</v>
      </c>
      <c r="F20" s="14">
        <v>25</v>
      </c>
      <c r="G20" s="1">
        <v>1</v>
      </c>
      <c r="H20" s="1" t="e">
        <f>VLOOKUP(A:A,[1]TDSheet!$A:$H,8,0)</f>
        <v>#N/A</v>
      </c>
      <c r="I20" s="15">
        <v>0</v>
      </c>
      <c r="J20" s="15">
        <f t="shared" si="2"/>
        <v>4</v>
      </c>
      <c r="K20" s="15">
        <v>0</v>
      </c>
      <c r="L20" s="15"/>
      <c r="M20" s="15"/>
      <c r="N20" s="15"/>
      <c r="O20" s="15">
        <f t="shared" si="3"/>
        <v>0.8</v>
      </c>
      <c r="P20" s="17"/>
      <c r="Q20" s="15">
        <f t="shared" si="4"/>
        <v>31.25</v>
      </c>
      <c r="R20" s="15">
        <f t="shared" si="6"/>
        <v>31.25</v>
      </c>
      <c r="S20" s="15">
        <v>0</v>
      </c>
      <c r="T20" s="18">
        <v>1.4</v>
      </c>
      <c r="U20" s="18">
        <v>3.5</v>
      </c>
      <c r="V20" s="15">
        <v>0</v>
      </c>
      <c r="W20" s="15"/>
      <c r="X20" s="15"/>
      <c r="Y20" s="15">
        <f t="shared" si="5"/>
        <v>0</v>
      </c>
      <c r="Z20" s="15" t="e">
        <f>VLOOKUP(A:A,[1]TDSheet!$A:$Z,26,0)</f>
        <v>#N/A</v>
      </c>
      <c r="AA20" s="15">
        <f>Y20/3.7</f>
        <v>0</v>
      </c>
      <c r="AB20" s="19">
        <v>1</v>
      </c>
      <c r="AC20" s="15">
        <f t="shared" si="7"/>
        <v>0</v>
      </c>
      <c r="AD20" s="15"/>
      <c r="AE20" s="15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598</v>
      </c>
      <c r="D21" s="8">
        <v>385</v>
      </c>
      <c r="E21" s="8">
        <v>423</v>
      </c>
      <c r="F21" s="8">
        <v>542</v>
      </c>
      <c r="G21" s="1">
        <v>1</v>
      </c>
      <c r="H21" s="1">
        <f>VLOOKUP(A:A,[1]TDSheet!$A:$H,8,0)</f>
        <v>180</v>
      </c>
      <c r="I21" s="15">
        <f>VLOOKUP(A:A,[2]TDSheet!$A:$F,6,0)</f>
        <v>443</v>
      </c>
      <c r="J21" s="15">
        <f t="shared" si="2"/>
        <v>-20</v>
      </c>
      <c r="K21" s="15">
        <f>VLOOKUP(A:A,[1]TDSheet!$A:$P,16,0)</f>
        <v>240</v>
      </c>
      <c r="L21" s="15"/>
      <c r="M21" s="15"/>
      <c r="N21" s="15"/>
      <c r="O21" s="15">
        <f t="shared" si="3"/>
        <v>84.6</v>
      </c>
      <c r="P21" s="17">
        <v>360</v>
      </c>
      <c r="Q21" s="15">
        <f t="shared" si="4"/>
        <v>13.498817966903074</v>
      </c>
      <c r="R21" s="15">
        <f t="shared" si="6"/>
        <v>6.4066193853427897</v>
      </c>
      <c r="S21" s="15">
        <f>VLOOKUP(A:A,[1]TDSheet!$A:$S,19,0)</f>
        <v>76.2</v>
      </c>
      <c r="T21" s="15">
        <f>VLOOKUP(A:A,[1]TDSheet!$A:$T,20,0)</f>
        <v>86.6</v>
      </c>
      <c r="U21" s="15">
        <f>VLOOKUP(A:A,[3]TDSheet!$A:$D,4,0)</f>
        <v>113</v>
      </c>
      <c r="V21" s="15">
        <f>VLOOKUP(A:A,[1]TDSheet!$A:$V,22,0)</f>
        <v>0</v>
      </c>
      <c r="W21" s="15"/>
      <c r="X21" s="15"/>
      <c r="Y21" s="15">
        <f t="shared" si="5"/>
        <v>360</v>
      </c>
      <c r="Z21" s="15" t="str">
        <f>VLOOKUP(A:A,[1]TDSheet!$A:$Z,26,0)</f>
        <v>яб</v>
      </c>
      <c r="AA21" s="15">
        <f>Y21/12</f>
        <v>30</v>
      </c>
      <c r="AB21" s="19">
        <f>VLOOKUP(A:A,[1]TDSheet!$A:$AB,28,0)</f>
        <v>0.25</v>
      </c>
      <c r="AC21" s="15">
        <f t="shared" si="7"/>
        <v>90</v>
      </c>
      <c r="AD21" s="15"/>
      <c r="AE21" s="15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1154</v>
      </c>
      <c r="D22" s="8">
        <v>1042</v>
      </c>
      <c r="E22" s="8">
        <v>1164</v>
      </c>
      <c r="F22" s="8">
        <v>983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1180</v>
      </c>
      <c r="J22" s="15">
        <f t="shared" si="2"/>
        <v>-16</v>
      </c>
      <c r="K22" s="15">
        <f>VLOOKUP(A:A,[1]TDSheet!$A:$P,16,0)</f>
        <v>600</v>
      </c>
      <c r="L22" s="15"/>
      <c r="M22" s="15"/>
      <c r="N22" s="15"/>
      <c r="O22" s="15">
        <f t="shared" si="3"/>
        <v>156</v>
      </c>
      <c r="P22" s="17">
        <v>480</v>
      </c>
      <c r="Q22" s="15">
        <f t="shared" si="4"/>
        <v>13.224358974358974</v>
      </c>
      <c r="R22" s="15">
        <f t="shared" si="6"/>
        <v>6.3012820512820511</v>
      </c>
      <c r="S22" s="15">
        <f>VLOOKUP(A:A,[1]TDSheet!$A:$S,19,0)</f>
        <v>143.6</v>
      </c>
      <c r="T22" s="15">
        <f>VLOOKUP(A:A,[1]TDSheet!$A:$T,20,0)</f>
        <v>157.19999999999999</v>
      </c>
      <c r="U22" s="15">
        <f>VLOOKUP(A:A,[3]TDSheet!$A:$D,4,0)</f>
        <v>94</v>
      </c>
      <c r="V22" s="15">
        <f>VLOOKUP(A:A,[1]TDSheet!$A:$V,22,0)</f>
        <v>384</v>
      </c>
      <c r="W22" s="15"/>
      <c r="X22" s="15"/>
      <c r="Y22" s="15">
        <f t="shared" si="5"/>
        <v>480</v>
      </c>
      <c r="Z22" s="15">
        <v>0</v>
      </c>
      <c r="AA22" s="15">
        <f>Y22/12</f>
        <v>40</v>
      </c>
      <c r="AB22" s="19">
        <f>VLOOKUP(A:A,[1]TDSheet!$A:$AB,28,0)</f>
        <v>0.25</v>
      </c>
      <c r="AC22" s="15">
        <f t="shared" si="7"/>
        <v>120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/>
      <c r="D23" s="8">
        <v>702</v>
      </c>
      <c r="E23" s="14">
        <v>117</v>
      </c>
      <c r="F23" s="14">
        <v>682</v>
      </c>
      <c r="G23" s="1">
        <v>1</v>
      </c>
      <c r="H23" s="1" t="e">
        <f>VLOOKUP(A:A,[1]TDSheet!$A:$H,8,0)</f>
        <v>#N/A</v>
      </c>
      <c r="I23" s="15">
        <f>VLOOKUP(A:A,[2]TDSheet!$A:$F,6,0)</f>
        <v>43.2</v>
      </c>
      <c r="J23" s="15">
        <f t="shared" si="2"/>
        <v>73.8</v>
      </c>
      <c r="K23" s="15">
        <f>VLOOKUP(A:A,[1]TDSheet!$A:$P,16,0)</f>
        <v>0</v>
      </c>
      <c r="L23" s="15"/>
      <c r="M23" s="15"/>
      <c r="N23" s="15"/>
      <c r="O23" s="15">
        <f t="shared" si="3"/>
        <v>23.4</v>
      </c>
      <c r="P23" s="17"/>
      <c r="Q23" s="15">
        <f t="shared" si="4"/>
        <v>29.145299145299148</v>
      </c>
      <c r="R23" s="15">
        <f t="shared" si="6"/>
        <v>29.145299145299148</v>
      </c>
      <c r="S23" s="15">
        <f>VLOOKUP(A:A,[1]TDSheet!$A:$S,19,0)</f>
        <v>4</v>
      </c>
      <c r="T23" s="15">
        <f>VLOOKUP(A:A,[1]TDSheet!$A:$T,20,0)</f>
        <v>13</v>
      </c>
      <c r="U23" s="15">
        <f>VLOOKUP(A:A,[3]TDSheet!$A:$D,4,0)</f>
        <v>19.8</v>
      </c>
      <c r="V23" s="15">
        <f>VLOOKUP(A:A,[1]TDSheet!$A:$V,22,0)</f>
        <v>0</v>
      </c>
      <c r="W23" s="15"/>
      <c r="X23" s="15"/>
      <c r="Y23" s="15">
        <f t="shared" si="5"/>
        <v>0</v>
      </c>
      <c r="Z23" s="21" t="s">
        <v>94</v>
      </c>
      <c r="AA23" s="15">
        <f>Y23/1.8</f>
        <v>0</v>
      </c>
      <c r="AB23" s="19">
        <f>VLOOKUP(A:A,[1]TDSheet!$A:$AB,28,0)</f>
        <v>1</v>
      </c>
      <c r="AC23" s="15">
        <f t="shared" si="7"/>
        <v>0</v>
      </c>
      <c r="AD23" s="15"/>
      <c r="AE23" s="15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81.400000000000006</v>
      </c>
      <c r="D24" s="8">
        <v>190.6</v>
      </c>
      <c r="E24" s="8">
        <v>137.9</v>
      </c>
      <c r="F24" s="8">
        <v>106.3</v>
      </c>
      <c r="G24" s="1">
        <v>1</v>
      </c>
      <c r="H24" s="1" t="e">
        <f>VLOOKUP(A:A,[1]TDSheet!$A:$H,8,0)</f>
        <v>#N/A</v>
      </c>
      <c r="I24" s="15">
        <f>VLOOKUP(A:A,[2]TDSheet!$A:$F,6,0)</f>
        <v>162.70099999999999</v>
      </c>
      <c r="J24" s="15">
        <f t="shared" si="2"/>
        <v>-24.800999999999988</v>
      </c>
      <c r="K24" s="15">
        <f>VLOOKUP(A:A,[1]TDSheet!$A:$P,16,0)</f>
        <v>100</v>
      </c>
      <c r="L24" s="15"/>
      <c r="M24" s="15"/>
      <c r="N24" s="15"/>
      <c r="O24" s="15">
        <f t="shared" si="3"/>
        <v>27.580000000000002</v>
      </c>
      <c r="P24" s="17">
        <v>150</v>
      </c>
      <c r="Q24" s="15">
        <f t="shared" si="4"/>
        <v>12.918781725888325</v>
      </c>
      <c r="R24" s="15">
        <f t="shared" si="6"/>
        <v>3.8542422044960114</v>
      </c>
      <c r="S24" s="15">
        <f>VLOOKUP(A:A,[1]TDSheet!$A:$S,19,0)</f>
        <v>0</v>
      </c>
      <c r="T24" s="15">
        <f>VLOOKUP(A:A,[1]TDSheet!$A:$T,20,0)</f>
        <v>20.7</v>
      </c>
      <c r="U24" s="15">
        <f>VLOOKUP(A:A,[3]TDSheet!$A:$D,4,0)</f>
        <v>14.8</v>
      </c>
      <c r="V24" s="15">
        <f>VLOOKUP(A:A,[1]TDSheet!$A:$V,22,0)</f>
        <v>0</v>
      </c>
      <c r="W24" s="15"/>
      <c r="X24" s="15"/>
      <c r="Y24" s="15">
        <f t="shared" si="5"/>
        <v>150</v>
      </c>
      <c r="Z24" s="15" t="e">
        <f>VLOOKUP(A:A,[1]TDSheet!$A:$Z,26,0)</f>
        <v>#N/A</v>
      </c>
      <c r="AA24" s="15">
        <f>Y24/3.7</f>
        <v>40.54054054054054</v>
      </c>
      <c r="AB24" s="19">
        <f>VLOOKUP(A:A,[1]TDSheet!$A:$AB,28,0)</f>
        <v>1</v>
      </c>
      <c r="AC24" s="15">
        <f t="shared" si="7"/>
        <v>150</v>
      </c>
      <c r="AD24" s="15"/>
      <c r="AE24" s="15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2139</v>
      </c>
      <c r="D25" s="8">
        <v>2113</v>
      </c>
      <c r="E25" s="8">
        <v>2127</v>
      </c>
      <c r="F25" s="8">
        <v>2076</v>
      </c>
      <c r="G25" s="1" t="str">
        <f>VLOOKUP(A:A,[1]TDSheet!$A:$G,7,0)</f>
        <v>пуд</v>
      </c>
      <c r="H25" s="1">
        <f>VLOOKUP(A:A,[1]TDSheet!$A:$H,8,0)</f>
        <v>180</v>
      </c>
      <c r="I25" s="15">
        <f>VLOOKUP(A:A,[2]TDSheet!$A:$F,6,0)</f>
        <v>2110</v>
      </c>
      <c r="J25" s="15">
        <f t="shared" si="2"/>
        <v>17</v>
      </c>
      <c r="K25" s="15">
        <f>VLOOKUP(A:A,[1]TDSheet!$A:$P,16,0)</f>
        <v>2400</v>
      </c>
      <c r="L25" s="15"/>
      <c r="M25" s="15"/>
      <c r="N25" s="15"/>
      <c r="O25" s="15">
        <f t="shared" si="3"/>
        <v>425.4</v>
      </c>
      <c r="P25" s="17">
        <v>1500</v>
      </c>
      <c r="Q25" s="15">
        <f t="shared" si="4"/>
        <v>14.047954866008464</v>
      </c>
      <c r="R25" s="15">
        <f t="shared" si="6"/>
        <v>4.8801128349788438</v>
      </c>
      <c r="S25" s="15">
        <f>VLOOKUP(A:A,[1]TDSheet!$A:$S,19,0)</f>
        <v>294.8</v>
      </c>
      <c r="T25" s="15">
        <f>VLOOKUP(A:A,[1]TDSheet!$A:$T,20,0)</f>
        <v>376</v>
      </c>
      <c r="U25" s="15">
        <f>VLOOKUP(A:A,[3]TDSheet!$A:$D,4,0)</f>
        <v>244</v>
      </c>
      <c r="V25" s="15">
        <f>VLOOKUP(A:A,[1]TDSheet!$A:$V,22,0)</f>
        <v>0</v>
      </c>
      <c r="W25" s="15"/>
      <c r="X25" s="15"/>
      <c r="Y25" s="15">
        <f t="shared" si="5"/>
        <v>1500</v>
      </c>
      <c r="Z25" s="15">
        <f>VLOOKUP(A:A,[1]TDSheet!$A:$Z,26,0)</f>
        <v>0</v>
      </c>
      <c r="AA25" s="15">
        <f>Y25/12</f>
        <v>125</v>
      </c>
      <c r="AB25" s="19">
        <f>VLOOKUP(A:A,[1]TDSheet!$A:$AB,28,0)</f>
        <v>0.25</v>
      </c>
      <c r="AC25" s="15">
        <f t="shared" si="7"/>
        <v>375</v>
      </c>
      <c r="AD25" s="15"/>
      <c r="AE25" s="15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2802</v>
      </c>
      <c r="D26" s="8">
        <v>1711</v>
      </c>
      <c r="E26" s="8">
        <v>2204</v>
      </c>
      <c r="F26" s="8">
        <v>2241</v>
      </c>
      <c r="G26" s="1" t="str">
        <f>VLOOKUP(A:A,[1]TDSheet!$A:$G,7,0)</f>
        <v>яб</v>
      </c>
      <c r="H26" s="1">
        <f>VLOOKUP(A:A,[1]TDSheet!$A:$H,8,0)</f>
        <v>180</v>
      </c>
      <c r="I26" s="15">
        <f>VLOOKUP(A:A,[2]TDSheet!$A:$F,6,0)</f>
        <v>2264</v>
      </c>
      <c r="J26" s="15">
        <f t="shared" si="2"/>
        <v>-60</v>
      </c>
      <c r="K26" s="15">
        <f>VLOOKUP(A:A,[1]TDSheet!$A:$P,16,0)</f>
        <v>2400</v>
      </c>
      <c r="L26" s="15"/>
      <c r="M26" s="15"/>
      <c r="N26" s="15"/>
      <c r="O26" s="15">
        <f t="shared" si="3"/>
        <v>440.8</v>
      </c>
      <c r="P26" s="17">
        <v>1500</v>
      </c>
      <c r="Q26" s="15">
        <f t="shared" si="4"/>
        <v>13.931488203266788</v>
      </c>
      <c r="R26" s="15">
        <f t="shared" si="6"/>
        <v>5.0839382940108893</v>
      </c>
      <c r="S26" s="15">
        <f>VLOOKUP(A:A,[1]TDSheet!$A:$S,19,0)</f>
        <v>369</v>
      </c>
      <c r="T26" s="15">
        <f>VLOOKUP(A:A,[1]TDSheet!$A:$T,20,0)</f>
        <v>401.8</v>
      </c>
      <c r="U26" s="15">
        <f>VLOOKUP(A:A,[3]TDSheet!$A:$D,4,0)</f>
        <v>253</v>
      </c>
      <c r="V26" s="15">
        <f>VLOOKUP(A:A,[1]TDSheet!$A:$V,22,0)</f>
        <v>0</v>
      </c>
      <c r="W26" s="15"/>
      <c r="X26" s="15"/>
      <c r="Y26" s="15">
        <f t="shared" si="5"/>
        <v>1500</v>
      </c>
      <c r="Z26" s="15">
        <f>VLOOKUP(A:A,[1]TDSheet!$A:$Z,26,0)</f>
        <v>0</v>
      </c>
      <c r="AA26" s="15">
        <f>Y26/6</f>
        <v>250</v>
      </c>
      <c r="AB26" s="19">
        <f>VLOOKUP(A:A,[1]TDSheet!$A:$AB,28,0)</f>
        <v>0.25</v>
      </c>
      <c r="AC26" s="15">
        <f t="shared" si="7"/>
        <v>375</v>
      </c>
      <c r="AD26" s="15"/>
      <c r="AE26" s="15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2073</v>
      </c>
      <c r="D27" s="8">
        <v>1358</v>
      </c>
      <c r="E27" s="8">
        <v>1800</v>
      </c>
      <c r="F27" s="8">
        <v>1614</v>
      </c>
      <c r="G27" s="1">
        <v>1</v>
      </c>
      <c r="H27" s="1">
        <f>VLOOKUP(A:A,[1]TDSheet!$A:$H,8,0)</f>
        <v>180</v>
      </c>
      <c r="I27" s="15">
        <f>VLOOKUP(A:A,[2]TDSheet!$A:$F,6,0)</f>
        <v>1721</v>
      </c>
      <c r="J27" s="15">
        <f t="shared" si="2"/>
        <v>79</v>
      </c>
      <c r="K27" s="15">
        <f>VLOOKUP(A:A,[1]TDSheet!$A:$P,16,0)</f>
        <v>2100</v>
      </c>
      <c r="L27" s="15"/>
      <c r="M27" s="15"/>
      <c r="N27" s="15"/>
      <c r="O27" s="15">
        <f t="shared" si="3"/>
        <v>360</v>
      </c>
      <c r="P27" s="17">
        <v>1200</v>
      </c>
      <c r="Q27" s="15">
        <f t="shared" si="4"/>
        <v>13.65</v>
      </c>
      <c r="R27" s="15">
        <f t="shared" si="6"/>
        <v>4.4833333333333334</v>
      </c>
      <c r="S27" s="15">
        <f>VLOOKUP(A:A,[1]TDSheet!$A:$S,19,0)</f>
        <v>289.8</v>
      </c>
      <c r="T27" s="15">
        <f>VLOOKUP(A:A,[1]TDSheet!$A:$T,20,0)</f>
        <v>303.8</v>
      </c>
      <c r="U27" s="15">
        <f>VLOOKUP(A:A,[3]TDSheet!$A:$D,4,0)</f>
        <v>220</v>
      </c>
      <c r="V27" s="15">
        <f>VLOOKUP(A:A,[1]TDSheet!$A:$V,22,0)</f>
        <v>0</v>
      </c>
      <c r="W27" s="15"/>
      <c r="X27" s="15"/>
      <c r="Y27" s="15">
        <f t="shared" si="5"/>
        <v>1200</v>
      </c>
      <c r="Z27" s="15">
        <f>VLOOKUP(A:A,[1]TDSheet!$A:$Z,26,0)</f>
        <v>0</v>
      </c>
      <c r="AA27" s="15">
        <f>Y27/12</f>
        <v>100</v>
      </c>
      <c r="AB27" s="19">
        <f>VLOOKUP(A:A,[1]TDSheet!$A:$AB,28,0)</f>
        <v>0.25</v>
      </c>
      <c r="AC27" s="15">
        <f t="shared" si="7"/>
        <v>300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120</v>
      </c>
      <c r="D28" s="8">
        <v>623</v>
      </c>
      <c r="E28" s="14">
        <v>425</v>
      </c>
      <c r="F28" s="8">
        <v>296</v>
      </c>
      <c r="G28" s="1">
        <v>1</v>
      </c>
      <c r="H28" s="1" t="e">
        <f>VLOOKUP(A:A,[1]TDSheet!$A:$H,8,0)</f>
        <v>#N/A</v>
      </c>
      <c r="I28" s="15">
        <f>VLOOKUP(A:A,[2]TDSheet!$A:$F,6,0)</f>
        <v>480.35</v>
      </c>
      <c r="J28" s="15">
        <f t="shared" si="2"/>
        <v>-55.350000000000023</v>
      </c>
      <c r="K28" s="15">
        <f>VLOOKUP(A:A,[1]TDSheet!$A:$P,16,0)</f>
        <v>200</v>
      </c>
      <c r="L28" s="15"/>
      <c r="M28" s="15"/>
      <c r="N28" s="15"/>
      <c r="O28" s="15">
        <f t="shared" si="3"/>
        <v>85</v>
      </c>
      <c r="P28" s="17">
        <v>660</v>
      </c>
      <c r="Q28" s="15">
        <f t="shared" si="4"/>
        <v>13.6</v>
      </c>
      <c r="R28" s="15">
        <f t="shared" si="6"/>
        <v>3.4823529411764707</v>
      </c>
      <c r="S28" s="15">
        <f>VLOOKUP(A:A,[1]TDSheet!$A:$S,19,0)</f>
        <v>27</v>
      </c>
      <c r="T28" s="15">
        <f>VLOOKUP(A:A,[1]TDSheet!$A:$T,20,0)</f>
        <v>0</v>
      </c>
      <c r="U28" s="15">
        <f>VLOOKUP(A:A,[3]TDSheet!$A:$D,4,0)</f>
        <v>107</v>
      </c>
      <c r="V28" s="15">
        <f>VLOOKUP(A:A,[1]TDSheet!$A:$V,22,0)</f>
        <v>0</v>
      </c>
      <c r="W28" s="15"/>
      <c r="X28" s="15"/>
      <c r="Y28" s="15">
        <f t="shared" si="5"/>
        <v>660</v>
      </c>
      <c r="Z28" s="15" t="e">
        <f>VLOOKUP(A:A,[1]TDSheet!$A:$Z,26,0)</f>
        <v>#N/A</v>
      </c>
      <c r="AA28" s="15">
        <f>Y28/6</f>
        <v>110</v>
      </c>
      <c r="AB28" s="19">
        <f>VLOOKUP(A:A,[1]TDSheet!$A:$AB,28,0)</f>
        <v>1</v>
      </c>
      <c r="AC28" s="15">
        <f t="shared" si="7"/>
        <v>660</v>
      </c>
      <c r="AD28" s="15"/>
      <c r="AE28" s="15"/>
    </row>
    <row r="29" spans="1:31" s="1" customFormat="1" ht="21.95" customHeight="1" outlineLevel="1" x14ac:dyDescent="0.2">
      <c r="A29" s="7" t="s">
        <v>49</v>
      </c>
      <c r="B29" s="7" t="s">
        <v>9</v>
      </c>
      <c r="C29" s="8">
        <v>118</v>
      </c>
      <c r="D29" s="8">
        <v>2</v>
      </c>
      <c r="E29" s="8">
        <v>56</v>
      </c>
      <c r="F29" s="8">
        <v>63</v>
      </c>
      <c r="G29" s="1">
        <v>0</v>
      </c>
      <c r="H29" s="1" t="e">
        <f>VLOOKUP(A:A,[1]TDSheet!$A:$H,8,0)</f>
        <v>#N/A</v>
      </c>
      <c r="I29" s="15">
        <f>VLOOKUP(A:A,[2]TDSheet!$A:$F,6,0)</f>
        <v>57</v>
      </c>
      <c r="J29" s="15">
        <f t="shared" si="2"/>
        <v>-1</v>
      </c>
      <c r="K29" s="15">
        <f>VLOOKUP(A:A,[1]TDSheet!$A:$P,16,0)</f>
        <v>0</v>
      </c>
      <c r="L29" s="15"/>
      <c r="M29" s="15"/>
      <c r="N29" s="15"/>
      <c r="O29" s="15">
        <f t="shared" si="3"/>
        <v>11.2</v>
      </c>
      <c r="P29" s="17"/>
      <c r="Q29" s="15">
        <f t="shared" si="4"/>
        <v>5.625</v>
      </c>
      <c r="R29" s="15">
        <f t="shared" si="6"/>
        <v>5.625</v>
      </c>
      <c r="S29" s="15">
        <f>VLOOKUP(A:A,[1]TDSheet!$A:$S,19,0)</f>
        <v>2.2000000000000002</v>
      </c>
      <c r="T29" s="15">
        <f>VLOOKUP(A:A,[1]TDSheet!$A:$T,20,0)</f>
        <v>2.2000000000000002</v>
      </c>
      <c r="U29" s="15">
        <f>VLOOKUP(A:A,[3]TDSheet!$A:$D,4,0)</f>
        <v>35</v>
      </c>
      <c r="V29" s="15">
        <f>VLOOKUP(A:A,[1]TDSheet!$A:$V,22,0)</f>
        <v>0</v>
      </c>
      <c r="W29" s="15"/>
      <c r="X29" s="15"/>
      <c r="Y29" s="15">
        <f t="shared" si="5"/>
        <v>0</v>
      </c>
      <c r="Z29" s="15" t="str">
        <f>VLOOKUP(A:A,[1]TDSheet!$A:$Z,26,0)</f>
        <v>вывод</v>
      </c>
      <c r="AA29" s="15">
        <v>0</v>
      </c>
      <c r="AB29" s="19">
        <v>0</v>
      </c>
      <c r="AC29" s="15">
        <f t="shared" si="7"/>
        <v>0</v>
      </c>
      <c r="AD29" s="15"/>
      <c r="AE29" s="15"/>
    </row>
    <row r="30" spans="1:31" s="1" customFormat="1" ht="11.1" customHeight="1" outlineLevel="1" x14ac:dyDescent="0.2">
      <c r="A30" s="7" t="s">
        <v>19</v>
      </c>
      <c r="B30" s="7" t="s">
        <v>9</v>
      </c>
      <c r="C30" s="8">
        <v>608</v>
      </c>
      <c r="D30" s="8">
        <v>571</v>
      </c>
      <c r="E30" s="8">
        <v>417</v>
      </c>
      <c r="F30" s="8">
        <v>753</v>
      </c>
      <c r="G30" s="1" t="str">
        <f>VLOOKUP(A:A,[1]TDSheet!$A:$G,7,0)</f>
        <v>яб</v>
      </c>
      <c r="H30" s="1">
        <f>VLOOKUP(A:A,[1]TDSheet!$A:$H,8,0)</f>
        <v>180</v>
      </c>
      <c r="I30" s="15">
        <f>VLOOKUP(A:A,[2]TDSheet!$A:$F,6,0)</f>
        <v>418</v>
      </c>
      <c r="J30" s="15">
        <f t="shared" si="2"/>
        <v>-1</v>
      </c>
      <c r="K30" s="15">
        <f>VLOOKUP(A:A,[1]TDSheet!$A:$P,16,0)</f>
        <v>120</v>
      </c>
      <c r="L30" s="15"/>
      <c r="M30" s="15"/>
      <c r="N30" s="15"/>
      <c r="O30" s="15">
        <f t="shared" si="3"/>
        <v>83.4</v>
      </c>
      <c r="P30" s="17">
        <v>240</v>
      </c>
      <c r="Q30" s="15">
        <f t="shared" si="4"/>
        <v>13.345323741007194</v>
      </c>
      <c r="R30" s="15">
        <f t="shared" si="6"/>
        <v>9.028776978417266</v>
      </c>
      <c r="S30" s="15">
        <f>VLOOKUP(A:A,[1]TDSheet!$A:$S,19,0)</f>
        <v>86.2</v>
      </c>
      <c r="T30" s="15">
        <f>VLOOKUP(A:A,[1]TDSheet!$A:$T,20,0)</f>
        <v>100.6</v>
      </c>
      <c r="U30" s="15">
        <f>VLOOKUP(A:A,[3]TDSheet!$A:$D,4,0)</f>
        <v>37</v>
      </c>
      <c r="V30" s="15">
        <f>VLOOKUP(A:A,[1]TDSheet!$A:$V,22,0)</f>
        <v>0</v>
      </c>
      <c r="W30" s="15"/>
      <c r="X30" s="15"/>
      <c r="Y30" s="15">
        <f t="shared" si="5"/>
        <v>240</v>
      </c>
      <c r="Z30" s="15" t="str">
        <f>VLOOKUP(A:A,[1]TDSheet!$A:$Z,26,0)</f>
        <v>яб</v>
      </c>
      <c r="AA30" s="15">
        <f>Y30/8</f>
        <v>30</v>
      </c>
      <c r="AB30" s="19">
        <f>VLOOKUP(A:A,[1]TDSheet!$A:$AB,28,0)</f>
        <v>0.75</v>
      </c>
      <c r="AC30" s="15">
        <f t="shared" si="7"/>
        <v>180</v>
      </c>
      <c r="AD30" s="15"/>
      <c r="AE30" s="15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194</v>
      </c>
      <c r="D31" s="8">
        <v>8</v>
      </c>
      <c r="E31" s="8">
        <v>101</v>
      </c>
      <c r="F31" s="8">
        <v>95</v>
      </c>
      <c r="G31" s="1">
        <v>1</v>
      </c>
      <c r="H31" s="1" t="e">
        <f>VLOOKUP(A:A,[1]TDSheet!$A:$H,8,0)</f>
        <v>#N/A</v>
      </c>
      <c r="I31" s="15">
        <f>VLOOKUP(A:A,[2]TDSheet!$A:$F,6,0)</f>
        <v>105</v>
      </c>
      <c r="J31" s="15">
        <f t="shared" si="2"/>
        <v>-4</v>
      </c>
      <c r="K31" s="15">
        <f>VLOOKUP(A:A,[1]TDSheet!$A:$P,16,0)</f>
        <v>80</v>
      </c>
      <c r="L31" s="15"/>
      <c r="M31" s="15"/>
      <c r="N31" s="15"/>
      <c r="O31" s="15">
        <f t="shared" si="3"/>
        <v>20.2</v>
      </c>
      <c r="P31" s="17">
        <v>80</v>
      </c>
      <c r="Q31" s="15">
        <f t="shared" si="4"/>
        <v>12.623762376237623</v>
      </c>
      <c r="R31" s="15">
        <f t="shared" si="6"/>
        <v>4.7029702970297027</v>
      </c>
      <c r="S31" s="15">
        <f>VLOOKUP(A:A,[1]TDSheet!$A:$S,19,0)</f>
        <v>18.600000000000001</v>
      </c>
      <c r="T31" s="15">
        <f>VLOOKUP(A:A,[1]TDSheet!$A:$T,20,0)</f>
        <v>18.600000000000001</v>
      </c>
      <c r="U31" s="15">
        <f>VLOOKUP(A:A,[3]TDSheet!$A:$D,4,0)</f>
        <v>25</v>
      </c>
      <c r="V31" s="15">
        <f>VLOOKUP(A:A,[1]TDSheet!$A:$V,22,0)</f>
        <v>0</v>
      </c>
      <c r="W31" s="15"/>
      <c r="X31" s="15"/>
      <c r="Y31" s="15">
        <f t="shared" si="5"/>
        <v>80</v>
      </c>
      <c r="Z31" s="15">
        <v>0</v>
      </c>
      <c r="AA31" s="15">
        <f>Y31/16</f>
        <v>5</v>
      </c>
      <c r="AB31" s="19">
        <f>VLOOKUP(A:A,[1]TDSheet!$A:$AB,28,0)</f>
        <v>0.43</v>
      </c>
      <c r="AC31" s="15">
        <f t="shared" si="7"/>
        <v>34.4</v>
      </c>
      <c r="AD31" s="15"/>
      <c r="AE31" s="15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2090</v>
      </c>
      <c r="D32" s="8">
        <v>19</v>
      </c>
      <c r="E32" s="8">
        <v>740</v>
      </c>
      <c r="F32" s="8">
        <v>1350</v>
      </c>
      <c r="G32" s="1">
        <v>1</v>
      </c>
      <c r="H32" s="1" t="e">
        <f>VLOOKUP(A:A,[1]TDSheet!$A:$H,8,0)</f>
        <v>#N/A</v>
      </c>
      <c r="I32" s="15">
        <f>VLOOKUP(A:A,[2]TDSheet!$A:$F,6,0)</f>
        <v>744</v>
      </c>
      <c r="J32" s="15">
        <f t="shared" si="2"/>
        <v>-4</v>
      </c>
      <c r="K32" s="15">
        <f>VLOOKUP(A:A,[1]TDSheet!$A:$P,16,0)</f>
        <v>200</v>
      </c>
      <c r="L32" s="15"/>
      <c r="M32" s="15"/>
      <c r="N32" s="15"/>
      <c r="O32" s="15">
        <f t="shared" si="3"/>
        <v>148</v>
      </c>
      <c r="P32" s="17">
        <v>400</v>
      </c>
      <c r="Q32" s="15">
        <f t="shared" si="4"/>
        <v>13.175675675675675</v>
      </c>
      <c r="R32" s="15">
        <f t="shared" si="6"/>
        <v>9.121621621621621</v>
      </c>
      <c r="S32" s="15">
        <f>VLOOKUP(A:A,[1]TDSheet!$A:$S,19,0)</f>
        <v>202.4</v>
      </c>
      <c r="T32" s="15">
        <f>VLOOKUP(A:A,[1]TDSheet!$A:$T,20,0)</f>
        <v>156.6</v>
      </c>
      <c r="U32" s="15">
        <f>VLOOKUP(A:A,[3]TDSheet!$A:$D,4,0)</f>
        <v>43</v>
      </c>
      <c r="V32" s="15">
        <f>VLOOKUP(A:A,[1]TDSheet!$A:$V,22,0)</f>
        <v>0</v>
      </c>
      <c r="W32" s="15"/>
      <c r="X32" s="15"/>
      <c r="Y32" s="15">
        <f t="shared" si="5"/>
        <v>400</v>
      </c>
      <c r="Z32" s="15" t="e">
        <f>VLOOKUP(A:A,[1]TDSheet!$A:$Z,26,0)</f>
        <v>#N/A</v>
      </c>
      <c r="AA32" s="15">
        <f>Y32/8</f>
        <v>50</v>
      </c>
      <c r="AB32" s="19">
        <f>VLOOKUP(A:A,[1]TDSheet!$A:$AB,28,0)</f>
        <v>0.9</v>
      </c>
      <c r="AC32" s="15">
        <f t="shared" si="7"/>
        <v>360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210</v>
      </c>
      <c r="D33" s="8">
        <v>87</v>
      </c>
      <c r="E33" s="8">
        <v>117</v>
      </c>
      <c r="F33" s="8">
        <v>168</v>
      </c>
      <c r="G33" s="1">
        <v>1</v>
      </c>
      <c r="H33" s="1" t="e">
        <f>VLOOKUP(A:A,[1]TDSheet!$A:$H,8,0)</f>
        <v>#N/A</v>
      </c>
      <c r="I33" s="15">
        <f>VLOOKUP(A:A,[2]TDSheet!$A:$F,6,0)</f>
        <v>122</v>
      </c>
      <c r="J33" s="15">
        <f t="shared" si="2"/>
        <v>-5</v>
      </c>
      <c r="K33" s="15">
        <f>VLOOKUP(A:A,[1]TDSheet!$A:$P,16,0)</f>
        <v>80</v>
      </c>
      <c r="L33" s="15"/>
      <c r="M33" s="15"/>
      <c r="N33" s="15"/>
      <c r="O33" s="15">
        <f t="shared" si="3"/>
        <v>23.4</v>
      </c>
      <c r="P33" s="17">
        <v>80</v>
      </c>
      <c r="Q33" s="15">
        <f t="shared" si="4"/>
        <v>14.017094017094019</v>
      </c>
      <c r="R33" s="15">
        <f t="shared" si="6"/>
        <v>7.1794871794871797</v>
      </c>
      <c r="S33" s="15">
        <f>VLOOKUP(A:A,[1]TDSheet!$A:$S,19,0)</f>
        <v>22.6</v>
      </c>
      <c r="T33" s="15">
        <f>VLOOKUP(A:A,[1]TDSheet!$A:$T,20,0)</f>
        <v>25</v>
      </c>
      <c r="U33" s="15">
        <f>VLOOKUP(A:A,[3]TDSheet!$A:$D,4,0)</f>
        <v>22</v>
      </c>
      <c r="V33" s="15">
        <f>VLOOKUP(A:A,[1]TDSheet!$A:$V,22,0)</f>
        <v>0</v>
      </c>
      <c r="W33" s="15"/>
      <c r="X33" s="15"/>
      <c r="Y33" s="15">
        <f t="shared" si="5"/>
        <v>80</v>
      </c>
      <c r="Z33" s="15">
        <f>VLOOKUP(A:A,[1]TDSheet!$A:$Z,26,0)</f>
        <v>0</v>
      </c>
      <c r="AA33" s="15">
        <f>Y33/16</f>
        <v>5</v>
      </c>
      <c r="AB33" s="19">
        <f>VLOOKUP(A:A,[1]TDSheet!$A:$AB,28,0)</f>
        <v>0.43</v>
      </c>
      <c r="AC33" s="15">
        <f t="shared" si="7"/>
        <v>34.4</v>
      </c>
      <c r="AD33" s="15"/>
      <c r="AE33" s="15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2319</v>
      </c>
      <c r="D34" s="8">
        <v>1426</v>
      </c>
      <c r="E34" s="8">
        <v>1696</v>
      </c>
      <c r="F34" s="8">
        <v>2026</v>
      </c>
      <c r="G34" s="1">
        <v>1</v>
      </c>
      <c r="H34" s="1">
        <f>VLOOKUP(A:A,[1]TDSheet!$A:$H,8,0)</f>
        <v>150</v>
      </c>
      <c r="I34" s="15">
        <f>VLOOKUP(A:A,[2]TDSheet!$A:$F,6,0)</f>
        <v>1709</v>
      </c>
      <c r="J34" s="15">
        <f t="shared" si="2"/>
        <v>-13</v>
      </c>
      <c r="K34" s="15">
        <f>VLOOKUP(A:A,[1]TDSheet!$A:$P,16,0)</f>
        <v>0</v>
      </c>
      <c r="L34" s="15"/>
      <c r="M34" s="15"/>
      <c r="N34" s="15"/>
      <c r="O34" s="15">
        <f t="shared" si="3"/>
        <v>59.2</v>
      </c>
      <c r="P34" s="17"/>
      <c r="Q34" s="15">
        <f t="shared" si="4"/>
        <v>34.222972972972968</v>
      </c>
      <c r="R34" s="15">
        <f t="shared" si="6"/>
        <v>34.222972972972968</v>
      </c>
      <c r="S34" s="15">
        <f>VLOOKUP(A:A,[1]TDSheet!$A:$S,19,0)</f>
        <v>49.6</v>
      </c>
      <c r="T34" s="15">
        <f>VLOOKUP(A:A,[1]TDSheet!$A:$T,20,0)</f>
        <v>75.2</v>
      </c>
      <c r="U34" s="15">
        <f>VLOOKUP(A:A,[3]TDSheet!$A:$D,4,0)</f>
        <v>76</v>
      </c>
      <c r="V34" s="15">
        <f>VLOOKUP(A:A,[1]TDSheet!$A:$V,22,0)</f>
        <v>1400</v>
      </c>
      <c r="W34" s="15"/>
      <c r="X34" s="15"/>
      <c r="Y34" s="15">
        <f t="shared" si="5"/>
        <v>0</v>
      </c>
      <c r="Z34" s="21" t="str">
        <f>VLOOKUP(A:A,[1]TDSheet!$A:$Z,26,0)</f>
        <v>пуд-2шт</v>
      </c>
      <c r="AA34" s="15">
        <f>Y34/8</f>
        <v>0</v>
      </c>
      <c r="AB34" s="19">
        <f>VLOOKUP(A:A,[1]TDSheet!$A:$AB,28,0)</f>
        <v>0.9</v>
      </c>
      <c r="AC34" s="15">
        <f t="shared" si="7"/>
        <v>0</v>
      </c>
      <c r="AD34" s="15"/>
      <c r="AE34" s="15"/>
    </row>
    <row r="35" spans="1:31" s="1" customFormat="1" ht="21.95" customHeight="1" outlineLevel="1" x14ac:dyDescent="0.2">
      <c r="A35" s="7" t="s">
        <v>21</v>
      </c>
      <c r="B35" s="7" t="s">
        <v>9</v>
      </c>
      <c r="C35" s="8">
        <v>2289</v>
      </c>
      <c r="D35" s="8">
        <v>1241</v>
      </c>
      <c r="E35" s="8">
        <v>1683</v>
      </c>
      <c r="F35" s="8">
        <v>1806</v>
      </c>
      <c r="G35" s="1">
        <v>1</v>
      </c>
      <c r="H35" s="1" t="e">
        <f>VLOOKUP(A:A,[1]TDSheet!$A:$H,8,0)</f>
        <v>#N/A</v>
      </c>
      <c r="I35" s="15">
        <f>VLOOKUP(A:A,[2]TDSheet!$A:$F,6,0)</f>
        <v>1639</v>
      </c>
      <c r="J35" s="15">
        <f t="shared" si="2"/>
        <v>44</v>
      </c>
      <c r="K35" s="15">
        <f>VLOOKUP(A:A,[1]TDSheet!$A:$P,16,0)</f>
        <v>1600</v>
      </c>
      <c r="L35" s="15"/>
      <c r="M35" s="15"/>
      <c r="N35" s="15"/>
      <c r="O35" s="15">
        <f t="shared" si="3"/>
        <v>336.6</v>
      </c>
      <c r="P35" s="17">
        <v>960</v>
      </c>
      <c r="Q35" s="15">
        <f t="shared" si="4"/>
        <v>12.970885323826499</v>
      </c>
      <c r="R35" s="15">
        <f t="shared" si="6"/>
        <v>5.3654188948306594</v>
      </c>
      <c r="S35" s="15">
        <f>VLOOKUP(A:A,[1]TDSheet!$A:$S,19,0)</f>
        <v>296.39999999999998</v>
      </c>
      <c r="T35" s="15">
        <f>VLOOKUP(A:A,[1]TDSheet!$A:$T,20,0)</f>
        <v>316</v>
      </c>
      <c r="U35" s="15">
        <f>VLOOKUP(A:A,[3]TDSheet!$A:$D,4,0)</f>
        <v>72</v>
      </c>
      <c r="V35" s="15">
        <f>VLOOKUP(A:A,[1]TDSheet!$A:$V,22,0)</f>
        <v>0</v>
      </c>
      <c r="W35" s="15"/>
      <c r="X35" s="15"/>
      <c r="Y35" s="15">
        <f t="shared" si="5"/>
        <v>960</v>
      </c>
      <c r="Z35" s="15" t="str">
        <f>VLOOKUP(A:A,[1]TDSheet!$A:$Z,26,0)</f>
        <v>яб</v>
      </c>
      <c r="AA35" s="15">
        <f>Y35/16</f>
        <v>60</v>
      </c>
      <c r="AB35" s="19">
        <f>VLOOKUP(A:A,[1]TDSheet!$A:$AB,28,0)</f>
        <v>0.43</v>
      </c>
      <c r="AC35" s="15">
        <f t="shared" si="7"/>
        <v>412.8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180</v>
      </c>
      <c r="D36" s="8">
        <v>308</v>
      </c>
      <c r="E36" s="8">
        <v>223</v>
      </c>
      <c r="F36" s="8">
        <v>247</v>
      </c>
      <c r="G36" s="1">
        <v>1</v>
      </c>
      <c r="H36" s="1" t="e">
        <f>VLOOKUP(A:A,[1]TDSheet!$A:$H,8,0)</f>
        <v>#N/A</v>
      </c>
      <c r="I36" s="15">
        <f>VLOOKUP(A:A,[2]TDSheet!$A:$F,6,0)</f>
        <v>236</v>
      </c>
      <c r="J36" s="15">
        <f t="shared" si="2"/>
        <v>-13</v>
      </c>
      <c r="K36" s="15">
        <f>VLOOKUP(A:A,[1]TDSheet!$A:$P,16,0)</f>
        <v>200</v>
      </c>
      <c r="L36" s="15"/>
      <c r="M36" s="15"/>
      <c r="N36" s="15"/>
      <c r="O36" s="15">
        <f t="shared" si="3"/>
        <v>44.6</v>
      </c>
      <c r="P36" s="17">
        <v>120</v>
      </c>
      <c r="Q36" s="15">
        <f t="shared" si="4"/>
        <v>12.713004484304932</v>
      </c>
      <c r="R36" s="15">
        <f t="shared" si="6"/>
        <v>5.5381165919282509</v>
      </c>
      <c r="S36" s="15">
        <f>VLOOKUP(A:A,[1]TDSheet!$A:$S,19,0)</f>
        <v>34.4</v>
      </c>
      <c r="T36" s="15">
        <f>VLOOKUP(A:A,[1]TDSheet!$A:$T,20,0)</f>
        <v>42.8</v>
      </c>
      <c r="U36" s="15">
        <f>VLOOKUP(A:A,[3]TDSheet!$A:$D,4,0)</f>
        <v>54</v>
      </c>
      <c r="V36" s="15">
        <f>VLOOKUP(A:A,[1]TDSheet!$A:$V,22,0)</f>
        <v>0</v>
      </c>
      <c r="W36" s="15"/>
      <c r="X36" s="15"/>
      <c r="Y36" s="15">
        <f t="shared" si="5"/>
        <v>120</v>
      </c>
      <c r="Z36" s="15">
        <f>VLOOKUP(A:A,[1]TDSheet!$A:$Z,26,0)</f>
        <v>0</v>
      </c>
      <c r="AA36" s="15">
        <f>Y36/8</f>
        <v>15</v>
      </c>
      <c r="AB36" s="19">
        <f>VLOOKUP(A:A,[1]TDSheet!$A:$AB,28,0)</f>
        <v>0.9</v>
      </c>
      <c r="AC36" s="15">
        <f t="shared" si="7"/>
        <v>108</v>
      </c>
      <c r="AD36" s="15"/>
      <c r="AE36" s="15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1388</v>
      </c>
      <c r="D37" s="8">
        <v>1086</v>
      </c>
      <c r="E37" s="8">
        <v>950</v>
      </c>
      <c r="F37" s="8">
        <v>1455</v>
      </c>
      <c r="G37" s="1">
        <v>1</v>
      </c>
      <c r="H37" s="1">
        <f>VLOOKUP(A:A,[1]TDSheet!$A:$H,8,0)</f>
        <v>150</v>
      </c>
      <c r="I37" s="15">
        <f>VLOOKUP(A:A,[2]TDSheet!$A:$F,6,0)</f>
        <v>1007</v>
      </c>
      <c r="J37" s="15">
        <f t="shared" si="2"/>
        <v>-57</v>
      </c>
      <c r="K37" s="15">
        <f>VLOOKUP(A:A,[1]TDSheet!$A:$P,16,0)</f>
        <v>520</v>
      </c>
      <c r="L37" s="15"/>
      <c r="M37" s="15"/>
      <c r="N37" s="15"/>
      <c r="O37" s="15">
        <f t="shared" si="3"/>
        <v>190</v>
      </c>
      <c r="P37" s="17">
        <v>800</v>
      </c>
      <c r="Q37" s="15">
        <f t="shared" si="4"/>
        <v>14.605263157894736</v>
      </c>
      <c r="R37" s="15">
        <f t="shared" si="6"/>
        <v>7.6578947368421053</v>
      </c>
      <c r="S37" s="15">
        <f>VLOOKUP(A:A,[1]TDSheet!$A:$S,19,0)</f>
        <v>185.6</v>
      </c>
      <c r="T37" s="15">
        <f>VLOOKUP(A:A,[1]TDSheet!$A:$T,20,0)</f>
        <v>214.2</v>
      </c>
      <c r="U37" s="15">
        <f>VLOOKUP(A:A,[3]TDSheet!$A:$D,4,0)</f>
        <v>262</v>
      </c>
      <c r="V37" s="15">
        <f>VLOOKUP(A:A,[1]TDSheet!$A:$V,22,0)</f>
        <v>0</v>
      </c>
      <c r="W37" s="15"/>
      <c r="X37" s="15"/>
      <c r="Y37" s="15">
        <f t="shared" si="5"/>
        <v>800</v>
      </c>
      <c r="Z37" s="15" t="str">
        <f>VLOOKUP(A:A,[1]TDSheet!$A:$Z,26,0)</f>
        <v>пуд</v>
      </c>
      <c r="AA37" s="15">
        <f>Y37/8</f>
        <v>100</v>
      </c>
      <c r="AB37" s="19">
        <f>VLOOKUP(A:A,[1]TDSheet!$A:$AB,28,0)</f>
        <v>0.9</v>
      </c>
      <c r="AC37" s="15">
        <f t="shared" si="7"/>
        <v>720</v>
      </c>
      <c r="AD37" s="15"/>
      <c r="AE37" s="15"/>
    </row>
    <row r="38" spans="1:31" s="1" customFormat="1" ht="11.1" customHeight="1" outlineLevel="1" x14ac:dyDescent="0.2">
      <c r="A38" s="7" t="s">
        <v>23</v>
      </c>
      <c r="B38" s="7" t="s">
        <v>9</v>
      </c>
      <c r="C38" s="8">
        <v>1352</v>
      </c>
      <c r="D38" s="8">
        <v>703</v>
      </c>
      <c r="E38" s="8">
        <v>899</v>
      </c>
      <c r="F38" s="8">
        <v>1094</v>
      </c>
      <c r="G38" s="1">
        <v>1</v>
      </c>
      <c r="H38" s="1">
        <f>VLOOKUP(A:A,[1]TDSheet!$A:$H,8,0)</f>
        <v>150</v>
      </c>
      <c r="I38" s="15">
        <f>VLOOKUP(A:A,[2]TDSheet!$A:$F,6,0)</f>
        <v>942</v>
      </c>
      <c r="J38" s="15">
        <f t="shared" si="2"/>
        <v>-43</v>
      </c>
      <c r="K38" s="15">
        <f>VLOOKUP(A:A,[1]TDSheet!$A:$P,16,0)</f>
        <v>640</v>
      </c>
      <c r="L38" s="15"/>
      <c r="M38" s="15"/>
      <c r="N38" s="15"/>
      <c r="O38" s="15">
        <f t="shared" si="3"/>
        <v>179.8</v>
      </c>
      <c r="P38" s="17">
        <v>800</v>
      </c>
      <c r="Q38" s="15">
        <f t="shared" si="4"/>
        <v>14.093437152391544</v>
      </c>
      <c r="R38" s="15">
        <f t="shared" si="6"/>
        <v>6.0845383759733034</v>
      </c>
      <c r="S38" s="15">
        <f>VLOOKUP(A:A,[1]TDSheet!$A:$S,19,0)</f>
        <v>172.6</v>
      </c>
      <c r="T38" s="15">
        <f>VLOOKUP(A:A,[1]TDSheet!$A:$T,20,0)</f>
        <v>179</v>
      </c>
      <c r="U38" s="15">
        <f>VLOOKUP(A:A,[3]TDSheet!$A:$D,4,0)</f>
        <v>314</v>
      </c>
      <c r="V38" s="15">
        <f>VLOOKUP(A:A,[1]TDSheet!$A:$V,22,0)</f>
        <v>0</v>
      </c>
      <c r="W38" s="15"/>
      <c r="X38" s="15"/>
      <c r="Y38" s="15">
        <f t="shared" si="5"/>
        <v>800</v>
      </c>
      <c r="Z38" s="15">
        <f>VLOOKUP(A:A,[1]TDSheet!$A:$Z,26,0)</f>
        <v>0</v>
      </c>
      <c r="AA38" s="15">
        <f>Y38/16</f>
        <v>50</v>
      </c>
      <c r="AB38" s="19">
        <f>VLOOKUP(A:A,[1]TDSheet!$A:$AB,28,0)</f>
        <v>0.43</v>
      </c>
      <c r="AC38" s="15">
        <f t="shared" si="7"/>
        <v>344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1400</v>
      </c>
      <c r="D39" s="8">
        <v>2080</v>
      </c>
      <c r="E39" s="8">
        <v>1225</v>
      </c>
      <c r="F39" s="8">
        <v>2195</v>
      </c>
      <c r="G39" s="1">
        <v>1</v>
      </c>
      <c r="H39" s="1">
        <f>VLOOKUP(A:A,[1]TDSheet!$A:$H,8,0)</f>
        <v>150</v>
      </c>
      <c r="I39" s="15">
        <f>VLOOKUP(A:A,[2]TDSheet!$A:$F,6,0)</f>
        <v>1275</v>
      </c>
      <c r="J39" s="15">
        <f t="shared" si="2"/>
        <v>-50</v>
      </c>
      <c r="K39" s="15">
        <f>VLOOKUP(A:A,[1]TDSheet!$A:$P,16,0)</f>
        <v>200</v>
      </c>
      <c r="L39" s="15"/>
      <c r="M39" s="15"/>
      <c r="N39" s="15"/>
      <c r="O39" s="15">
        <f t="shared" si="3"/>
        <v>245</v>
      </c>
      <c r="P39" s="17">
        <v>1400</v>
      </c>
      <c r="Q39" s="15">
        <f t="shared" si="4"/>
        <v>15.489795918367347</v>
      </c>
      <c r="R39" s="15">
        <f t="shared" si="6"/>
        <v>8.9591836734693882</v>
      </c>
      <c r="S39" s="15">
        <f>VLOOKUP(A:A,[1]TDSheet!$A:$S,19,0)</f>
        <v>231</v>
      </c>
      <c r="T39" s="15">
        <f>VLOOKUP(A:A,[1]TDSheet!$A:$T,20,0)</f>
        <v>312</v>
      </c>
      <c r="U39" s="15">
        <f>VLOOKUP(A:A,[3]TDSheet!$A:$D,4,0)</f>
        <v>320</v>
      </c>
      <c r="V39" s="15">
        <f>VLOOKUP(A:A,[1]TDSheet!$A:$V,22,0)</f>
        <v>0</v>
      </c>
      <c r="W39" s="15"/>
      <c r="X39" s="15"/>
      <c r="Y39" s="15">
        <f t="shared" si="5"/>
        <v>1400</v>
      </c>
      <c r="Z39" s="15">
        <f>VLOOKUP(A:A,[1]TDSheet!$A:$Z,26,0)</f>
        <v>0</v>
      </c>
      <c r="AA39" s="15">
        <f>Y39/5</f>
        <v>280</v>
      </c>
      <c r="AB39" s="19">
        <f>VLOOKUP(A:A,[1]TDSheet!$A:$AB,28,0)</f>
        <v>1</v>
      </c>
      <c r="AC39" s="15">
        <f t="shared" si="7"/>
        <v>1400</v>
      </c>
      <c r="AD39" s="15"/>
      <c r="AE39" s="15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3833</v>
      </c>
      <c r="D40" s="8">
        <v>2329</v>
      </c>
      <c r="E40" s="8">
        <v>2694</v>
      </c>
      <c r="F40" s="8">
        <v>3339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2786</v>
      </c>
      <c r="J40" s="15">
        <f t="shared" si="2"/>
        <v>-92</v>
      </c>
      <c r="K40" s="15">
        <f>VLOOKUP(A:A,[1]TDSheet!$A:$P,16,0)</f>
        <v>2200</v>
      </c>
      <c r="L40" s="15"/>
      <c r="M40" s="15"/>
      <c r="N40" s="15"/>
      <c r="O40" s="15">
        <f t="shared" si="3"/>
        <v>538.79999999999995</v>
      </c>
      <c r="P40" s="17">
        <v>2000</v>
      </c>
      <c r="Q40" s="15">
        <f t="shared" si="4"/>
        <v>13.992204899777285</v>
      </c>
      <c r="R40" s="15">
        <f t="shared" si="6"/>
        <v>6.1971046770601346</v>
      </c>
      <c r="S40" s="15">
        <f>VLOOKUP(A:A,[1]TDSheet!$A:$S,19,0)</f>
        <v>523.4</v>
      </c>
      <c r="T40" s="15">
        <f>VLOOKUP(A:A,[1]TDSheet!$A:$T,20,0)</f>
        <v>548</v>
      </c>
      <c r="U40" s="15">
        <f>VLOOKUP(A:A,[3]TDSheet!$A:$D,4,0)</f>
        <v>311</v>
      </c>
      <c r="V40" s="15">
        <f>VLOOKUP(A:A,[1]TDSheet!$A:$V,22,0)</f>
        <v>0</v>
      </c>
      <c r="W40" s="15"/>
      <c r="X40" s="15"/>
      <c r="Y40" s="15">
        <f t="shared" si="5"/>
        <v>2000</v>
      </c>
      <c r="Z40" s="15">
        <f>VLOOKUP(A:A,[1]TDSheet!$A:$Z,26,0)</f>
        <v>0</v>
      </c>
      <c r="AA40" s="15">
        <f>Y40/8</f>
        <v>250</v>
      </c>
      <c r="AB40" s="19">
        <f>VLOOKUP(A:A,[1]TDSheet!$A:$AB,28,0)</f>
        <v>0.9</v>
      </c>
      <c r="AC40" s="15">
        <f t="shared" si="7"/>
        <v>1800</v>
      </c>
      <c r="AD40" s="15"/>
      <c r="AE40" s="15"/>
    </row>
    <row r="41" spans="1:31" s="1" customFormat="1" ht="11.1" customHeight="1" outlineLevel="1" x14ac:dyDescent="0.2">
      <c r="A41" s="7" t="s">
        <v>25</v>
      </c>
      <c r="B41" s="7" t="s">
        <v>9</v>
      </c>
      <c r="C41" s="8">
        <v>1323</v>
      </c>
      <c r="D41" s="8">
        <v>1028</v>
      </c>
      <c r="E41" s="8">
        <v>997</v>
      </c>
      <c r="F41" s="8">
        <v>1298</v>
      </c>
      <c r="G41" s="1">
        <v>1</v>
      </c>
      <c r="H41" s="1">
        <f>VLOOKUP(A:A,[1]TDSheet!$A:$H,8,0)</f>
        <v>150</v>
      </c>
      <c r="I41" s="15">
        <f>VLOOKUP(A:A,[2]TDSheet!$A:$F,6,0)</f>
        <v>1025</v>
      </c>
      <c r="J41" s="15">
        <f t="shared" si="2"/>
        <v>-28</v>
      </c>
      <c r="K41" s="15">
        <f>VLOOKUP(A:A,[1]TDSheet!$A:$P,16,0)</f>
        <v>640</v>
      </c>
      <c r="L41" s="15"/>
      <c r="M41" s="15"/>
      <c r="N41" s="15"/>
      <c r="O41" s="15">
        <f t="shared" si="3"/>
        <v>199.4</v>
      </c>
      <c r="P41" s="17">
        <v>800</v>
      </c>
      <c r="Q41" s="15">
        <f t="shared" si="4"/>
        <v>13.731193580742227</v>
      </c>
      <c r="R41" s="15">
        <f t="shared" si="6"/>
        <v>6.5095285857572716</v>
      </c>
      <c r="S41" s="15">
        <f>VLOOKUP(A:A,[1]TDSheet!$A:$S,19,0)</f>
        <v>201.4</v>
      </c>
      <c r="T41" s="15">
        <f>VLOOKUP(A:A,[1]TDSheet!$A:$T,20,0)</f>
        <v>204.6</v>
      </c>
      <c r="U41" s="15">
        <f>VLOOKUP(A:A,[3]TDSheet!$A:$D,4,0)</f>
        <v>290</v>
      </c>
      <c r="V41" s="15">
        <f>VLOOKUP(A:A,[1]TDSheet!$A:$V,22,0)</f>
        <v>0</v>
      </c>
      <c r="W41" s="15"/>
      <c r="X41" s="15"/>
      <c r="Y41" s="15">
        <f t="shared" si="5"/>
        <v>800</v>
      </c>
      <c r="Z41" s="15">
        <f>VLOOKUP(A:A,[1]TDSheet!$A:$Z,26,0)</f>
        <v>0</v>
      </c>
      <c r="AA41" s="15">
        <f>Y41/16</f>
        <v>50</v>
      </c>
      <c r="AB41" s="19">
        <f>VLOOKUP(A:A,[1]TDSheet!$A:$AB,28,0)</f>
        <v>0.43</v>
      </c>
      <c r="AC41" s="15">
        <f t="shared" si="7"/>
        <v>344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8</v>
      </c>
      <c r="C42" s="8">
        <v>5</v>
      </c>
      <c r="D42" s="8">
        <v>10</v>
      </c>
      <c r="E42" s="8">
        <v>0</v>
      </c>
      <c r="F42" s="8">
        <v>10</v>
      </c>
      <c r="G42" s="1">
        <v>1</v>
      </c>
      <c r="H42" s="1" t="e">
        <f>VLOOKUP(A:A,[1]TDSheet!$A:$H,8,0)</f>
        <v>#N/A</v>
      </c>
      <c r="I42" s="15">
        <v>0</v>
      </c>
      <c r="J42" s="15">
        <f t="shared" si="2"/>
        <v>0</v>
      </c>
      <c r="K42" s="15">
        <f>VLOOKUP(A:A,[1]TDSheet!$A:$P,16,0)</f>
        <v>0</v>
      </c>
      <c r="L42" s="15"/>
      <c r="M42" s="15"/>
      <c r="N42" s="15"/>
      <c r="O42" s="15">
        <f t="shared" si="3"/>
        <v>0</v>
      </c>
      <c r="P42" s="17"/>
      <c r="Q42" s="15" t="e">
        <f t="shared" si="4"/>
        <v>#DIV/0!</v>
      </c>
      <c r="R42" s="15" t="e">
        <f t="shared" si="6"/>
        <v>#DIV/0!</v>
      </c>
      <c r="S42" s="15">
        <f>VLOOKUP(A:A,[1]TDSheet!$A:$S,19,0)</f>
        <v>1</v>
      </c>
      <c r="T42" s="15">
        <f>VLOOKUP(A:A,[1]TDSheet!$A:$T,20,0)</f>
        <v>1</v>
      </c>
      <c r="U42" s="15">
        <v>0</v>
      </c>
      <c r="V42" s="15">
        <f>VLOOKUP(A:A,[1]TDSheet!$A:$V,22,0)</f>
        <v>0</v>
      </c>
      <c r="W42" s="15"/>
      <c r="X42" s="15"/>
      <c r="Y42" s="15">
        <f t="shared" si="5"/>
        <v>0</v>
      </c>
      <c r="Z42" s="21" t="s">
        <v>93</v>
      </c>
      <c r="AA42" s="15">
        <f>Y42/5</f>
        <v>0</v>
      </c>
      <c r="AB42" s="19">
        <f>VLOOKUP(A:A,[1]TDSheet!$A:$AB,28,0)</f>
        <v>1</v>
      </c>
      <c r="AC42" s="15">
        <f t="shared" si="7"/>
        <v>0</v>
      </c>
      <c r="AD42" s="15"/>
      <c r="AE42" s="15"/>
    </row>
    <row r="43" spans="1:31" s="1" customFormat="1" ht="11.1" customHeight="1" outlineLevel="1" x14ac:dyDescent="0.2">
      <c r="A43" s="7" t="s">
        <v>56</v>
      </c>
      <c r="B43" s="7" t="s">
        <v>9</v>
      </c>
      <c r="C43" s="8">
        <v>26</v>
      </c>
      <c r="D43" s="8"/>
      <c r="E43" s="8">
        <v>18</v>
      </c>
      <c r="F43" s="8">
        <v>8</v>
      </c>
      <c r="G43" s="1">
        <v>1</v>
      </c>
      <c r="H43" s="1" t="e">
        <f>VLOOKUP(A:A,[1]TDSheet!$A:$H,8,0)</f>
        <v>#N/A</v>
      </c>
      <c r="I43" s="15">
        <f>VLOOKUP(A:A,[2]TDSheet!$A:$F,6,0)</f>
        <v>25</v>
      </c>
      <c r="J43" s="15">
        <f t="shared" si="2"/>
        <v>-7</v>
      </c>
      <c r="K43" s="15">
        <f>VLOOKUP(A:A,[1]TDSheet!$A:$P,16,0)</f>
        <v>40</v>
      </c>
      <c r="L43" s="15"/>
      <c r="M43" s="15"/>
      <c r="N43" s="15"/>
      <c r="O43" s="15">
        <f t="shared" si="3"/>
        <v>3.6</v>
      </c>
      <c r="P43" s="17"/>
      <c r="Q43" s="15">
        <f t="shared" si="4"/>
        <v>13.333333333333332</v>
      </c>
      <c r="R43" s="15">
        <f t="shared" si="6"/>
        <v>2.2222222222222223</v>
      </c>
      <c r="S43" s="15">
        <f>VLOOKUP(A:A,[1]TDSheet!$A:$S,19,0)</f>
        <v>3.4</v>
      </c>
      <c r="T43" s="15">
        <f>VLOOKUP(A:A,[1]TDSheet!$A:$T,20,0)</f>
        <v>1.8</v>
      </c>
      <c r="U43" s="15">
        <f>VLOOKUP(A:A,[3]TDSheet!$A:$D,4,0)</f>
        <v>1</v>
      </c>
      <c r="V43" s="15">
        <f>VLOOKUP(A:A,[1]TDSheet!$A:$V,22,0)</f>
        <v>0</v>
      </c>
      <c r="W43" s="15"/>
      <c r="X43" s="15"/>
      <c r="Y43" s="15">
        <f t="shared" si="5"/>
        <v>0</v>
      </c>
      <c r="Z43" s="15" t="str">
        <f>VLOOKUP(A:A,[1]TDSheet!$A:$Z,26,0)</f>
        <v>увел</v>
      </c>
      <c r="AA43" s="15">
        <f>Y43/8</f>
        <v>0</v>
      </c>
      <c r="AB43" s="19">
        <f>VLOOKUP(A:A,[1]TDSheet!$A:$AB,28,0)</f>
        <v>0.8</v>
      </c>
      <c r="AC43" s="15">
        <f t="shared" si="7"/>
        <v>0</v>
      </c>
      <c r="AD43" s="15"/>
      <c r="AE43" s="15"/>
    </row>
    <row r="44" spans="1:31" s="1" customFormat="1" ht="21.95" customHeight="1" outlineLevel="1" x14ac:dyDescent="0.2">
      <c r="A44" s="7" t="s">
        <v>57</v>
      </c>
      <c r="B44" s="7" t="s">
        <v>9</v>
      </c>
      <c r="C44" s="8"/>
      <c r="D44" s="8">
        <v>320</v>
      </c>
      <c r="E44" s="8">
        <v>1</v>
      </c>
      <c r="F44" s="8">
        <v>319</v>
      </c>
      <c r="G44" s="1">
        <v>1</v>
      </c>
      <c r="H44" s="1" t="e">
        <f>VLOOKUP(A:A,[1]TDSheet!$A:$H,8,0)</f>
        <v>#N/A</v>
      </c>
      <c r="I44" s="15">
        <f>VLOOKUP(A:A,[2]TDSheet!$A:$F,6,0)</f>
        <v>1</v>
      </c>
      <c r="J44" s="15">
        <f t="shared" si="2"/>
        <v>0</v>
      </c>
      <c r="K44" s="15">
        <f>VLOOKUP(A:A,[1]TDSheet!$A:$P,16,0)</f>
        <v>0</v>
      </c>
      <c r="L44" s="15"/>
      <c r="M44" s="15"/>
      <c r="N44" s="15"/>
      <c r="O44" s="15">
        <f t="shared" si="3"/>
        <v>0.2</v>
      </c>
      <c r="P44" s="17"/>
      <c r="Q44" s="15">
        <f t="shared" si="4"/>
        <v>1595</v>
      </c>
      <c r="R44" s="15">
        <f t="shared" si="6"/>
        <v>1595</v>
      </c>
      <c r="S44" s="15">
        <f>VLOOKUP(A:A,[1]TDSheet!$A:$S,19,0)</f>
        <v>0</v>
      </c>
      <c r="T44" s="15">
        <f>VLOOKUP(A:A,[1]TDSheet!$A:$T,20,0)</f>
        <v>0</v>
      </c>
      <c r="U44" s="15">
        <f>VLOOKUP(A:A,[3]TDSheet!$A:$D,4,0)</f>
        <v>1</v>
      </c>
      <c r="V44" s="15">
        <f>VLOOKUP(A:A,[1]TDSheet!$A:$V,22,0)</f>
        <v>0</v>
      </c>
      <c r="W44" s="15"/>
      <c r="X44" s="15"/>
      <c r="Y44" s="15">
        <f t="shared" si="5"/>
        <v>0</v>
      </c>
      <c r="Z44" s="21" t="s">
        <v>93</v>
      </c>
      <c r="AA44" s="15">
        <f>Y44/8</f>
        <v>0</v>
      </c>
      <c r="AB44" s="19">
        <f>VLOOKUP(A:A,[1]TDSheet!$A:$AB,28,0)</f>
        <v>0.7</v>
      </c>
      <c r="AC44" s="15">
        <f t="shared" si="7"/>
        <v>0</v>
      </c>
      <c r="AD44" s="15"/>
      <c r="AE44" s="15"/>
    </row>
    <row r="45" spans="1:31" s="1" customFormat="1" ht="11.1" customHeight="1" outlineLevel="1" x14ac:dyDescent="0.2">
      <c r="A45" s="7" t="s">
        <v>26</v>
      </c>
      <c r="B45" s="7" t="s">
        <v>9</v>
      </c>
      <c r="C45" s="8">
        <v>2275</v>
      </c>
      <c r="D45" s="8">
        <v>1586</v>
      </c>
      <c r="E45" s="8">
        <v>1557</v>
      </c>
      <c r="F45" s="8">
        <v>2253</v>
      </c>
      <c r="G45" s="1">
        <v>1</v>
      </c>
      <c r="H45" s="1" t="e">
        <f>VLOOKUP(A:A,[1]TDSheet!$A:$H,8,0)</f>
        <v>#N/A</v>
      </c>
      <c r="I45" s="15">
        <f>VLOOKUP(A:A,[2]TDSheet!$A:$F,6,0)</f>
        <v>1545</v>
      </c>
      <c r="J45" s="15">
        <f t="shared" si="2"/>
        <v>12</v>
      </c>
      <c r="K45" s="15">
        <f>VLOOKUP(A:A,[1]TDSheet!$A:$P,16,0)</f>
        <v>1000</v>
      </c>
      <c r="L45" s="15"/>
      <c r="M45" s="15"/>
      <c r="N45" s="15"/>
      <c r="O45" s="15">
        <f t="shared" si="3"/>
        <v>311.39999999999998</v>
      </c>
      <c r="P45" s="17">
        <v>1200</v>
      </c>
      <c r="Q45" s="15">
        <f t="shared" si="4"/>
        <v>14.299935773924215</v>
      </c>
      <c r="R45" s="15">
        <f t="shared" si="6"/>
        <v>7.2350674373795769</v>
      </c>
      <c r="S45" s="15">
        <f>VLOOKUP(A:A,[1]TDSheet!$A:$S,19,0)</f>
        <v>309</v>
      </c>
      <c r="T45" s="15">
        <f>VLOOKUP(A:A,[1]TDSheet!$A:$T,20,0)</f>
        <v>345.6</v>
      </c>
      <c r="U45" s="15">
        <f>VLOOKUP(A:A,[3]TDSheet!$A:$D,4,0)</f>
        <v>261</v>
      </c>
      <c r="V45" s="15">
        <f>VLOOKUP(A:A,[1]TDSheet!$A:$V,22,0)</f>
        <v>0</v>
      </c>
      <c r="W45" s="15"/>
      <c r="X45" s="15"/>
      <c r="Y45" s="15">
        <f t="shared" si="5"/>
        <v>1200</v>
      </c>
      <c r="Z45" s="15">
        <f>VLOOKUP(A:A,[1]TDSheet!$A:$Z,26,0)</f>
        <v>0</v>
      </c>
      <c r="AA45" s="15">
        <f>Y45/8</f>
        <v>150</v>
      </c>
      <c r="AB45" s="19">
        <f>VLOOKUP(A:A,[1]TDSheet!$A:$AB,28,0)</f>
        <v>0.7</v>
      </c>
      <c r="AC45" s="15">
        <f t="shared" si="7"/>
        <v>840</v>
      </c>
      <c r="AD45" s="15"/>
      <c r="AE45" s="15"/>
    </row>
    <row r="46" spans="1:31" s="1" customFormat="1" ht="21.95" customHeight="1" outlineLevel="1" x14ac:dyDescent="0.2">
      <c r="A46" s="7" t="s">
        <v>27</v>
      </c>
      <c r="B46" s="7" t="s">
        <v>9</v>
      </c>
      <c r="C46" s="8">
        <v>635</v>
      </c>
      <c r="D46" s="8">
        <v>1297</v>
      </c>
      <c r="E46" s="8">
        <v>265</v>
      </c>
      <c r="F46" s="8">
        <v>1111</v>
      </c>
      <c r="G46" s="1">
        <v>1</v>
      </c>
      <c r="H46" s="1">
        <f>VLOOKUP(A:A,[1]TDSheet!$A:$H,8,0)</f>
        <v>180</v>
      </c>
      <c r="I46" s="15">
        <f>VLOOKUP(A:A,[2]TDSheet!$A:$F,6,0)</f>
        <v>276</v>
      </c>
      <c r="J46" s="15">
        <f t="shared" si="2"/>
        <v>-11</v>
      </c>
      <c r="K46" s="15">
        <f>VLOOKUP(A:A,[1]TDSheet!$A:$P,16,0)</f>
        <v>280</v>
      </c>
      <c r="L46" s="15"/>
      <c r="M46" s="15"/>
      <c r="N46" s="15"/>
      <c r="O46" s="15">
        <f t="shared" si="3"/>
        <v>53</v>
      </c>
      <c r="P46" s="17"/>
      <c r="Q46" s="15">
        <f t="shared" si="4"/>
        <v>26.245283018867923</v>
      </c>
      <c r="R46" s="15">
        <f t="shared" si="6"/>
        <v>20.962264150943398</v>
      </c>
      <c r="S46" s="15">
        <f>VLOOKUP(A:A,[1]TDSheet!$A:$S,19,0)</f>
        <v>80.599999999999994</v>
      </c>
      <c r="T46" s="15">
        <f>VLOOKUP(A:A,[1]TDSheet!$A:$T,20,0)</f>
        <v>135</v>
      </c>
      <c r="U46" s="15">
        <f>VLOOKUP(A:A,[3]TDSheet!$A:$D,4,0)</f>
        <v>100</v>
      </c>
      <c r="V46" s="15">
        <f>VLOOKUP(A:A,[1]TDSheet!$A:$V,22,0)</f>
        <v>0</v>
      </c>
      <c r="W46" s="15"/>
      <c r="X46" s="15"/>
      <c r="Y46" s="15">
        <f t="shared" si="5"/>
        <v>0</v>
      </c>
      <c r="Z46" s="15">
        <f>VLOOKUP(A:A,[1]TDSheet!$A:$Z,26,0)</f>
        <v>0</v>
      </c>
      <c r="AA46" s="15">
        <f>Y46/8</f>
        <v>0</v>
      </c>
      <c r="AB46" s="19">
        <f>VLOOKUP(A:A,[1]TDSheet!$A:$AB,28,0)</f>
        <v>0.9</v>
      </c>
      <c r="AC46" s="15">
        <f t="shared" si="7"/>
        <v>0</v>
      </c>
      <c r="AD46" s="15"/>
      <c r="AE46" s="15"/>
    </row>
    <row r="47" spans="1:31" s="1" customFormat="1" ht="21.95" customHeight="1" outlineLevel="1" x14ac:dyDescent="0.2">
      <c r="A47" s="7" t="s">
        <v>58</v>
      </c>
      <c r="B47" s="7" t="s">
        <v>9</v>
      </c>
      <c r="C47" s="8">
        <v>25</v>
      </c>
      <c r="D47" s="8">
        <v>9</v>
      </c>
      <c r="E47" s="8">
        <v>27</v>
      </c>
      <c r="F47" s="8">
        <v>5</v>
      </c>
      <c r="G47" s="1">
        <v>1</v>
      </c>
      <c r="H47" s="1" t="e">
        <f>VLOOKUP(A:A,[1]TDSheet!$A:$H,8,0)</f>
        <v>#N/A</v>
      </c>
      <c r="I47" s="15">
        <f>VLOOKUP(A:A,[2]TDSheet!$A:$F,6,0)</f>
        <v>29</v>
      </c>
      <c r="J47" s="15">
        <f t="shared" si="2"/>
        <v>-2</v>
      </c>
      <c r="K47" s="15">
        <f>VLOOKUP(A:A,[1]TDSheet!$A:$P,16,0)</f>
        <v>0</v>
      </c>
      <c r="L47" s="15"/>
      <c r="M47" s="15"/>
      <c r="N47" s="15"/>
      <c r="O47" s="15">
        <f t="shared" si="3"/>
        <v>5.4</v>
      </c>
      <c r="P47" s="17">
        <v>40</v>
      </c>
      <c r="Q47" s="15">
        <f t="shared" si="4"/>
        <v>8.3333333333333321</v>
      </c>
      <c r="R47" s="15">
        <f t="shared" si="6"/>
        <v>0.92592592592592582</v>
      </c>
      <c r="S47" s="15">
        <f>VLOOKUP(A:A,[1]TDSheet!$A:$S,19,0)</f>
        <v>2.2000000000000002</v>
      </c>
      <c r="T47" s="15">
        <f>VLOOKUP(A:A,[1]TDSheet!$A:$T,20,0)</f>
        <v>3.6</v>
      </c>
      <c r="U47" s="15">
        <f>VLOOKUP(A:A,[3]TDSheet!$A:$D,4,0)</f>
        <v>14</v>
      </c>
      <c r="V47" s="15">
        <f>VLOOKUP(A:A,[1]TDSheet!$A:$V,22,0)</f>
        <v>0</v>
      </c>
      <c r="W47" s="15"/>
      <c r="X47" s="15"/>
      <c r="Y47" s="15">
        <f t="shared" si="5"/>
        <v>40</v>
      </c>
      <c r="Z47" s="15" t="str">
        <f>VLOOKUP(A:A,[1]TDSheet!$A:$Z,26,0)</f>
        <v>увел</v>
      </c>
      <c r="AA47" s="15">
        <f>Y47/16</f>
        <v>2.5</v>
      </c>
      <c r="AB47" s="19">
        <f>VLOOKUP(A:A,[1]TDSheet!$A:$AB,28,0)</f>
        <v>0.43</v>
      </c>
      <c r="AC47" s="15">
        <f t="shared" si="7"/>
        <v>17.2</v>
      </c>
      <c r="AD47" s="15"/>
      <c r="AE47" s="15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695</v>
      </c>
      <c r="D48" s="8">
        <v>675</v>
      </c>
      <c r="E48" s="8">
        <v>475</v>
      </c>
      <c r="F48" s="8">
        <v>890</v>
      </c>
      <c r="G48" s="1">
        <v>1</v>
      </c>
      <c r="H48" s="1">
        <v>90</v>
      </c>
      <c r="I48" s="15">
        <f>VLOOKUP(A:A,[2]TDSheet!$A:$F,6,0)</f>
        <v>485</v>
      </c>
      <c r="J48" s="15">
        <f t="shared" si="2"/>
        <v>-10</v>
      </c>
      <c r="K48" s="15">
        <f>VLOOKUP(A:A,[1]TDSheet!$A:$P,16,0)</f>
        <v>150</v>
      </c>
      <c r="L48" s="15"/>
      <c r="M48" s="15"/>
      <c r="N48" s="15"/>
      <c r="O48" s="15">
        <f t="shared" si="3"/>
        <v>95</v>
      </c>
      <c r="P48" s="17">
        <v>250</v>
      </c>
      <c r="Q48" s="15">
        <f t="shared" si="4"/>
        <v>13.578947368421053</v>
      </c>
      <c r="R48" s="15">
        <f t="shared" si="6"/>
        <v>9.3684210526315788</v>
      </c>
      <c r="S48" s="15">
        <f>VLOOKUP(A:A,[1]TDSheet!$A:$S,19,0)</f>
        <v>96.8</v>
      </c>
      <c r="T48" s="15">
        <f>VLOOKUP(A:A,[1]TDSheet!$A:$T,20,0)</f>
        <v>124</v>
      </c>
      <c r="U48" s="15">
        <f>VLOOKUP(A:A,[3]TDSheet!$A:$D,4,0)</f>
        <v>80</v>
      </c>
      <c r="V48" s="15">
        <f>VLOOKUP(A:A,[1]TDSheet!$A:$V,22,0)</f>
        <v>0</v>
      </c>
      <c r="W48" s="15"/>
      <c r="X48" s="15"/>
      <c r="Y48" s="15">
        <f t="shared" si="5"/>
        <v>250</v>
      </c>
      <c r="Z48" s="15" t="e">
        <f>VLOOKUP(A:A,[1]TDSheet!$A:$Z,26,0)</f>
        <v>#N/A</v>
      </c>
      <c r="AA48" s="15">
        <f>Y48/5</f>
        <v>50</v>
      </c>
      <c r="AB48" s="19">
        <f>VLOOKUP(A:A,[1]TDSheet!$A:$AB,28,0)</f>
        <v>1</v>
      </c>
      <c r="AC48" s="15">
        <f t="shared" si="7"/>
        <v>250</v>
      </c>
      <c r="AD48" s="15"/>
      <c r="AE48" s="15"/>
    </row>
    <row r="49" spans="1:31" s="1" customFormat="1" ht="11.1" customHeight="1" outlineLevel="1" x14ac:dyDescent="0.2">
      <c r="A49" s="7" t="s">
        <v>28</v>
      </c>
      <c r="B49" s="7" t="s">
        <v>9</v>
      </c>
      <c r="C49" s="8">
        <v>962</v>
      </c>
      <c r="D49" s="8">
        <v>747</v>
      </c>
      <c r="E49" s="8">
        <v>699</v>
      </c>
      <c r="F49" s="8">
        <v>964</v>
      </c>
      <c r="G49" s="1">
        <v>1</v>
      </c>
      <c r="H49" s="1">
        <f>VLOOKUP(A:A,[1]TDSheet!$A:$H,8,0)</f>
        <v>120</v>
      </c>
      <c r="I49" s="15">
        <f>VLOOKUP(A:A,[2]TDSheet!$A:$F,6,0)</f>
        <v>729</v>
      </c>
      <c r="J49" s="15">
        <f t="shared" si="2"/>
        <v>-30</v>
      </c>
      <c r="K49" s="15">
        <f>VLOOKUP(A:A,[1]TDSheet!$A:$P,16,0)</f>
        <v>500</v>
      </c>
      <c r="L49" s="15"/>
      <c r="M49" s="15"/>
      <c r="N49" s="15"/>
      <c r="O49" s="15">
        <f t="shared" si="3"/>
        <v>139.80000000000001</v>
      </c>
      <c r="P49" s="17">
        <v>500</v>
      </c>
      <c r="Q49" s="15">
        <f t="shared" si="4"/>
        <v>14.048640915593705</v>
      </c>
      <c r="R49" s="15">
        <f t="shared" si="6"/>
        <v>6.895565092989985</v>
      </c>
      <c r="S49" s="15">
        <f>VLOOKUP(A:A,[1]TDSheet!$A:$S,19,0)</f>
        <v>130.6</v>
      </c>
      <c r="T49" s="15">
        <f>VLOOKUP(A:A,[1]TDSheet!$A:$T,20,0)</f>
        <v>151.6</v>
      </c>
      <c r="U49" s="15">
        <f>VLOOKUP(A:A,[3]TDSheet!$A:$D,4,0)</f>
        <v>176</v>
      </c>
      <c r="V49" s="15">
        <f>VLOOKUP(A:A,[1]TDSheet!$A:$V,22,0)</f>
        <v>0</v>
      </c>
      <c r="W49" s="15"/>
      <c r="X49" s="15"/>
      <c r="Y49" s="15">
        <f t="shared" si="5"/>
        <v>500</v>
      </c>
      <c r="Z49" s="15">
        <f>VLOOKUP(A:A,[1]TDSheet!$A:$Z,26,0)</f>
        <v>0</v>
      </c>
      <c r="AA49" s="15">
        <f>Y49/5</f>
        <v>100</v>
      </c>
      <c r="AB49" s="19">
        <f>VLOOKUP(A:A,[1]TDSheet!$A:$AB,28,0)</f>
        <v>1</v>
      </c>
      <c r="AC49" s="15">
        <f t="shared" si="7"/>
        <v>500</v>
      </c>
      <c r="AD49" s="15"/>
      <c r="AE49" s="15"/>
    </row>
    <row r="50" spans="1:31" s="1" customFormat="1" ht="11.1" customHeight="1" outlineLevel="1" x14ac:dyDescent="0.2">
      <c r="A50" s="7" t="s">
        <v>29</v>
      </c>
      <c r="B50" s="7" t="s">
        <v>9</v>
      </c>
      <c r="C50" s="8">
        <v>1592</v>
      </c>
      <c r="D50" s="8">
        <v>9</v>
      </c>
      <c r="E50" s="8">
        <v>729</v>
      </c>
      <c r="F50" s="8">
        <v>864</v>
      </c>
      <c r="G50" s="1">
        <v>1</v>
      </c>
      <c r="H50" s="1">
        <f>VLOOKUP(A:A,[1]TDSheet!$A:$H,8,0)</f>
        <v>180</v>
      </c>
      <c r="I50" s="15">
        <f>VLOOKUP(A:A,[2]TDSheet!$A:$F,6,0)</f>
        <v>719</v>
      </c>
      <c r="J50" s="15">
        <f t="shared" si="2"/>
        <v>10</v>
      </c>
      <c r="K50" s="15">
        <f>VLOOKUP(A:A,[1]TDSheet!$A:$P,16,0)</f>
        <v>720</v>
      </c>
      <c r="L50" s="15"/>
      <c r="M50" s="15"/>
      <c r="N50" s="15"/>
      <c r="O50" s="15">
        <f t="shared" si="3"/>
        <v>145.80000000000001</v>
      </c>
      <c r="P50" s="17">
        <v>400</v>
      </c>
      <c r="Q50" s="15">
        <f t="shared" si="4"/>
        <v>13.607681755829903</v>
      </c>
      <c r="R50" s="15">
        <f t="shared" si="6"/>
        <v>5.9259259259259256</v>
      </c>
      <c r="S50" s="15">
        <f>VLOOKUP(A:A,[1]TDSheet!$A:$S,19,0)</f>
        <v>173.4</v>
      </c>
      <c r="T50" s="15">
        <f>VLOOKUP(A:A,[1]TDSheet!$A:$T,20,0)</f>
        <v>133.4</v>
      </c>
      <c r="U50" s="15">
        <f>VLOOKUP(A:A,[3]TDSheet!$A:$D,4,0)</f>
        <v>21</v>
      </c>
      <c r="V50" s="15">
        <f>VLOOKUP(A:A,[1]TDSheet!$A:$V,22,0)</f>
        <v>0</v>
      </c>
      <c r="W50" s="15"/>
      <c r="X50" s="15"/>
      <c r="Y50" s="15">
        <f t="shared" si="5"/>
        <v>400</v>
      </c>
      <c r="Z50" s="15" t="str">
        <f>VLOOKUP(A:A,[1]TDSheet!$A:$Z,26,0)</f>
        <v>яб</v>
      </c>
      <c r="AA50" s="15">
        <f>Y50/8</f>
        <v>50</v>
      </c>
      <c r="AB50" s="19">
        <f>VLOOKUP(A:A,[1]TDSheet!$A:$AB,28,0)</f>
        <v>0.9</v>
      </c>
      <c r="AC50" s="15">
        <f t="shared" si="7"/>
        <v>360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16</v>
      </c>
      <c r="D51" s="8"/>
      <c r="E51" s="8">
        <v>0</v>
      </c>
      <c r="F51" s="8">
        <v>16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2"/>
        <v>0</v>
      </c>
      <c r="K51" s="15">
        <f>VLOOKUP(A:A,[1]TDSheet!$A:$P,16,0)</f>
        <v>0</v>
      </c>
      <c r="L51" s="15"/>
      <c r="M51" s="15"/>
      <c r="N51" s="15"/>
      <c r="O51" s="15">
        <f t="shared" si="3"/>
        <v>0</v>
      </c>
      <c r="P51" s="17"/>
      <c r="Q51" s="15" t="e">
        <f t="shared" si="4"/>
        <v>#DIV/0!</v>
      </c>
      <c r="R51" s="15" t="e">
        <f t="shared" si="6"/>
        <v>#DIV/0!</v>
      </c>
      <c r="S51" s="15">
        <f>VLOOKUP(A:A,[1]TDSheet!$A:$S,19,0)</f>
        <v>0</v>
      </c>
      <c r="T51" s="15">
        <f>VLOOKUP(A:A,[1]TDSheet!$A:$T,20,0)</f>
        <v>1</v>
      </c>
      <c r="U51" s="15">
        <v>0</v>
      </c>
      <c r="V51" s="15">
        <f>VLOOKUP(A:A,[1]TDSheet!$A:$V,22,0)</f>
        <v>0</v>
      </c>
      <c r="W51" s="15"/>
      <c r="X51" s="15"/>
      <c r="Y51" s="15">
        <f t="shared" si="5"/>
        <v>0</v>
      </c>
      <c r="Z51" s="15" t="str">
        <f>VLOOKUP(A:A,[1]TDSheet!$A:$Z,26,0)</f>
        <v>увел</v>
      </c>
      <c r="AA51" s="15">
        <f>Y51/6</f>
        <v>0</v>
      </c>
      <c r="AB51" s="19">
        <f>VLOOKUP(A:A,[1]TDSheet!$A:$AB,28,0)</f>
        <v>0.33</v>
      </c>
      <c r="AC51" s="15">
        <f t="shared" si="7"/>
        <v>0</v>
      </c>
      <c r="AD51" s="15"/>
      <c r="AE51" s="15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19</v>
      </c>
      <c r="D52" s="8"/>
      <c r="E52" s="8">
        <v>0</v>
      </c>
      <c r="F52" s="8">
        <v>19</v>
      </c>
      <c r="G52" s="1">
        <f>VLOOKUP(A:A,[1]TDSheet!$A:$G,7,0)</f>
        <v>0</v>
      </c>
      <c r="H52" s="1" t="e">
        <f>VLOOKUP(A:A,[1]TDSheet!$A:$H,8,0)</f>
        <v>#N/A</v>
      </c>
      <c r="I52" s="15">
        <v>0</v>
      </c>
      <c r="J52" s="15">
        <f t="shared" si="2"/>
        <v>0</v>
      </c>
      <c r="K52" s="15">
        <f>VLOOKUP(A:A,[1]TDSheet!$A:$P,16,0)</f>
        <v>0</v>
      </c>
      <c r="L52" s="15"/>
      <c r="M52" s="15"/>
      <c r="N52" s="15"/>
      <c r="O52" s="15">
        <f t="shared" si="3"/>
        <v>0</v>
      </c>
      <c r="P52" s="17"/>
      <c r="Q52" s="15" t="e">
        <f t="shared" si="4"/>
        <v>#DIV/0!</v>
      </c>
      <c r="R52" s="15" t="e">
        <f t="shared" si="6"/>
        <v>#DIV/0!</v>
      </c>
      <c r="S52" s="15">
        <f>VLOOKUP(A:A,[1]TDSheet!$A:$S,19,0)</f>
        <v>0</v>
      </c>
      <c r="T52" s="15">
        <f>VLOOKUP(A:A,[1]TDSheet!$A:$T,20,0)</f>
        <v>1</v>
      </c>
      <c r="U52" s="15">
        <v>0</v>
      </c>
      <c r="V52" s="15">
        <f>VLOOKUP(A:A,[1]TDSheet!$A:$V,22,0)</f>
        <v>0</v>
      </c>
      <c r="W52" s="15"/>
      <c r="X52" s="15"/>
      <c r="Y52" s="15">
        <f t="shared" si="5"/>
        <v>0</v>
      </c>
      <c r="Z52" s="15" t="str">
        <f>VLOOKUP(A:A,[1]TDSheet!$A:$Z,26,0)</f>
        <v>вывод</v>
      </c>
      <c r="AA52" s="15">
        <v>0</v>
      </c>
      <c r="AB52" s="19">
        <v>0</v>
      </c>
      <c r="AC52" s="15">
        <f t="shared" si="7"/>
        <v>0</v>
      </c>
      <c r="AD52" s="15"/>
      <c r="AE52" s="15"/>
    </row>
    <row r="53" spans="1:31" s="1" customFormat="1" ht="21.95" customHeight="1" outlineLevel="1" x14ac:dyDescent="0.2">
      <c r="A53" s="7" t="s">
        <v>62</v>
      </c>
      <c r="B53" s="7" t="s">
        <v>8</v>
      </c>
      <c r="C53" s="8"/>
      <c r="D53" s="8">
        <v>30</v>
      </c>
      <c r="E53" s="8">
        <v>0</v>
      </c>
      <c r="F53" s="8">
        <v>30</v>
      </c>
      <c r="G53" s="1">
        <v>1</v>
      </c>
      <c r="H53" s="1" t="e">
        <f>VLOOKUP(A:A,[1]TDSheet!$A:$H,8,0)</f>
        <v>#N/A</v>
      </c>
      <c r="I53" s="15">
        <v>0</v>
      </c>
      <c r="J53" s="15">
        <f t="shared" si="2"/>
        <v>0</v>
      </c>
      <c r="K53" s="15">
        <v>0</v>
      </c>
      <c r="L53" s="15"/>
      <c r="M53" s="15"/>
      <c r="N53" s="15"/>
      <c r="O53" s="15">
        <f t="shared" si="3"/>
        <v>0</v>
      </c>
      <c r="P53" s="17"/>
      <c r="Q53" s="15" t="e">
        <f t="shared" si="4"/>
        <v>#DIV/0!</v>
      </c>
      <c r="R53" s="15" t="e">
        <f t="shared" si="6"/>
        <v>#DIV/0!</v>
      </c>
      <c r="S53" s="15">
        <v>0</v>
      </c>
      <c r="T53" s="15">
        <v>0</v>
      </c>
      <c r="U53" s="15">
        <v>0</v>
      </c>
      <c r="V53" s="15">
        <v>0</v>
      </c>
      <c r="W53" s="15"/>
      <c r="X53" s="15"/>
      <c r="Y53" s="15">
        <f t="shared" si="5"/>
        <v>0</v>
      </c>
      <c r="Z53" s="15" t="e">
        <f>VLOOKUP(A:A,[1]TDSheet!$A:$Z,26,0)</f>
        <v>#N/A</v>
      </c>
      <c r="AA53" s="15">
        <f>Y53/3</f>
        <v>0</v>
      </c>
      <c r="AB53" s="19">
        <v>1</v>
      </c>
      <c r="AC53" s="15">
        <f t="shared" si="7"/>
        <v>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/>
      <c r="D54" s="8">
        <v>130</v>
      </c>
      <c r="E54" s="14">
        <v>45</v>
      </c>
      <c r="F54" s="14">
        <v>140</v>
      </c>
      <c r="G54" s="1">
        <v>1</v>
      </c>
      <c r="H54" s="1">
        <v>180</v>
      </c>
      <c r="I54" s="15">
        <f>VLOOKUP(A:A,[2]TDSheet!$A:$F,6,0)</f>
        <v>5</v>
      </c>
      <c r="J54" s="15">
        <f t="shared" si="2"/>
        <v>40</v>
      </c>
      <c r="K54" s="15">
        <f>VLOOKUP(A:A,[1]TDSheet!$A:$P,16,0)</f>
        <v>0</v>
      </c>
      <c r="L54" s="15"/>
      <c r="M54" s="15"/>
      <c r="N54" s="15"/>
      <c r="O54" s="15">
        <f t="shared" si="3"/>
        <v>9</v>
      </c>
      <c r="P54" s="17"/>
      <c r="Q54" s="15">
        <f t="shared" si="4"/>
        <v>15.555555555555555</v>
      </c>
      <c r="R54" s="15">
        <f t="shared" si="6"/>
        <v>15.555555555555555</v>
      </c>
      <c r="S54" s="15">
        <f>VLOOKUP(A:A,[1]TDSheet!$A:$S,19,0)</f>
        <v>13</v>
      </c>
      <c r="T54" s="15">
        <f>VLOOKUP(A:A,[1]TDSheet!$A:$T,20,0)</f>
        <v>17</v>
      </c>
      <c r="U54" s="15">
        <f>VLOOKUP(A:A,[3]TDSheet!$A:$D,4,0)</f>
        <v>5</v>
      </c>
      <c r="V54" s="15">
        <f>VLOOKUP(A:A,[1]TDSheet!$A:$V,22,0)</f>
        <v>0</v>
      </c>
      <c r="W54" s="15"/>
      <c r="X54" s="15"/>
      <c r="Y54" s="15">
        <f t="shared" si="5"/>
        <v>0</v>
      </c>
      <c r="Z54" s="15" t="e">
        <f>VLOOKUP(A:A,[1]TDSheet!$A:$Z,26,0)</f>
        <v>#N/A</v>
      </c>
      <c r="AA54" s="15">
        <f>Y54/5</f>
        <v>0</v>
      </c>
      <c r="AB54" s="19">
        <f>VLOOKUP(A:A,[1]TDSheet!$A:$AB,28,0)</f>
        <v>1</v>
      </c>
      <c r="AC54" s="15">
        <f t="shared" si="7"/>
        <v>0</v>
      </c>
      <c r="AD54" s="15"/>
      <c r="AE54" s="15"/>
    </row>
    <row r="55" spans="1:31" s="1" customFormat="1" ht="11.1" customHeight="1" outlineLevel="1" x14ac:dyDescent="0.2">
      <c r="A55" s="7" t="s">
        <v>30</v>
      </c>
      <c r="B55" s="7" t="s">
        <v>9</v>
      </c>
      <c r="C55" s="8">
        <v>1515</v>
      </c>
      <c r="D55" s="8">
        <v>2097</v>
      </c>
      <c r="E55" s="8">
        <v>2301</v>
      </c>
      <c r="F55" s="8">
        <v>1293</v>
      </c>
      <c r="G55" s="1" t="str">
        <f>VLOOKUP(A:A,[1]TDSheet!$A:$G,7,0)</f>
        <v>пуд,яб</v>
      </c>
      <c r="H55" s="1">
        <f>VLOOKUP(A:A,[1]TDSheet!$A:$H,8,0)</f>
        <v>180</v>
      </c>
      <c r="I55" s="15">
        <f>VLOOKUP(A:A,[2]TDSheet!$A:$F,6,0)</f>
        <v>2288</v>
      </c>
      <c r="J55" s="15">
        <f t="shared" si="2"/>
        <v>13</v>
      </c>
      <c r="K55" s="15">
        <f>VLOOKUP(A:A,[1]TDSheet!$A:$P,16,0)</f>
        <v>1200</v>
      </c>
      <c r="L55" s="15"/>
      <c r="M55" s="15"/>
      <c r="N55" s="15"/>
      <c r="O55" s="15">
        <f t="shared" si="3"/>
        <v>249</v>
      </c>
      <c r="P55" s="17">
        <v>840</v>
      </c>
      <c r="Q55" s="15">
        <f t="shared" si="4"/>
        <v>13.385542168674698</v>
      </c>
      <c r="R55" s="15">
        <f t="shared" si="6"/>
        <v>5.1927710843373491</v>
      </c>
      <c r="S55" s="15">
        <f>VLOOKUP(A:A,[1]TDSheet!$A:$S,19,0)</f>
        <v>209.8</v>
      </c>
      <c r="T55" s="15">
        <f>VLOOKUP(A:A,[1]TDSheet!$A:$T,20,0)</f>
        <v>230</v>
      </c>
      <c r="U55" s="15">
        <f>VLOOKUP(A:A,[3]TDSheet!$A:$D,4,0)</f>
        <v>125</v>
      </c>
      <c r="V55" s="15">
        <f>VLOOKUP(A:A,[1]TDSheet!$A:$V,22,0)</f>
        <v>1056</v>
      </c>
      <c r="W55" s="15"/>
      <c r="X55" s="15"/>
      <c r="Y55" s="15">
        <f t="shared" si="5"/>
        <v>840</v>
      </c>
      <c r="Z55" s="15" t="str">
        <f>VLOOKUP(A:A,[1]TDSheet!$A:$Z,26,0)</f>
        <v>яб</v>
      </c>
      <c r="AA55" s="15">
        <f>Y55/12</f>
        <v>70</v>
      </c>
      <c r="AB55" s="19">
        <f>VLOOKUP(A:A,[1]TDSheet!$A:$AB,28,0)</f>
        <v>0.25</v>
      </c>
      <c r="AC55" s="15">
        <f t="shared" si="7"/>
        <v>210</v>
      </c>
      <c r="AD55" s="15"/>
      <c r="AE55" s="15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129</v>
      </c>
      <c r="D56" s="8">
        <v>129</v>
      </c>
      <c r="E56" s="8">
        <v>126</v>
      </c>
      <c r="F56" s="8">
        <v>123</v>
      </c>
      <c r="G56" s="1">
        <v>1</v>
      </c>
      <c r="H56" s="1">
        <f>VLOOKUP(A:A,[1]TDSheet!$A:$H,8,0)</f>
        <v>180</v>
      </c>
      <c r="I56" s="15">
        <f>VLOOKUP(A:A,[2]TDSheet!$A:$F,6,0)</f>
        <v>135</v>
      </c>
      <c r="J56" s="15">
        <f t="shared" si="2"/>
        <v>-9</v>
      </c>
      <c r="K56" s="15">
        <f>VLOOKUP(A:A,[1]TDSheet!$A:$P,16,0)</f>
        <v>120</v>
      </c>
      <c r="L56" s="15"/>
      <c r="M56" s="15"/>
      <c r="N56" s="15"/>
      <c r="O56" s="15">
        <f t="shared" si="3"/>
        <v>25.2</v>
      </c>
      <c r="P56" s="17">
        <v>120</v>
      </c>
      <c r="Q56" s="15">
        <f t="shared" si="4"/>
        <v>14.404761904761905</v>
      </c>
      <c r="R56" s="15">
        <f t="shared" si="6"/>
        <v>4.8809523809523814</v>
      </c>
      <c r="S56" s="15">
        <f>VLOOKUP(A:A,[1]TDSheet!$A:$S,19,0)</f>
        <v>20.6</v>
      </c>
      <c r="T56" s="15">
        <f>VLOOKUP(A:A,[1]TDSheet!$A:$T,20,0)</f>
        <v>22.4</v>
      </c>
      <c r="U56" s="15">
        <f>VLOOKUP(A:A,[3]TDSheet!$A:$D,4,0)</f>
        <v>36</v>
      </c>
      <c r="V56" s="15">
        <f>VLOOKUP(A:A,[1]TDSheet!$A:$V,22,0)</f>
        <v>0</v>
      </c>
      <c r="W56" s="15"/>
      <c r="X56" s="15"/>
      <c r="Y56" s="15">
        <f t="shared" si="5"/>
        <v>120</v>
      </c>
      <c r="Z56" s="15">
        <f>VLOOKUP(A:A,[1]TDSheet!$A:$Z,26,0)</f>
        <v>0</v>
      </c>
      <c r="AA56" s="15">
        <f>Y56/12</f>
        <v>10</v>
      </c>
      <c r="AB56" s="19">
        <f>VLOOKUP(A:A,[1]TDSheet!$A:$AB,28,0)</f>
        <v>0.3</v>
      </c>
      <c r="AC56" s="15">
        <f t="shared" si="7"/>
        <v>36</v>
      </c>
      <c r="AD56" s="15"/>
      <c r="AE56" s="15"/>
    </row>
    <row r="57" spans="1:31" s="1" customFormat="1" ht="11.1" customHeight="1" outlineLevel="1" x14ac:dyDescent="0.2">
      <c r="A57" s="7" t="s">
        <v>32</v>
      </c>
      <c r="B57" s="7" t="s">
        <v>9</v>
      </c>
      <c r="C57" s="8">
        <v>199</v>
      </c>
      <c r="D57" s="8">
        <v>133</v>
      </c>
      <c r="E57" s="8">
        <v>172</v>
      </c>
      <c r="F57" s="8">
        <v>147</v>
      </c>
      <c r="G57" s="1">
        <v>1</v>
      </c>
      <c r="H57" s="1">
        <f>VLOOKUP(A:A,[1]TDSheet!$A:$H,8,0)</f>
        <v>180</v>
      </c>
      <c r="I57" s="15">
        <f>VLOOKUP(A:A,[2]TDSheet!$A:$F,6,0)</f>
        <v>185</v>
      </c>
      <c r="J57" s="15">
        <f t="shared" si="2"/>
        <v>-13</v>
      </c>
      <c r="K57" s="15">
        <f>VLOOKUP(A:A,[1]TDSheet!$A:$P,16,0)</f>
        <v>180</v>
      </c>
      <c r="L57" s="15"/>
      <c r="M57" s="15"/>
      <c r="N57" s="15"/>
      <c r="O57" s="15">
        <f t="shared" si="3"/>
        <v>34.4</v>
      </c>
      <c r="P57" s="17">
        <v>120</v>
      </c>
      <c r="Q57" s="15">
        <f t="shared" si="4"/>
        <v>12.994186046511629</v>
      </c>
      <c r="R57" s="15">
        <f t="shared" si="6"/>
        <v>4.2732558139534884</v>
      </c>
      <c r="S57" s="15">
        <f>VLOOKUP(A:A,[1]TDSheet!$A:$S,19,0)</f>
        <v>27.6</v>
      </c>
      <c r="T57" s="15">
        <f>VLOOKUP(A:A,[1]TDSheet!$A:$T,20,0)</f>
        <v>26</v>
      </c>
      <c r="U57" s="15">
        <f>VLOOKUP(A:A,[3]TDSheet!$A:$D,4,0)</f>
        <v>38</v>
      </c>
      <c r="V57" s="15">
        <f>VLOOKUP(A:A,[1]TDSheet!$A:$V,22,0)</f>
        <v>0</v>
      </c>
      <c r="W57" s="15"/>
      <c r="X57" s="15"/>
      <c r="Y57" s="15">
        <f t="shared" si="5"/>
        <v>120</v>
      </c>
      <c r="Z57" s="15">
        <f>VLOOKUP(A:A,[1]TDSheet!$A:$Z,26,0)</f>
        <v>0</v>
      </c>
      <c r="AA57" s="15">
        <f>Y57/12</f>
        <v>10</v>
      </c>
      <c r="AB57" s="19">
        <f>VLOOKUP(A:A,[1]TDSheet!$A:$AB,28,0)</f>
        <v>0.3</v>
      </c>
      <c r="AC57" s="15">
        <f t="shared" si="7"/>
        <v>36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59.4</v>
      </c>
      <c r="D58" s="8"/>
      <c r="E58" s="14">
        <v>7</v>
      </c>
      <c r="F58" s="14">
        <v>67</v>
      </c>
      <c r="G58" s="1">
        <v>1</v>
      </c>
      <c r="H58" s="1" t="e">
        <f>VLOOKUP(A:A,[1]TDSheet!$A:$H,8,0)</f>
        <v>#N/A</v>
      </c>
      <c r="I58" s="15">
        <v>0</v>
      </c>
      <c r="J58" s="15">
        <f t="shared" si="2"/>
        <v>7</v>
      </c>
      <c r="K58" s="15">
        <f>VLOOKUP(A:A,[1]TDSheet!$A:$P,16,0)</f>
        <v>0</v>
      </c>
      <c r="L58" s="15"/>
      <c r="M58" s="15"/>
      <c r="N58" s="15"/>
      <c r="O58" s="15">
        <f t="shared" si="3"/>
        <v>1.4</v>
      </c>
      <c r="P58" s="17"/>
      <c r="Q58" s="15">
        <f t="shared" si="4"/>
        <v>47.857142857142861</v>
      </c>
      <c r="R58" s="15">
        <f t="shared" si="6"/>
        <v>47.857142857142861</v>
      </c>
      <c r="S58" s="15">
        <f>VLOOKUP(A:A,[1]TDSheet!$A:$S,19,0)</f>
        <v>0</v>
      </c>
      <c r="T58" s="15">
        <f>VLOOKUP(A:A,[1]TDSheet!$A:$T,20,0)</f>
        <v>0</v>
      </c>
      <c r="U58" s="15">
        <v>0</v>
      </c>
      <c r="V58" s="15">
        <f>VLOOKUP(A:A,[1]TDSheet!$A:$V,22,0)</f>
        <v>0</v>
      </c>
      <c r="W58" s="15"/>
      <c r="X58" s="15"/>
      <c r="Y58" s="15">
        <f t="shared" si="5"/>
        <v>0</v>
      </c>
      <c r="Z58" s="21" t="s">
        <v>95</v>
      </c>
      <c r="AA58" s="15">
        <f>Y58/1.8</f>
        <v>0</v>
      </c>
      <c r="AB58" s="19">
        <f>VLOOKUP(A:A,[1]TDSheet!$A:$AB,28,0)</f>
        <v>1</v>
      </c>
      <c r="AC58" s="15">
        <f t="shared" si="7"/>
        <v>0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179</v>
      </c>
      <c r="D59" s="8">
        <v>3</v>
      </c>
      <c r="E59" s="8">
        <v>78</v>
      </c>
      <c r="F59" s="8">
        <v>102</v>
      </c>
      <c r="G59" s="1">
        <v>1</v>
      </c>
      <c r="H59" s="1">
        <f>VLOOKUP(A:A,[1]TDSheet!$A:$H,8,0)</f>
        <v>365</v>
      </c>
      <c r="I59" s="15">
        <f>VLOOKUP(A:A,[2]TDSheet!$A:$F,6,0)</f>
        <v>83</v>
      </c>
      <c r="J59" s="15">
        <f t="shared" si="2"/>
        <v>-5</v>
      </c>
      <c r="K59" s="15">
        <f>VLOOKUP(A:A,[1]TDSheet!$A:$P,16,0)</f>
        <v>60</v>
      </c>
      <c r="L59" s="15"/>
      <c r="M59" s="15"/>
      <c r="N59" s="15"/>
      <c r="O59" s="15">
        <f t="shared" si="3"/>
        <v>15.6</v>
      </c>
      <c r="P59" s="17">
        <v>60</v>
      </c>
      <c r="Q59" s="15">
        <f t="shared" si="4"/>
        <v>14.230769230769232</v>
      </c>
      <c r="R59" s="15">
        <f t="shared" si="6"/>
        <v>6.5384615384615383</v>
      </c>
      <c r="S59" s="15">
        <f>VLOOKUP(A:A,[1]TDSheet!$A:$S,19,0)</f>
        <v>20.399999999999999</v>
      </c>
      <c r="T59" s="15">
        <f>VLOOKUP(A:A,[1]TDSheet!$A:$T,20,0)</f>
        <v>13.8</v>
      </c>
      <c r="U59" s="15">
        <f>VLOOKUP(A:A,[3]TDSheet!$A:$D,4,0)</f>
        <v>14</v>
      </c>
      <c r="V59" s="15">
        <f>VLOOKUP(A:A,[1]TDSheet!$A:$V,22,0)</f>
        <v>0</v>
      </c>
      <c r="W59" s="15"/>
      <c r="X59" s="15"/>
      <c r="Y59" s="15">
        <f t="shared" si="5"/>
        <v>60</v>
      </c>
      <c r="Z59" s="15">
        <f>VLOOKUP(A:A,[1]TDSheet!$A:$Z,26,0)</f>
        <v>0</v>
      </c>
      <c r="AA59" s="15">
        <f>Y59/6</f>
        <v>10</v>
      </c>
      <c r="AB59" s="19">
        <f>VLOOKUP(A:A,[1]TDSheet!$A:$AB,28,0)</f>
        <v>0.2</v>
      </c>
      <c r="AC59" s="15">
        <f t="shared" si="7"/>
        <v>12</v>
      </c>
      <c r="AD59" s="15"/>
      <c r="AE59" s="15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350</v>
      </c>
      <c r="D60" s="8">
        <v>274</v>
      </c>
      <c r="E60" s="8">
        <v>228</v>
      </c>
      <c r="F60" s="8">
        <v>387</v>
      </c>
      <c r="G60" s="1">
        <v>1</v>
      </c>
      <c r="H60" s="1">
        <f>VLOOKUP(A:A,[1]TDSheet!$A:$H,8,0)</f>
        <v>365</v>
      </c>
      <c r="I60" s="15">
        <f>VLOOKUP(A:A,[2]TDSheet!$A:$F,6,0)</f>
        <v>233</v>
      </c>
      <c r="J60" s="15">
        <f t="shared" si="2"/>
        <v>-5</v>
      </c>
      <c r="K60" s="15">
        <f>VLOOKUP(A:A,[1]TDSheet!$A:$P,16,0)</f>
        <v>120</v>
      </c>
      <c r="L60" s="15"/>
      <c r="M60" s="15"/>
      <c r="N60" s="15"/>
      <c r="O60" s="15">
        <f t="shared" si="3"/>
        <v>45.6</v>
      </c>
      <c r="P60" s="17">
        <v>120</v>
      </c>
      <c r="Q60" s="15">
        <f t="shared" si="4"/>
        <v>13.75</v>
      </c>
      <c r="R60" s="15">
        <f t="shared" si="6"/>
        <v>8.4868421052631575</v>
      </c>
      <c r="S60" s="15">
        <f>VLOOKUP(A:A,[1]TDSheet!$A:$S,19,0)</f>
        <v>47.2</v>
      </c>
      <c r="T60" s="15">
        <f>VLOOKUP(A:A,[1]TDSheet!$A:$T,20,0)</f>
        <v>54.2</v>
      </c>
      <c r="U60" s="15">
        <f>VLOOKUP(A:A,[3]TDSheet!$A:$D,4,0)</f>
        <v>14</v>
      </c>
      <c r="V60" s="15">
        <f>VLOOKUP(A:A,[1]TDSheet!$A:$V,22,0)</f>
        <v>0</v>
      </c>
      <c r="W60" s="15"/>
      <c r="X60" s="15"/>
      <c r="Y60" s="15">
        <f t="shared" si="5"/>
        <v>120</v>
      </c>
      <c r="Z60" s="15">
        <f>VLOOKUP(A:A,[1]TDSheet!$A:$Z,26,0)</f>
        <v>0</v>
      </c>
      <c r="AA60" s="15">
        <f>Y60/6</f>
        <v>20</v>
      </c>
      <c r="AB60" s="19">
        <f>VLOOKUP(A:A,[1]TDSheet!$A:$AB,28,0)</f>
        <v>0.2</v>
      </c>
      <c r="AC60" s="15">
        <f t="shared" si="7"/>
        <v>24</v>
      </c>
      <c r="AD60" s="15"/>
      <c r="AE60" s="15"/>
    </row>
    <row r="61" spans="1:31" s="1" customFormat="1" ht="11.1" customHeight="1" outlineLevel="1" x14ac:dyDescent="0.2">
      <c r="A61" s="7" t="s">
        <v>33</v>
      </c>
      <c r="B61" s="7" t="s">
        <v>9</v>
      </c>
      <c r="C61" s="8">
        <v>272</v>
      </c>
      <c r="D61" s="8">
        <v>17</v>
      </c>
      <c r="E61" s="8">
        <v>149</v>
      </c>
      <c r="F61" s="8">
        <v>126</v>
      </c>
      <c r="G61" s="1">
        <v>1</v>
      </c>
      <c r="H61" s="1">
        <f>VLOOKUP(A:A,[1]TDSheet!$A:$H,8,0)</f>
        <v>180</v>
      </c>
      <c r="I61" s="15">
        <f>VLOOKUP(A:A,[2]TDSheet!$A:$F,6,0)</f>
        <v>162</v>
      </c>
      <c r="J61" s="15">
        <f t="shared" si="2"/>
        <v>-13</v>
      </c>
      <c r="K61" s="15">
        <f>VLOOKUP(A:A,[1]TDSheet!$A:$P,16,0)</f>
        <v>140</v>
      </c>
      <c r="L61" s="15"/>
      <c r="M61" s="15"/>
      <c r="N61" s="15"/>
      <c r="O61" s="15">
        <f t="shared" si="3"/>
        <v>29.8</v>
      </c>
      <c r="P61" s="17">
        <v>140</v>
      </c>
      <c r="Q61" s="15">
        <f t="shared" si="4"/>
        <v>13.624161073825503</v>
      </c>
      <c r="R61" s="15">
        <f t="shared" si="6"/>
        <v>4.2281879194630871</v>
      </c>
      <c r="S61" s="15">
        <f>VLOOKUP(A:A,[1]TDSheet!$A:$S,19,0)</f>
        <v>24.2</v>
      </c>
      <c r="T61" s="15">
        <f>VLOOKUP(A:A,[1]TDSheet!$A:$T,20,0)</f>
        <v>18.600000000000001</v>
      </c>
      <c r="U61" s="15">
        <f>VLOOKUP(A:A,[3]TDSheet!$A:$D,4,0)</f>
        <v>47</v>
      </c>
      <c r="V61" s="15">
        <f>VLOOKUP(A:A,[1]TDSheet!$A:$V,22,0)</f>
        <v>0</v>
      </c>
      <c r="W61" s="15"/>
      <c r="X61" s="15"/>
      <c r="Y61" s="15">
        <f t="shared" si="5"/>
        <v>140</v>
      </c>
      <c r="Z61" s="15" t="str">
        <f>VLOOKUP(A:A,[1]TDSheet!$A:$Z,26,0)</f>
        <v>яб</v>
      </c>
      <c r="AA61" s="15">
        <f>Y61/14</f>
        <v>10</v>
      </c>
      <c r="AB61" s="19">
        <f>VLOOKUP(A:A,[1]TDSheet!$A:$AB,28,0)</f>
        <v>0.3</v>
      </c>
      <c r="AC61" s="15">
        <f t="shared" si="7"/>
        <v>42</v>
      </c>
      <c r="AD61" s="15"/>
      <c r="AE61" s="15"/>
    </row>
    <row r="62" spans="1:31" s="1" customFormat="1" ht="11.1" customHeight="1" outlineLevel="1" x14ac:dyDescent="0.2">
      <c r="A62" s="7" t="s">
        <v>34</v>
      </c>
      <c r="B62" s="7" t="s">
        <v>9</v>
      </c>
      <c r="C62" s="8">
        <v>2209</v>
      </c>
      <c r="D62" s="8">
        <v>3327</v>
      </c>
      <c r="E62" s="8">
        <v>2871</v>
      </c>
      <c r="F62" s="8">
        <v>2597</v>
      </c>
      <c r="G62" s="1">
        <v>1</v>
      </c>
      <c r="H62" s="1">
        <f>VLOOKUP(A:A,[1]TDSheet!$A:$H,8,0)</f>
        <v>180</v>
      </c>
      <c r="I62" s="15">
        <f>VLOOKUP(A:A,[2]TDSheet!$A:$F,6,0)</f>
        <v>2919</v>
      </c>
      <c r="J62" s="15">
        <f t="shared" si="2"/>
        <v>-48</v>
      </c>
      <c r="K62" s="15">
        <f>VLOOKUP(A:A,[1]TDSheet!$A:$P,16,0)</f>
        <v>2100</v>
      </c>
      <c r="L62" s="15"/>
      <c r="M62" s="15"/>
      <c r="N62" s="15"/>
      <c r="O62" s="15">
        <f t="shared" si="3"/>
        <v>454.2</v>
      </c>
      <c r="P62" s="17">
        <v>1500</v>
      </c>
      <c r="Q62" s="15">
        <f t="shared" si="4"/>
        <v>13.643769264641127</v>
      </c>
      <c r="R62" s="15">
        <f t="shared" si="6"/>
        <v>5.7177454865697932</v>
      </c>
      <c r="S62" s="15">
        <f>VLOOKUP(A:A,[1]TDSheet!$A:$S,19,0)</f>
        <v>387</v>
      </c>
      <c r="T62" s="15">
        <f>VLOOKUP(A:A,[1]TDSheet!$A:$T,20,0)</f>
        <v>442.4</v>
      </c>
      <c r="U62" s="15">
        <f>VLOOKUP(A:A,[3]TDSheet!$A:$D,4,0)</f>
        <v>308</v>
      </c>
      <c r="V62" s="15">
        <f>VLOOKUP(A:A,[1]TDSheet!$A:$V,22,0)</f>
        <v>600</v>
      </c>
      <c r="W62" s="15"/>
      <c r="X62" s="15"/>
      <c r="Y62" s="15">
        <f t="shared" si="5"/>
        <v>1500</v>
      </c>
      <c r="Z62" s="15">
        <v>0</v>
      </c>
      <c r="AA62" s="15">
        <f>Y62/12</f>
        <v>125</v>
      </c>
      <c r="AB62" s="19">
        <f>VLOOKUP(A:A,[1]TDSheet!$A:$AB,28,0)</f>
        <v>0.25</v>
      </c>
      <c r="AC62" s="15">
        <f t="shared" si="7"/>
        <v>375</v>
      </c>
      <c r="AD62" s="15"/>
      <c r="AE62" s="15"/>
    </row>
    <row r="63" spans="1:31" s="1" customFormat="1" ht="11.1" customHeight="1" outlineLevel="1" x14ac:dyDescent="0.2">
      <c r="A63" s="7" t="s">
        <v>35</v>
      </c>
      <c r="B63" s="7" t="s">
        <v>9</v>
      </c>
      <c r="C63" s="8">
        <v>4203</v>
      </c>
      <c r="D63" s="8">
        <v>1684</v>
      </c>
      <c r="E63" s="8">
        <v>3075</v>
      </c>
      <c r="F63" s="8">
        <v>2700</v>
      </c>
      <c r="G63" s="1">
        <v>1</v>
      </c>
      <c r="H63" s="1">
        <f>VLOOKUP(A:A,[1]TDSheet!$A:$H,8,0)</f>
        <v>180</v>
      </c>
      <c r="I63" s="15">
        <f>VLOOKUP(A:A,[2]TDSheet!$A:$F,6,0)</f>
        <v>3163</v>
      </c>
      <c r="J63" s="15">
        <f t="shared" si="2"/>
        <v>-88</v>
      </c>
      <c r="K63" s="15">
        <f>VLOOKUP(A:A,[1]TDSheet!$A:$P,16,0)</f>
        <v>2400</v>
      </c>
      <c r="L63" s="15"/>
      <c r="M63" s="15"/>
      <c r="N63" s="15"/>
      <c r="O63" s="15">
        <f t="shared" si="3"/>
        <v>495</v>
      </c>
      <c r="P63" s="17">
        <v>1800</v>
      </c>
      <c r="Q63" s="15">
        <f t="shared" si="4"/>
        <v>13.939393939393939</v>
      </c>
      <c r="R63" s="15">
        <f t="shared" si="6"/>
        <v>5.4545454545454541</v>
      </c>
      <c r="S63" s="15">
        <f>VLOOKUP(A:A,[1]TDSheet!$A:$S,19,0)</f>
        <v>465.8</v>
      </c>
      <c r="T63" s="15">
        <f>VLOOKUP(A:A,[1]TDSheet!$A:$T,20,0)</f>
        <v>470</v>
      </c>
      <c r="U63" s="15">
        <f>VLOOKUP(A:A,[3]TDSheet!$A:$D,4,0)</f>
        <v>294</v>
      </c>
      <c r="V63" s="15">
        <f>VLOOKUP(A:A,[1]TDSheet!$A:$V,22,0)</f>
        <v>600</v>
      </c>
      <c r="W63" s="15"/>
      <c r="X63" s="15"/>
      <c r="Y63" s="15">
        <f t="shared" si="5"/>
        <v>1800</v>
      </c>
      <c r="Z63" s="15">
        <v>0</v>
      </c>
      <c r="AA63" s="15">
        <f>Y63/12</f>
        <v>150</v>
      </c>
      <c r="AB63" s="19">
        <f>VLOOKUP(A:A,[1]TDSheet!$A:$AB,28,0)</f>
        <v>0.25</v>
      </c>
      <c r="AC63" s="15">
        <f t="shared" si="7"/>
        <v>450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15.2</v>
      </c>
      <c r="D64" s="8"/>
      <c r="E64" s="8">
        <v>2.7</v>
      </c>
      <c r="F64" s="8">
        <v>12.5</v>
      </c>
      <c r="G64" s="1">
        <v>1</v>
      </c>
      <c r="H64" s="1" t="e">
        <f>VLOOKUP(A:A,[1]TDSheet!$A:$H,8,0)</f>
        <v>#N/A</v>
      </c>
      <c r="I64" s="15">
        <f>VLOOKUP(A:A,[2]TDSheet!$A:$F,6,0)</f>
        <v>2.7</v>
      </c>
      <c r="J64" s="15">
        <f t="shared" ref="J64:J65" si="8">E64-I64</f>
        <v>0</v>
      </c>
      <c r="K64" s="15">
        <f>VLOOKUP(A:A,[1]TDSheet!$A:$P,16,0)</f>
        <v>0</v>
      </c>
      <c r="L64" s="15"/>
      <c r="M64" s="15"/>
      <c r="N64" s="15"/>
      <c r="O64" s="15">
        <f t="shared" si="3"/>
        <v>0.54</v>
      </c>
      <c r="P64" s="17"/>
      <c r="Q64" s="15">
        <f t="shared" si="4"/>
        <v>23.148148148148145</v>
      </c>
      <c r="R64" s="15">
        <f t="shared" si="6"/>
        <v>23.148148148148145</v>
      </c>
      <c r="S64" s="15">
        <f>VLOOKUP(A:A,[1]TDSheet!$A:$S,19,0)</f>
        <v>0.54</v>
      </c>
      <c r="T64" s="15">
        <f>VLOOKUP(A:A,[1]TDSheet!$A:$T,20,0)</f>
        <v>1.8199999999999998</v>
      </c>
      <c r="U64" s="15">
        <v>0</v>
      </c>
      <c r="V64" s="15">
        <f>VLOOKUP(A:A,[1]TDSheet!$A:$V,22,0)</f>
        <v>0</v>
      </c>
      <c r="W64" s="15"/>
      <c r="X64" s="15"/>
      <c r="Y64" s="15">
        <f t="shared" ref="Y64:Y65" si="9">P64+0</f>
        <v>0</v>
      </c>
      <c r="Z64" s="15" t="str">
        <f>VLOOKUP(A:A,[1]TDSheet!$A:$Z,26,0)</f>
        <v>увел</v>
      </c>
      <c r="AA64" s="15">
        <f>Y64/2.7</f>
        <v>0</v>
      </c>
      <c r="AB64" s="19">
        <f>VLOOKUP(A:A,[1]TDSheet!$A:$AB,28,0)</f>
        <v>1</v>
      </c>
      <c r="AC64" s="15">
        <f t="shared" si="7"/>
        <v>0</v>
      </c>
      <c r="AD64" s="15"/>
      <c r="AE64" s="15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1257</v>
      </c>
      <c r="D65" s="8">
        <v>1345</v>
      </c>
      <c r="E65" s="8">
        <v>535</v>
      </c>
      <c r="F65" s="8">
        <v>1522</v>
      </c>
      <c r="G65" s="1">
        <v>1</v>
      </c>
      <c r="H65" s="1" t="e">
        <f>VLOOKUP(A:A,[1]TDSheet!$A:$H,8,0)</f>
        <v>#N/A</v>
      </c>
      <c r="I65" s="15">
        <f>VLOOKUP(A:A,[2]TDSheet!$A:$F,6,0)</f>
        <v>581.70000000000005</v>
      </c>
      <c r="J65" s="15">
        <f t="shared" si="8"/>
        <v>-46.700000000000045</v>
      </c>
      <c r="K65" s="15">
        <f>VLOOKUP(A:A,[1]TDSheet!$A:$P,16,0)</f>
        <v>200</v>
      </c>
      <c r="L65" s="15"/>
      <c r="M65" s="15"/>
      <c r="N65" s="15"/>
      <c r="O65" s="15">
        <f t="shared" si="3"/>
        <v>107</v>
      </c>
      <c r="P65" s="17">
        <v>200</v>
      </c>
      <c r="Q65" s="15">
        <f t="shared" si="4"/>
        <v>17.962616822429908</v>
      </c>
      <c r="R65" s="15">
        <f t="shared" si="6"/>
        <v>14.22429906542056</v>
      </c>
      <c r="S65" s="15">
        <f>VLOOKUP(A:A,[1]TDSheet!$A:$S,19,0)</f>
        <v>33.6</v>
      </c>
      <c r="T65" s="15">
        <f>VLOOKUP(A:A,[1]TDSheet!$A:$T,20,0)</f>
        <v>106.2</v>
      </c>
      <c r="U65" s="15">
        <f>VLOOKUP(A:A,[3]TDSheet!$A:$D,4,0)</f>
        <v>105</v>
      </c>
      <c r="V65" s="15">
        <f>VLOOKUP(A:A,[1]TDSheet!$A:$V,22,0)</f>
        <v>0</v>
      </c>
      <c r="W65" s="15"/>
      <c r="X65" s="15"/>
      <c r="Y65" s="15">
        <f t="shared" si="9"/>
        <v>200</v>
      </c>
      <c r="Z65" s="15" t="e">
        <f>VLOOKUP(A:A,[1]TDSheet!$A:$Z,26,0)</f>
        <v>#N/A</v>
      </c>
      <c r="AA65" s="15">
        <f>Y65/5</f>
        <v>40</v>
      </c>
      <c r="AB65" s="19">
        <f>VLOOKUP(A:A,[1]TDSheet!$A:$AB,28,0)</f>
        <v>1</v>
      </c>
      <c r="AC65" s="15">
        <f t="shared" si="7"/>
        <v>200</v>
      </c>
      <c r="AD65" s="15"/>
      <c r="AE6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2023-11-17T06:13:05Z</dcterms:modified>
</cp:coreProperties>
</file>