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5110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заказа'!$V$252:$V$252</definedName>
    <definedName name="GrossWeightTotalR">'Бланк заказа'!$W$252:$W$252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заказа'!$V$253:$V$253</definedName>
    <definedName name="PalletQtyTotalR">'Бланк заказа'!$W$253:$W$253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заказа'!$B$146:$B$146</definedName>
    <definedName name="ProductId52">'Бланк заказа'!$B$147:$B$147</definedName>
    <definedName name="ProductId53">'Бланк заказа'!$B$148:$B$148</definedName>
    <definedName name="ProductId54">'Бланк заказа'!$B$149:$B$149</definedName>
    <definedName name="ProductId55">'Бланк заказа'!$B$153:$B$153</definedName>
    <definedName name="ProductId56">'Бланк заказа'!$B$154:$B$154</definedName>
    <definedName name="ProductId57">'Бланк заказа'!$B$160:$B$160</definedName>
    <definedName name="ProductId58">'Бланк заказа'!$B$161:$B$161</definedName>
    <definedName name="ProductId59">'Бланк заказа'!$B$166:$B$166</definedName>
    <definedName name="ProductId6">'Бланк заказа'!$B$36:$B$36</definedName>
    <definedName name="ProductId60">'Бланк заказа'!$B$171:$B$171</definedName>
    <definedName name="ProductId61">'Бланк заказа'!$B$177:$B$177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заказа'!$B$207:$B$207</definedName>
    <definedName name="ProductId71">'Бланк заказа'!$B$213:$B$213</definedName>
    <definedName name="ProductId72">'Бланк заказа'!$B$218:$B$218</definedName>
    <definedName name="ProductId73">'Бланк заказа'!$B$224:$B$224</definedName>
    <definedName name="ProductId74">'Бланк заказа'!$B$228:$B$228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заказа'!$B$235:$B$235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88">'Бланк заказа'!$B$248:$B$248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заказа'!$V$100:$V$100</definedName>
    <definedName name="SalesQty39">'Бланк заказа'!$V$105:$V$105</definedName>
    <definedName name="SalesQty4">'Бланк заказа'!$V$30:$V$30</definedName>
    <definedName name="SalesQty40">'Бланк заказа'!$V$106:$V$106</definedName>
    <definedName name="SalesQty41">'Бланк заказа'!$V$111:$V$111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заказа'!$V$119:$V$119</definedName>
    <definedName name="SalesQty46">'Бланк заказа'!$V$124:$V$124</definedName>
    <definedName name="SalesQty47">'Бланк заказа'!$V$129:$V$129</definedName>
    <definedName name="SalesQty48">'Бланк заказа'!$V$130:$V$130</definedName>
    <definedName name="SalesQty49">'Бланк заказа'!$V$135:$V$135</definedName>
    <definedName name="SalesQty5">'Бланк заказа'!$V$31:$V$31</definedName>
    <definedName name="SalesQty50">'Бланк заказа'!$V$141:$V$141</definedName>
    <definedName name="SalesQty51">'Бланк заказа'!$V$146:$V$146</definedName>
    <definedName name="SalesQty52">'Бланк заказа'!$V$147:$V$147</definedName>
    <definedName name="SalesQty53">'Бланк заказа'!$V$148:$V$148</definedName>
    <definedName name="SalesQty54">'Бланк заказа'!$V$149:$V$149</definedName>
    <definedName name="SalesQty55">'Бланк заказа'!$V$153:$V$153</definedName>
    <definedName name="SalesQty56">'Бланк заказа'!$V$154:$V$154</definedName>
    <definedName name="SalesQty57">'Бланк заказа'!$V$160:$V$160</definedName>
    <definedName name="SalesQty58">'Бланк заказа'!$V$161:$V$161</definedName>
    <definedName name="SalesQty59">'Бланк заказа'!$V$166:$V$166</definedName>
    <definedName name="SalesQty6">'Бланк заказа'!$V$36:$V$36</definedName>
    <definedName name="SalesQty60">'Бланк заказа'!$V$171:$V$171</definedName>
    <definedName name="SalesQty61">'Бланк заказа'!$V$177:$V$177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заказа'!$V$207:$V$207</definedName>
    <definedName name="SalesQty71">'Бланк заказа'!$V$213:$V$213</definedName>
    <definedName name="SalesQty72">'Бланк заказа'!$V$218:$V$218</definedName>
    <definedName name="SalesQty73">'Бланк заказа'!$V$224:$V$224</definedName>
    <definedName name="SalesQty74">'Бланк заказа'!$V$228:$V$228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заказа'!$V$235:$V$235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88">'Бланк заказа'!$V$248:$V$248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заказа'!$W$100:$W$100</definedName>
    <definedName name="SalesRoundBox39">'Бланк заказа'!$W$105:$W$105</definedName>
    <definedName name="SalesRoundBox4">'Бланк заказа'!$W$30:$W$30</definedName>
    <definedName name="SalesRoundBox40">'Бланк заказа'!$W$106:$W$106</definedName>
    <definedName name="SalesRoundBox41">'Бланк заказа'!$W$111:$W$111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заказа'!$W$119:$W$119</definedName>
    <definedName name="SalesRoundBox46">'Бланк заказа'!$W$124:$W$124</definedName>
    <definedName name="SalesRoundBox47">'Бланк заказа'!$W$129:$W$129</definedName>
    <definedName name="SalesRoundBox48">'Бланк заказа'!$W$130:$W$130</definedName>
    <definedName name="SalesRoundBox49">'Бланк заказа'!$W$135:$W$135</definedName>
    <definedName name="SalesRoundBox5">'Бланк заказа'!$W$31:$W$31</definedName>
    <definedName name="SalesRoundBox50">'Бланк заказа'!$W$141:$W$141</definedName>
    <definedName name="SalesRoundBox51">'Бланк заказа'!$W$146:$W$146</definedName>
    <definedName name="SalesRoundBox52">'Бланк заказа'!$W$147:$W$147</definedName>
    <definedName name="SalesRoundBox53">'Бланк заказа'!$W$148:$W$148</definedName>
    <definedName name="SalesRoundBox54">'Бланк заказа'!$W$149:$W$149</definedName>
    <definedName name="SalesRoundBox55">'Бланк заказа'!$W$153:$W$153</definedName>
    <definedName name="SalesRoundBox56">'Бланк заказа'!$W$154:$W$154</definedName>
    <definedName name="SalesRoundBox57">'Бланк заказа'!$W$160:$W$160</definedName>
    <definedName name="SalesRoundBox58">'Бланк заказа'!$W$161:$W$161</definedName>
    <definedName name="SalesRoundBox59">'Бланк заказа'!$W$166:$W$166</definedName>
    <definedName name="SalesRoundBox6">'Бланк заказа'!$W$36:$W$36</definedName>
    <definedName name="SalesRoundBox60">'Бланк заказа'!$W$171:$W$171</definedName>
    <definedName name="SalesRoundBox61">'Бланк заказа'!$W$177:$W$177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заказа'!$W$207:$W$207</definedName>
    <definedName name="SalesRoundBox71">'Бланк заказа'!$W$213:$W$213</definedName>
    <definedName name="SalesRoundBox72">'Бланк заказа'!$W$218:$W$218</definedName>
    <definedName name="SalesRoundBox73">'Бланк заказа'!$W$224:$W$224</definedName>
    <definedName name="SalesRoundBox74">'Бланк заказа'!$W$228:$W$228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заказа'!$W$235:$W$235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88">'Бланк заказа'!$W$248:$W$248</definedName>
    <definedName name="SalesRoundBox9">'Бланк заказа'!$W$39:$W$39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заказа'!$U$100:$U$100</definedName>
    <definedName name="UnitOfMeasure39">'Бланк заказа'!$U$105:$U$105</definedName>
    <definedName name="UnitOfMeasure4">'Бланк заказа'!$U$30:$U$30</definedName>
    <definedName name="UnitOfMeasure40">'Бланк заказа'!$U$106:$U$106</definedName>
    <definedName name="UnitOfMeasure41">'Бланк заказа'!$U$111:$U$111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заказа'!$U$119:$U$119</definedName>
    <definedName name="UnitOfMeasure46">'Бланк заказа'!$U$124:$U$124</definedName>
    <definedName name="UnitOfMeasure47">'Бланк заказа'!$U$129:$U$129</definedName>
    <definedName name="UnitOfMeasure48">'Бланк заказа'!$U$130:$U$130</definedName>
    <definedName name="UnitOfMeasure49">'Бланк заказа'!$U$135:$U$135</definedName>
    <definedName name="UnitOfMeasure5">'Бланк заказа'!$U$31:$U$31</definedName>
    <definedName name="UnitOfMeasure50">'Бланк заказа'!$U$141:$U$141</definedName>
    <definedName name="UnitOfMeasure51">'Бланк заказа'!$U$146:$U$146</definedName>
    <definedName name="UnitOfMeasure52">'Бланк заказа'!$U$147:$U$147</definedName>
    <definedName name="UnitOfMeasure53">'Бланк заказа'!$U$148:$U$148</definedName>
    <definedName name="UnitOfMeasure54">'Бланк заказа'!$U$149:$U$149</definedName>
    <definedName name="UnitOfMeasure55">'Бланк заказа'!$U$153:$U$153</definedName>
    <definedName name="UnitOfMeasure56">'Бланк заказа'!$U$154:$U$154</definedName>
    <definedName name="UnitOfMeasure57">'Бланк заказа'!$U$160:$U$160</definedName>
    <definedName name="UnitOfMeasure58">'Бланк заказа'!$U$161:$U$161</definedName>
    <definedName name="UnitOfMeasure59">'Бланк заказа'!$U$166:$U$166</definedName>
    <definedName name="UnitOfMeasure6">'Бланк заказа'!$U$36:$U$36</definedName>
    <definedName name="UnitOfMeasure60">'Бланк заказа'!$U$171:$U$171</definedName>
    <definedName name="UnitOfMeasure61">'Бланк заказа'!$U$177:$U$177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заказа'!$U$207:$U$207</definedName>
    <definedName name="UnitOfMeasure71">'Бланк заказа'!$U$213:$U$213</definedName>
    <definedName name="UnitOfMeasure72">'Бланк заказа'!$U$218:$U$218</definedName>
    <definedName name="UnitOfMeasure73">'Бланк заказа'!$U$224:$U$224</definedName>
    <definedName name="UnitOfMeasure74">'Бланк заказа'!$U$228:$U$228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заказа'!$U$235:$U$235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88">'Бланк заказа'!$U$248:$U$248</definedName>
    <definedName name="UnitOfMeasure9">'Бланк заказа'!$U$39:$U$39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10.11.2023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10.11.2023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45247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n"/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7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8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8" t="n"/>
      <c r="Z20" s="198" t="n"/>
    </row>
    <row r="21" ht="14.25" customHeight="1">
      <c r="A21" s="187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7" t="n"/>
      <c r="Z21" s="18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68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7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7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8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8" t="n"/>
      <c r="Z26" s="198" t="n"/>
    </row>
    <row r="27" ht="14.25" customHeight="1">
      <c r="A27" s="187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7" t="n"/>
      <c r="Z27" s="18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8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8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8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250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8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7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8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8" t="n"/>
      <c r="Z34" s="198" t="n"/>
    </row>
    <row r="35" ht="14.25" customHeight="1">
      <c r="A35" s="187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7" t="n"/>
      <c r="Z35" s="18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8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8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8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8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30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7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8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8" t="n"/>
      <c r="Z42" s="198" t="n"/>
    </row>
    <row r="43" ht="14.25" customHeight="1">
      <c r="A43" s="187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7" t="n"/>
      <c r="Z43" s="18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8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10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68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20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7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8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8" t="n"/>
      <c r="Z48" s="198" t="n"/>
    </row>
    <row r="49" ht="14.25" customHeight="1">
      <c r="A49" s="187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7" t="n"/>
      <c r="Z49" s="187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168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9" t="inlineStr">
        <is>
          <t>Пельмени «Бигбули #МЕГАВКУСИЩЕ с сочной грудинкой» 0,43 сфера ТМ «Горячая штучка»</t>
        </is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SU002771</t>
        </is>
      </c>
      <c r="B51" s="64" t="inlineStr">
        <is>
          <t>P003155</t>
        </is>
      </c>
      <c r="C51" s="37" t="n">
        <v>4301070935</v>
      </c>
      <c r="D51" s="168" t="n">
        <v>4607111037190</v>
      </c>
      <c r="E51" s="338" t="n"/>
      <c r="F51" s="370" t="n">
        <v>0.43</v>
      </c>
      <c r="G51" s="38" t="n">
        <v>16</v>
      </c>
      <c r="H51" s="370" t="n">
        <v>6.88</v>
      </c>
      <c r="I51" s="370" t="n">
        <v>7.1996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150</v>
      </c>
      <c r="N51" s="39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5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SU002708</t>
        </is>
      </c>
      <c r="B52" s="64" t="inlineStr">
        <is>
          <t>P003682</t>
        </is>
      </c>
      <c r="C52" s="37" t="n">
        <v>4301070972</v>
      </c>
      <c r="D52" s="168" t="n">
        <v>4607111037183</v>
      </c>
      <c r="E52" s="338" t="n"/>
      <c r="F52" s="370" t="n">
        <v>0.9</v>
      </c>
      <c r="G52" s="38" t="n">
        <v>8</v>
      </c>
      <c r="H52" s="370" t="n">
        <v>7.2</v>
      </c>
      <c r="I52" s="370" t="n">
        <v>7.486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#МЕГАВКУСИЩЕ с сочной грудинкой» 0,9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50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SU002707</t>
        </is>
      </c>
      <c r="B53" s="64" t="inlineStr">
        <is>
          <t>P003680</t>
        </is>
      </c>
      <c r="C53" s="37" t="n">
        <v>4301070970</v>
      </c>
      <c r="D53" s="168" t="n">
        <v>4607111037091</v>
      </c>
      <c r="E53" s="338" t="n"/>
      <c r="F53" s="370" t="n">
        <v>0.43</v>
      </c>
      <c r="G53" s="38" t="n">
        <v>16</v>
      </c>
      <c r="H53" s="370" t="n">
        <v>6.88</v>
      </c>
      <c r="I53" s="370" t="n">
        <v>7.11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2" t="inlineStr">
        <is>
          <t>Пельмени «Бигбули #МЕГАМАСЛИЩЕ со сливочным маслом» 0,43 сфера ТМ «Горячая штучка»</t>
        </is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60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68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15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68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5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P003678</t>
        </is>
      </c>
      <c r="C56" s="37" t="n">
        <v>4301070968</v>
      </c>
      <c r="D56" s="168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180</v>
      </c>
      <c r="N56" s="395" t="inlineStr">
        <is>
          <t>Пельмени «Бигбули с мясом» 0,9 Сфера ТМ «Горячая штучка»</t>
        </is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0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7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8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8" t="n"/>
      <c r="Z59" s="198" t="n"/>
    </row>
    <row r="60" ht="14.25" customHeight="1">
      <c r="A60" s="187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7" t="n"/>
      <c r="Z60" s="187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68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68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280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7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8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8" t="n"/>
      <c r="Z65" s="198" t="n"/>
    </row>
    <row r="66" ht="14.25" customHeight="1">
      <c r="A66" s="187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7" t="n"/>
      <c r="Z66" s="187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68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7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8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8" t="n"/>
      <c r="Z70" s="198" t="n"/>
    </row>
    <row r="71" ht="14.25" customHeight="1">
      <c r="A71" s="187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7" t="n"/>
      <c r="Z71" s="187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68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10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68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10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7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8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8" t="n"/>
      <c r="Z76" s="198" t="n"/>
    </row>
    <row r="77" ht="14.25" customHeight="1">
      <c r="A77" s="187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7" t="n"/>
      <c r="Z77" s="187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68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68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10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68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15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68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125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68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68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68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0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7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8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8" t="n"/>
      <c r="Z87" s="198" t="n"/>
    </row>
    <row r="88" ht="14.25" customHeight="1">
      <c r="A88" s="187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7" t="n"/>
      <c r="Z88" s="187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68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5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68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68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7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8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8" t="n"/>
      <c r="Z94" s="198" t="n"/>
    </row>
    <row r="95" ht="14.25" customHeight="1">
      <c r="A95" s="187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7" t="n"/>
      <c r="Z95" s="187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68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50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68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100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68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50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68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250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 ht="27" customHeight="1">
      <c r="A100" s="64" t="inlineStr">
        <is>
          <t>SU002731</t>
        </is>
      </c>
      <c r="B100" s="64" t="inlineStr">
        <is>
          <t>P003603</t>
        </is>
      </c>
      <c r="C100" s="37" t="n">
        <v>4301070958</v>
      </c>
      <c r="D100" s="168" t="n">
        <v>4607111038098</v>
      </c>
      <c r="E100" s="338" t="n"/>
      <c r="F100" s="370" t="n">
        <v>0.8</v>
      </c>
      <c r="G100" s="38" t="n">
        <v>8</v>
      </c>
      <c r="H100" s="370" t="n">
        <v>6.4</v>
      </c>
      <c r="I100" s="370" t="n">
        <v>6.686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8" t="n">
        <v>180</v>
      </c>
      <c r="N100" s="415" t="inlineStr">
        <is>
          <t>Пельмени «Бульмени по-сибирски с говядиной и свининой» 0,8 сфера ТМ «Горячая штучка»</t>
        </is>
      </c>
      <c r="O100" s="372" t="n"/>
      <c r="P100" s="372" t="n"/>
      <c r="Q100" s="372" t="n"/>
      <c r="R100" s="338" t="n"/>
      <c r="S100" s="40" t="inlineStr"/>
      <c r="T100" s="40" t="inlineStr"/>
      <c r="U100" s="41" t="inlineStr">
        <is>
          <t>кор</t>
        </is>
      </c>
      <c r="V100" s="373" t="n">
        <v>0</v>
      </c>
      <c r="W100" s="374">
        <f>IFERROR(IF(V100="","",V100),"")</f>
        <v/>
      </c>
      <c r="X100" s="42">
        <f>IFERROR(IF(V100="","",V100*0.0155),"")</f>
        <v/>
      </c>
      <c r="Y100" s="69" t="inlineStr"/>
      <c r="Z100" s="70" t="inlineStr"/>
      <c r="AD100" s="74" t="n"/>
      <c r="BA100" s="113" t="inlineStr">
        <is>
          <t>ЗПФ</t>
        </is>
      </c>
    </row>
    <row r="101">
      <c r="A101" s="177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кор</t>
        </is>
      </c>
      <c r="V101" s="377">
        <f>IFERROR(SUM(V96:V100),"0")</f>
        <v/>
      </c>
      <c r="W101" s="377">
        <f>IFERROR(SUM(W96:W100),"0")</f>
        <v/>
      </c>
      <c r="X101" s="377">
        <f>IFERROR(IF(X96="",0,X96),"0")+IFERROR(IF(X97="",0,X97),"0")+IFERROR(IF(X98="",0,X98),"0")+IFERROR(IF(X99="",0,X99),"0")+IFERROR(IF(X100="",0,X100),"0")</f>
        <v/>
      </c>
      <c r="Y101" s="378" t="n"/>
      <c r="Z101" s="378" t="n"/>
    </row>
    <row r="102">
      <c r="A102" s="165" t="n"/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375" t="n"/>
      <c r="N102" s="376" t="inlineStr">
        <is>
          <t>Итого</t>
        </is>
      </c>
      <c r="O102" s="346" t="n"/>
      <c r="P102" s="346" t="n"/>
      <c r="Q102" s="346" t="n"/>
      <c r="R102" s="346" t="n"/>
      <c r="S102" s="346" t="n"/>
      <c r="T102" s="347" t="n"/>
      <c r="U102" s="43" t="inlineStr">
        <is>
          <t>кг</t>
        </is>
      </c>
      <c r="V102" s="377">
        <f>IFERROR(SUMPRODUCT(V96:V100*H96:H100),"0")</f>
        <v/>
      </c>
      <c r="W102" s="377">
        <f>IFERROR(SUMPRODUCT(W96:W100*H96:H100),"0")</f>
        <v/>
      </c>
      <c r="X102" s="43" t="n"/>
      <c r="Y102" s="378" t="n"/>
      <c r="Z102" s="378" t="n"/>
    </row>
    <row r="103" ht="16.5" customHeight="1">
      <c r="A103" s="198" t="inlineStr">
        <is>
          <t>Чебупицца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98" t="n"/>
      <c r="Z103" s="198" t="n"/>
    </row>
    <row r="104" ht="14.25" customHeight="1">
      <c r="A104" s="187" t="inlineStr">
        <is>
          <t>Снеки</t>
        </is>
      </c>
      <c r="B104" s="165" t="n"/>
      <c r="C104" s="165" t="n"/>
      <c r="D104" s="165" t="n"/>
      <c r="E104" s="165" t="n"/>
      <c r="F104" s="165" t="n"/>
      <c r="G104" s="165" t="n"/>
      <c r="H104" s="165" t="n"/>
      <c r="I104" s="165" t="n"/>
      <c r="J104" s="165" t="n"/>
      <c r="K104" s="165" t="n"/>
      <c r="L104" s="165" t="n"/>
      <c r="M104" s="165" t="n"/>
      <c r="N104" s="165" t="n"/>
      <c r="O104" s="165" t="n"/>
      <c r="P104" s="165" t="n"/>
      <c r="Q104" s="165" t="n"/>
      <c r="R104" s="165" t="n"/>
      <c r="S104" s="165" t="n"/>
      <c r="T104" s="165" t="n"/>
      <c r="U104" s="165" t="n"/>
      <c r="V104" s="165" t="n"/>
      <c r="W104" s="165" t="n"/>
      <c r="X104" s="165" t="n"/>
      <c r="Y104" s="187" t="n"/>
      <c r="Z104" s="187" t="n"/>
    </row>
    <row r="105" ht="27" customHeight="1">
      <c r="A105" s="64" t="inlineStr">
        <is>
          <t>SU002562</t>
        </is>
      </c>
      <c r="B105" s="64" t="inlineStr">
        <is>
          <t>P003286</t>
        </is>
      </c>
      <c r="C105" s="37" t="n">
        <v>4301135162</v>
      </c>
      <c r="D105" s="168" t="n">
        <v>4607111034014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125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 ht="27" customHeight="1">
      <c r="A106" s="64" t="inlineStr">
        <is>
          <t>SU002561</t>
        </is>
      </c>
      <c r="B106" s="64" t="inlineStr">
        <is>
          <t>P002884</t>
        </is>
      </c>
      <c r="C106" s="37" t="n">
        <v>4301135117</v>
      </c>
      <c r="D106" s="168" t="n">
        <v>4607111033994</v>
      </c>
      <c r="E106" s="338" t="n"/>
      <c r="F106" s="370" t="n">
        <v>0.25</v>
      </c>
      <c r="G106" s="38" t="n">
        <v>12</v>
      </c>
      <c r="H106" s="370" t="n">
        <v>3</v>
      </c>
      <c r="I106" s="370" t="n">
        <v>3.7036</v>
      </c>
      <c r="J106" s="38" t="n">
        <v>70</v>
      </c>
      <c r="K106" s="38" t="inlineStr">
        <is>
          <t>14</t>
        </is>
      </c>
      <c r="L106" s="39" t="inlineStr">
        <is>
          <t>МГ</t>
        </is>
      </c>
      <c r="M106" s="38" t="n">
        <v>180</v>
      </c>
      <c r="N106" s="417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6" s="372" t="n"/>
      <c r="P106" s="372" t="n"/>
      <c r="Q106" s="372" t="n"/>
      <c r="R106" s="338" t="n"/>
      <c r="S106" s="40" t="inlineStr"/>
      <c r="T106" s="40" t="inlineStr"/>
      <c r="U106" s="41" t="inlineStr">
        <is>
          <t>кор</t>
        </is>
      </c>
      <c r="V106" s="373" t="n">
        <v>150</v>
      </c>
      <c r="W106" s="374">
        <f>IFERROR(IF(V106="","",V106),"")</f>
        <v/>
      </c>
      <c r="X106" s="42">
        <f>IFERROR(IF(V106="","",V106*0.01788),"")</f>
        <v/>
      </c>
      <c r="Y106" s="69" t="inlineStr"/>
      <c r="Z106" s="70" t="inlineStr"/>
      <c r="AD106" s="74" t="n"/>
      <c r="BA106" s="115" t="inlineStr">
        <is>
          <t>ПГП</t>
        </is>
      </c>
    </row>
    <row r="107">
      <c r="A107" s="177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кор</t>
        </is>
      </c>
      <c r="V107" s="377">
        <f>IFERROR(SUM(V105:V106),"0")</f>
        <v/>
      </c>
      <c r="W107" s="377">
        <f>IFERROR(SUM(W105:W106),"0")</f>
        <v/>
      </c>
      <c r="X107" s="377">
        <f>IFERROR(IF(X105="",0,X105),"0")+IFERROR(IF(X106="",0,X106),"0")</f>
        <v/>
      </c>
      <c r="Y107" s="378" t="n"/>
      <c r="Z107" s="378" t="n"/>
    </row>
    <row r="108">
      <c r="A108" s="165" t="n"/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375" t="n"/>
      <c r="N108" s="376" t="inlineStr">
        <is>
          <t>Итого</t>
        </is>
      </c>
      <c r="O108" s="346" t="n"/>
      <c r="P108" s="346" t="n"/>
      <c r="Q108" s="346" t="n"/>
      <c r="R108" s="346" t="n"/>
      <c r="S108" s="346" t="n"/>
      <c r="T108" s="347" t="n"/>
      <c r="U108" s="43" t="inlineStr">
        <is>
          <t>кг</t>
        </is>
      </c>
      <c r="V108" s="377">
        <f>IFERROR(SUMPRODUCT(V105:V106*H105:H106),"0")</f>
        <v/>
      </c>
      <c r="W108" s="377">
        <f>IFERROR(SUMPRODUCT(W105:W106*H105:H106),"0")</f>
        <v/>
      </c>
      <c r="X108" s="43" t="n"/>
      <c r="Y108" s="378" t="n"/>
      <c r="Z108" s="378" t="n"/>
    </row>
    <row r="109" ht="16.5" customHeight="1">
      <c r="A109" s="198" t="inlineStr">
        <is>
          <t>Хотстеры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98" t="n"/>
      <c r="Z109" s="198" t="n"/>
    </row>
    <row r="110" ht="14.25" customHeight="1">
      <c r="A110" s="187" t="inlineStr">
        <is>
          <t>Снеки</t>
        </is>
      </c>
      <c r="B110" s="165" t="n"/>
      <c r="C110" s="165" t="n"/>
      <c r="D110" s="165" t="n"/>
      <c r="E110" s="165" t="n"/>
      <c r="F110" s="165" t="n"/>
      <c r="G110" s="165" t="n"/>
      <c r="H110" s="165" t="n"/>
      <c r="I110" s="165" t="n"/>
      <c r="J110" s="165" t="n"/>
      <c r="K110" s="165" t="n"/>
      <c r="L110" s="165" t="n"/>
      <c r="M110" s="165" t="n"/>
      <c r="N110" s="165" t="n"/>
      <c r="O110" s="165" t="n"/>
      <c r="P110" s="165" t="n"/>
      <c r="Q110" s="165" t="n"/>
      <c r="R110" s="165" t="n"/>
      <c r="S110" s="165" t="n"/>
      <c r="T110" s="165" t="n"/>
      <c r="U110" s="165" t="n"/>
      <c r="V110" s="165" t="n"/>
      <c r="W110" s="165" t="n"/>
      <c r="X110" s="165" t="n"/>
      <c r="Y110" s="187" t="n"/>
      <c r="Z110" s="187" t="n"/>
    </row>
    <row r="111" ht="16.5" customHeight="1">
      <c r="A111" s="64" t="inlineStr">
        <is>
          <t>SU002565</t>
        </is>
      </c>
      <c r="B111" s="64" t="inlineStr">
        <is>
          <t>P002877</t>
        </is>
      </c>
      <c r="C111" s="37" t="n">
        <v>4301135112</v>
      </c>
      <c r="D111" s="168" t="n">
        <v>4607111034199</v>
      </c>
      <c r="E111" s="338" t="n"/>
      <c r="F111" s="370" t="n">
        <v>0.25</v>
      </c>
      <c r="G111" s="38" t="n">
        <v>12</v>
      </c>
      <c r="H111" s="370" t="n">
        <v>3</v>
      </c>
      <c r="I111" s="370" t="n">
        <v>3.7036</v>
      </c>
      <c r="J111" s="38" t="n">
        <v>70</v>
      </c>
      <c r="K111" s="38" t="inlineStr">
        <is>
          <t>14</t>
        </is>
      </c>
      <c r="L111" s="39" t="inlineStr">
        <is>
          <t>МГ</t>
        </is>
      </c>
      <c r="M111" s="38" t="n">
        <v>180</v>
      </c>
      <c r="N111" s="418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1" s="372" t="n"/>
      <c r="P111" s="372" t="n"/>
      <c r="Q111" s="372" t="n"/>
      <c r="R111" s="338" t="n"/>
      <c r="S111" s="40" t="inlineStr"/>
      <c r="T111" s="40" t="inlineStr"/>
      <c r="U111" s="41" t="inlineStr">
        <is>
          <t>кор</t>
        </is>
      </c>
      <c r="V111" s="373" t="n">
        <v>70</v>
      </c>
      <c r="W111" s="374">
        <f>IFERROR(IF(V111="","",V111),"")</f>
        <v/>
      </c>
      <c r="X111" s="42">
        <f>IFERROR(IF(V111="","",V111*0.01788),"")</f>
        <v/>
      </c>
      <c r="Y111" s="69" t="inlineStr"/>
      <c r="Z111" s="70" t="inlineStr"/>
      <c r="AD111" s="74" t="n"/>
      <c r="BA111" s="116" t="inlineStr">
        <is>
          <t>ПГП</t>
        </is>
      </c>
    </row>
    <row r="112">
      <c r="A112" s="177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кор</t>
        </is>
      </c>
      <c r="V112" s="377">
        <f>IFERROR(SUM(V111:V111),"0")</f>
        <v/>
      </c>
      <c r="W112" s="377">
        <f>IFERROR(SUM(W111:W111),"0")</f>
        <v/>
      </c>
      <c r="X112" s="377">
        <f>IFERROR(IF(X111="",0,X111),"0")</f>
        <v/>
      </c>
      <c r="Y112" s="378" t="n"/>
      <c r="Z112" s="378" t="n"/>
    </row>
    <row r="113">
      <c r="A113" s="165" t="n"/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375" t="n"/>
      <c r="N113" s="376" t="inlineStr">
        <is>
          <t>Итого</t>
        </is>
      </c>
      <c r="O113" s="346" t="n"/>
      <c r="P113" s="346" t="n"/>
      <c r="Q113" s="346" t="n"/>
      <c r="R113" s="346" t="n"/>
      <c r="S113" s="346" t="n"/>
      <c r="T113" s="347" t="n"/>
      <c r="U113" s="43" t="inlineStr">
        <is>
          <t>кг</t>
        </is>
      </c>
      <c r="V113" s="377">
        <f>IFERROR(SUMPRODUCT(V111:V111*H111:H111),"0")</f>
        <v/>
      </c>
      <c r="W113" s="377">
        <f>IFERROR(SUMPRODUCT(W111:W111*H111:H111),"0")</f>
        <v/>
      </c>
      <c r="X113" s="43" t="n"/>
      <c r="Y113" s="378" t="n"/>
      <c r="Z113" s="378" t="n"/>
    </row>
    <row r="114" ht="16.5" customHeight="1">
      <c r="A114" s="198" t="inlineStr">
        <is>
          <t>Круггетсы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98" t="n"/>
      <c r="Z114" s="198" t="n"/>
    </row>
    <row r="115" ht="14.25" customHeight="1">
      <c r="A115" s="187" t="inlineStr">
        <is>
          <t>Снеки</t>
        </is>
      </c>
      <c r="B115" s="165" t="n"/>
      <c r="C115" s="165" t="n"/>
      <c r="D115" s="165" t="n"/>
      <c r="E115" s="165" t="n"/>
      <c r="F115" s="165" t="n"/>
      <c r="G115" s="165" t="n"/>
      <c r="H115" s="165" t="n"/>
      <c r="I115" s="165" t="n"/>
      <c r="J115" s="165" t="n"/>
      <c r="K115" s="165" t="n"/>
      <c r="L115" s="165" t="n"/>
      <c r="M115" s="165" t="n"/>
      <c r="N115" s="165" t="n"/>
      <c r="O115" s="165" t="n"/>
      <c r="P115" s="165" t="n"/>
      <c r="Q115" s="165" t="n"/>
      <c r="R115" s="165" t="n"/>
      <c r="S115" s="165" t="n"/>
      <c r="T115" s="165" t="n"/>
      <c r="U115" s="165" t="n"/>
      <c r="V115" s="165" t="n"/>
      <c r="W115" s="165" t="n"/>
      <c r="X115" s="165" t="n"/>
      <c r="Y115" s="187" t="n"/>
      <c r="Z115" s="187" t="n"/>
    </row>
    <row r="116" ht="27" customHeight="1">
      <c r="A116" s="64" t="inlineStr">
        <is>
          <t>SU001950</t>
        </is>
      </c>
      <c r="B116" s="64" t="inlineStr">
        <is>
          <t>P001982</t>
        </is>
      </c>
      <c r="C116" s="37" t="n">
        <v>4301130006</v>
      </c>
      <c r="D116" s="168" t="n">
        <v>4607111034670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SU001949</t>
        </is>
      </c>
      <c r="B117" s="64" t="inlineStr">
        <is>
          <t>P001980</t>
        </is>
      </c>
      <c r="C117" s="37" t="n">
        <v>4301130003</v>
      </c>
      <c r="D117" s="168" t="n">
        <v>4607111034687</v>
      </c>
      <c r="E117" s="338" t="n"/>
      <c r="F117" s="370" t="n">
        <v>3</v>
      </c>
      <c r="G117" s="38" t="n">
        <v>1</v>
      </c>
      <c r="H117" s="370" t="n">
        <v>3</v>
      </c>
      <c r="I117" s="370" t="n">
        <v>3.195</v>
      </c>
      <c r="J117" s="38" t="n">
        <v>126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 t="inlineStr">
        <is>
          <t>Круггетсы сочные Хорека Весовые Пакет 3 кг Горячая штучка</t>
        </is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0</v>
      </c>
      <c r="W117" s="374">
        <f>IFERROR(IF(V117="","",V117),"")</f>
        <v/>
      </c>
      <c r="X117" s="42">
        <f>IFERROR(IF(V117="","",V117*0.00936),"")</f>
        <v/>
      </c>
      <c r="Y117" s="69" t="inlineStr">
        <is>
          <t>ВЕСОВОЙ ФОРМАТ</t>
        </is>
      </c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SU002566</t>
        </is>
      </c>
      <c r="B118" s="64" t="inlineStr">
        <is>
          <t>P002880</t>
        </is>
      </c>
      <c r="C118" s="37" t="n">
        <v>4301135115</v>
      </c>
      <c r="D118" s="168" t="n">
        <v>4607111034380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30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 ht="27" customHeight="1">
      <c r="A119" s="64" t="inlineStr">
        <is>
          <t>SU002567</t>
        </is>
      </c>
      <c r="B119" s="64" t="inlineStr">
        <is>
          <t>P002879</t>
        </is>
      </c>
      <c r="C119" s="37" t="n">
        <v>4301135114</v>
      </c>
      <c r="D119" s="168" t="n">
        <v>4607111034397</v>
      </c>
      <c r="E119" s="338" t="n"/>
      <c r="F119" s="370" t="n">
        <v>0.25</v>
      </c>
      <c r="G119" s="38" t="n">
        <v>12</v>
      </c>
      <c r="H119" s="370" t="n">
        <v>3</v>
      </c>
      <c r="I119" s="370" t="n">
        <v>3.7036</v>
      </c>
      <c r="J119" s="38" t="n">
        <v>70</v>
      </c>
      <c r="K119" s="38" t="inlineStr">
        <is>
          <t>14</t>
        </is>
      </c>
      <c r="L119" s="39" t="inlineStr">
        <is>
          <t>МГ</t>
        </is>
      </c>
      <c r="M119" s="38" t="n">
        <v>180</v>
      </c>
      <c r="N119" s="422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9" s="372" t="n"/>
      <c r="P119" s="372" t="n"/>
      <c r="Q119" s="372" t="n"/>
      <c r="R119" s="338" t="n"/>
      <c r="S119" s="40" t="inlineStr"/>
      <c r="T119" s="40" t="inlineStr"/>
      <c r="U119" s="41" t="inlineStr">
        <is>
          <t>кор</t>
        </is>
      </c>
      <c r="V119" s="373" t="n">
        <v>40</v>
      </c>
      <c r="W119" s="374">
        <f>IFERROR(IF(V119="","",V119),"")</f>
        <v/>
      </c>
      <c r="X119" s="42">
        <f>IFERROR(IF(V119="","",V119*0.01788),"")</f>
        <v/>
      </c>
      <c r="Y119" s="69" t="inlineStr"/>
      <c r="Z119" s="70" t="inlineStr"/>
      <c r="AD119" s="74" t="n"/>
      <c r="BA119" s="120" t="inlineStr">
        <is>
          <t>ПГП</t>
        </is>
      </c>
    </row>
    <row r="120">
      <c r="A120" s="177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кор</t>
        </is>
      </c>
      <c r="V120" s="377">
        <f>IFERROR(SUM(V116:V119),"0")</f>
        <v/>
      </c>
      <c r="W120" s="377">
        <f>IFERROR(SUM(W116:W119),"0")</f>
        <v/>
      </c>
      <c r="X120" s="377">
        <f>IFERROR(IF(X116="",0,X116),"0")+IFERROR(IF(X117="",0,X117),"0")+IFERROR(IF(X118="",0,X118),"0")+IFERROR(IF(X119="",0,X119),"0")</f>
        <v/>
      </c>
      <c r="Y120" s="378" t="n"/>
      <c r="Z120" s="378" t="n"/>
    </row>
    <row r="121">
      <c r="A121" s="165" t="n"/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375" t="n"/>
      <c r="N121" s="376" t="inlineStr">
        <is>
          <t>Итого</t>
        </is>
      </c>
      <c r="O121" s="346" t="n"/>
      <c r="P121" s="346" t="n"/>
      <c r="Q121" s="346" t="n"/>
      <c r="R121" s="346" t="n"/>
      <c r="S121" s="346" t="n"/>
      <c r="T121" s="347" t="n"/>
      <c r="U121" s="43" t="inlineStr">
        <is>
          <t>кг</t>
        </is>
      </c>
      <c r="V121" s="377">
        <f>IFERROR(SUMPRODUCT(V116:V119*H116:H119),"0")</f>
        <v/>
      </c>
      <c r="W121" s="377">
        <f>IFERROR(SUMPRODUCT(W116:W119*H116:H119),"0")</f>
        <v/>
      </c>
      <c r="X121" s="43" t="n"/>
      <c r="Y121" s="378" t="n"/>
      <c r="Z121" s="378" t="n"/>
    </row>
    <row r="122" ht="16.5" customHeight="1">
      <c r="A122" s="198" t="inlineStr">
        <is>
          <t>Пекерсы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98" t="n"/>
      <c r="Z122" s="198" t="n"/>
    </row>
    <row r="123" ht="14.25" customHeight="1">
      <c r="A123" s="187" t="inlineStr">
        <is>
          <t>Снеки</t>
        </is>
      </c>
      <c r="B123" s="165" t="n"/>
      <c r="C123" s="165" t="n"/>
      <c r="D123" s="165" t="n"/>
      <c r="E123" s="165" t="n"/>
      <c r="F123" s="165" t="n"/>
      <c r="G123" s="165" t="n"/>
      <c r="H123" s="165" t="n"/>
      <c r="I123" s="165" t="n"/>
      <c r="J123" s="165" t="n"/>
      <c r="K123" s="165" t="n"/>
      <c r="L123" s="165" t="n"/>
      <c r="M123" s="165" t="n"/>
      <c r="N123" s="165" t="n"/>
      <c r="O123" s="165" t="n"/>
      <c r="P123" s="165" t="n"/>
      <c r="Q123" s="165" t="n"/>
      <c r="R123" s="165" t="n"/>
      <c r="S123" s="165" t="n"/>
      <c r="T123" s="165" t="n"/>
      <c r="U123" s="165" t="n"/>
      <c r="V123" s="165" t="n"/>
      <c r="W123" s="165" t="n"/>
      <c r="X123" s="165" t="n"/>
      <c r="Y123" s="187" t="n"/>
      <c r="Z123" s="187" t="n"/>
    </row>
    <row r="124" ht="27" customHeight="1">
      <c r="A124" s="64" t="inlineStr">
        <is>
          <t>SU002669</t>
        </is>
      </c>
      <c r="B124" s="64" t="inlineStr">
        <is>
          <t>P003041</t>
        </is>
      </c>
      <c r="C124" s="37" t="n">
        <v>4301135134</v>
      </c>
      <c r="D124" s="168" t="n">
        <v>4607111035806</v>
      </c>
      <c r="E124" s="338" t="n"/>
      <c r="F124" s="370" t="n">
        <v>0.25</v>
      </c>
      <c r="G124" s="38" t="n">
        <v>12</v>
      </c>
      <c r="H124" s="370" t="n">
        <v>3</v>
      </c>
      <c r="I124" s="370" t="n">
        <v>3.7036</v>
      </c>
      <c r="J124" s="38" t="n">
        <v>70</v>
      </c>
      <c r="K124" s="38" t="inlineStr">
        <is>
          <t>14</t>
        </is>
      </c>
      <c r="L124" s="39" t="inlineStr">
        <is>
          <t>МГ</t>
        </is>
      </c>
      <c r="M124" s="38" t="n">
        <v>180</v>
      </c>
      <c r="N124" s="423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4" s="372" t="n"/>
      <c r="P124" s="372" t="n"/>
      <c r="Q124" s="372" t="n"/>
      <c r="R124" s="338" t="n"/>
      <c r="S124" s="40" t="inlineStr"/>
      <c r="T124" s="40" t="inlineStr"/>
      <c r="U124" s="41" t="inlineStr">
        <is>
          <t>кор</t>
        </is>
      </c>
      <c r="V124" s="373" t="n">
        <v>0</v>
      </c>
      <c r="W124" s="374">
        <f>IFERROR(IF(V124="","",V124),"")</f>
        <v/>
      </c>
      <c r="X124" s="42">
        <f>IFERROR(IF(V124="","",V124*0.01788),"")</f>
        <v/>
      </c>
      <c r="Y124" s="69" t="inlineStr"/>
      <c r="Z124" s="70" t="inlineStr"/>
      <c r="AD124" s="74" t="n"/>
      <c r="BA124" s="121" t="inlineStr">
        <is>
          <t>ПГП</t>
        </is>
      </c>
    </row>
    <row r="125">
      <c r="A125" s="177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кор</t>
        </is>
      </c>
      <c r="V125" s="377">
        <f>IFERROR(SUM(V124:V124),"0")</f>
        <v/>
      </c>
      <c r="W125" s="377">
        <f>IFERROR(SUM(W124:W124),"0")</f>
        <v/>
      </c>
      <c r="X125" s="377">
        <f>IFERROR(IF(X124="",0,X124),"0")</f>
        <v/>
      </c>
      <c r="Y125" s="378" t="n"/>
      <c r="Z125" s="378" t="n"/>
    </row>
    <row r="126">
      <c r="A126" s="165" t="n"/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375" t="n"/>
      <c r="N126" s="376" t="inlineStr">
        <is>
          <t>Итого</t>
        </is>
      </c>
      <c r="O126" s="346" t="n"/>
      <c r="P126" s="346" t="n"/>
      <c r="Q126" s="346" t="n"/>
      <c r="R126" s="346" t="n"/>
      <c r="S126" s="346" t="n"/>
      <c r="T126" s="347" t="n"/>
      <c r="U126" s="43" t="inlineStr">
        <is>
          <t>кг</t>
        </is>
      </c>
      <c r="V126" s="377">
        <f>IFERROR(SUMPRODUCT(V124:V124*H124:H124),"0")</f>
        <v/>
      </c>
      <c r="W126" s="377">
        <f>IFERROR(SUMPRODUCT(W124:W124*H124:H124),"0")</f>
        <v/>
      </c>
      <c r="X126" s="43" t="n"/>
      <c r="Y126" s="378" t="n"/>
      <c r="Z126" s="378" t="n"/>
    </row>
    <row r="127" ht="16.5" customHeight="1">
      <c r="A127" s="198" t="inlineStr">
        <is>
          <t>Супермени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98" t="n"/>
      <c r="Z127" s="198" t="n"/>
    </row>
    <row r="128" ht="14.25" customHeight="1">
      <c r="A128" s="187" t="inlineStr">
        <is>
          <t>Пельмени ПГП</t>
        </is>
      </c>
      <c r="B128" s="165" t="n"/>
      <c r="C128" s="165" t="n"/>
      <c r="D128" s="165" t="n"/>
      <c r="E128" s="165" t="n"/>
      <c r="F128" s="165" t="n"/>
      <c r="G128" s="165" t="n"/>
      <c r="H128" s="165" t="n"/>
      <c r="I128" s="165" t="n"/>
      <c r="J128" s="165" t="n"/>
      <c r="K128" s="165" t="n"/>
      <c r="L128" s="165" t="n"/>
      <c r="M128" s="165" t="n"/>
      <c r="N128" s="165" t="n"/>
      <c r="O128" s="165" t="n"/>
      <c r="P128" s="165" t="n"/>
      <c r="Q128" s="165" t="n"/>
      <c r="R128" s="165" t="n"/>
      <c r="S128" s="165" t="n"/>
      <c r="T128" s="165" t="n"/>
      <c r="U128" s="165" t="n"/>
      <c r="V128" s="165" t="n"/>
      <c r="W128" s="165" t="n"/>
      <c r="X128" s="165" t="n"/>
      <c r="Y128" s="187" t="n"/>
      <c r="Z128" s="187" t="n"/>
    </row>
    <row r="129" ht="27" customHeight="1">
      <c r="A129" s="64" t="inlineStr">
        <is>
          <t>SU002008</t>
        </is>
      </c>
      <c r="B129" s="64" t="inlineStr">
        <is>
          <t>P002098</t>
        </is>
      </c>
      <c r="C129" s="37" t="n">
        <v>4301070768</v>
      </c>
      <c r="D129" s="168" t="n">
        <v>4607111035639</v>
      </c>
      <c r="E129" s="338" t="n"/>
      <c r="F129" s="370" t="n">
        <v>0.2</v>
      </c>
      <c r="G129" s="38" t="n">
        <v>12</v>
      </c>
      <c r="H129" s="370" t="n">
        <v>2.4</v>
      </c>
      <c r="I129" s="370" t="n">
        <v>3.13</v>
      </c>
      <c r="J129" s="38" t="n">
        <v>48</v>
      </c>
      <c r="K129" s="38" t="inlineStr">
        <is>
          <t>8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IFERROR(IF(V129="","",V129*0.01786),"")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 ht="27" customHeight="1">
      <c r="A130" s="64" t="inlineStr">
        <is>
          <t>SU002177</t>
        </is>
      </c>
      <c r="B130" s="64" t="inlineStr">
        <is>
          <t>P002299</t>
        </is>
      </c>
      <c r="C130" s="37" t="n">
        <v>4301070797</v>
      </c>
      <c r="D130" s="168" t="n">
        <v>4607111035646</v>
      </c>
      <c r="E130" s="338" t="n"/>
      <c r="F130" s="370" t="n">
        <v>0.2</v>
      </c>
      <c r="G130" s="38" t="n">
        <v>8</v>
      </c>
      <c r="H130" s="370" t="n">
        <v>1.6</v>
      </c>
      <c r="I130" s="370" t="n">
        <v>2.12</v>
      </c>
      <c r="J130" s="38" t="n">
        <v>72</v>
      </c>
      <c r="K130" s="38" t="inlineStr">
        <is>
          <t>6</t>
        </is>
      </c>
      <c r="L130" s="39" t="inlineStr">
        <is>
          <t>МГ</t>
        </is>
      </c>
      <c r="M130" s="38" t="n">
        <v>180</v>
      </c>
      <c r="N130" s="425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30" s="372" t="n"/>
      <c r="P130" s="372" t="n"/>
      <c r="Q130" s="372" t="n"/>
      <c r="R130" s="338" t="n"/>
      <c r="S130" s="40" t="inlineStr"/>
      <c r="T130" s="40" t="inlineStr"/>
      <c r="U130" s="41" t="inlineStr">
        <is>
          <t>кор</t>
        </is>
      </c>
      <c r="V130" s="373" t="n">
        <v>0</v>
      </c>
      <c r="W130" s="374">
        <f>IFERROR(IF(V130="","",V130),"")</f>
        <v/>
      </c>
      <c r="X130" s="42">
        <f>IFERROR(IF(V130="","",V130*0.01157),"")</f>
        <v/>
      </c>
      <c r="Y130" s="69" t="inlineStr"/>
      <c r="Z130" s="70" t="inlineStr"/>
      <c r="AD130" s="74" t="n"/>
      <c r="BA130" s="123" t="inlineStr">
        <is>
          <t>ПГП</t>
        </is>
      </c>
    </row>
    <row r="131">
      <c r="A131" s="177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кор</t>
        </is>
      </c>
      <c r="V131" s="377">
        <f>IFERROR(SUM(V129:V130),"0")</f>
        <v/>
      </c>
      <c r="W131" s="377">
        <f>IFERROR(SUM(W129:W130),"0")</f>
        <v/>
      </c>
      <c r="X131" s="377">
        <f>IFERROR(IF(X129="",0,X129),"0")+IFERROR(IF(X130="",0,X130),"0")</f>
        <v/>
      </c>
      <c r="Y131" s="378" t="n"/>
      <c r="Z131" s="378" t="n"/>
    </row>
    <row r="132">
      <c r="A132" s="165" t="n"/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375" t="n"/>
      <c r="N132" s="376" t="inlineStr">
        <is>
          <t>Итого</t>
        </is>
      </c>
      <c r="O132" s="346" t="n"/>
      <c r="P132" s="346" t="n"/>
      <c r="Q132" s="346" t="n"/>
      <c r="R132" s="346" t="n"/>
      <c r="S132" s="346" t="n"/>
      <c r="T132" s="347" t="n"/>
      <c r="U132" s="43" t="inlineStr">
        <is>
          <t>кг</t>
        </is>
      </c>
      <c r="V132" s="377">
        <f>IFERROR(SUMPRODUCT(V129:V130*H129:H130),"0")</f>
        <v/>
      </c>
      <c r="W132" s="377">
        <f>IFERROR(SUMPRODUCT(W129:W130*H129:H130),"0")</f>
        <v/>
      </c>
      <c r="X132" s="43" t="n"/>
      <c r="Y132" s="378" t="n"/>
      <c r="Z132" s="378" t="n"/>
    </row>
    <row r="133" ht="16.5" customHeight="1">
      <c r="A133" s="198" t="inlineStr">
        <is>
          <t>Чебуманы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98" t="n"/>
      <c r="Z133" s="198" t="n"/>
    </row>
    <row r="134" ht="14.25" customHeight="1">
      <c r="A134" s="187" t="inlineStr">
        <is>
          <t>Снеки</t>
        </is>
      </c>
      <c r="B134" s="165" t="n"/>
      <c r="C134" s="165" t="n"/>
      <c r="D134" s="165" t="n"/>
      <c r="E134" s="165" t="n"/>
      <c r="F134" s="165" t="n"/>
      <c r="G134" s="165" t="n"/>
      <c r="H134" s="165" t="n"/>
      <c r="I134" s="165" t="n"/>
      <c r="J134" s="165" t="n"/>
      <c r="K134" s="165" t="n"/>
      <c r="L134" s="165" t="n"/>
      <c r="M134" s="165" t="n"/>
      <c r="N134" s="165" t="n"/>
      <c r="O134" s="165" t="n"/>
      <c r="P134" s="165" t="n"/>
      <c r="Q134" s="165" t="n"/>
      <c r="R134" s="165" t="n"/>
      <c r="S134" s="165" t="n"/>
      <c r="T134" s="165" t="n"/>
      <c r="U134" s="165" t="n"/>
      <c r="V134" s="165" t="n"/>
      <c r="W134" s="165" t="n"/>
      <c r="X134" s="165" t="n"/>
      <c r="Y134" s="187" t="n"/>
      <c r="Z134" s="187" t="n"/>
    </row>
    <row r="135" ht="27" customHeight="1">
      <c r="A135" s="64" t="inlineStr">
        <is>
          <t>SU002289</t>
        </is>
      </c>
      <c r="B135" s="64" t="inlineStr">
        <is>
          <t>P002492</t>
        </is>
      </c>
      <c r="C135" s="37" t="n">
        <v>4301135026</v>
      </c>
      <c r="D135" s="168" t="n">
        <v>4607111036124</v>
      </c>
      <c r="E135" s="338" t="n"/>
      <c r="F135" s="370" t="n">
        <v>0.4</v>
      </c>
      <c r="G135" s="38" t="n">
        <v>12</v>
      </c>
      <c r="H135" s="370" t="n">
        <v>4.8</v>
      </c>
      <c r="I135" s="370" t="n">
        <v>5.126</v>
      </c>
      <c r="J135" s="38" t="n">
        <v>84</v>
      </c>
      <c r="K135" s="38" t="inlineStr">
        <is>
          <t>12</t>
        </is>
      </c>
      <c r="L135" s="39" t="inlineStr">
        <is>
          <t>МГ</t>
        </is>
      </c>
      <c r="M135" s="38" t="n">
        <v>180</v>
      </c>
      <c r="N135" s="426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5" s="372" t="n"/>
      <c r="P135" s="372" t="n"/>
      <c r="Q135" s="372" t="n"/>
      <c r="R135" s="338" t="n"/>
      <c r="S135" s="40" t="inlineStr"/>
      <c r="T135" s="40" t="inlineStr"/>
      <c r="U135" s="41" t="inlineStr">
        <is>
          <t>кор</t>
        </is>
      </c>
      <c r="V135" s="373" t="n">
        <v>0</v>
      </c>
      <c r="W135" s="374">
        <f>IFERROR(IF(V135="","",V135),"")</f>
        <v/>
      </c>
      <c r="X135" s="42">
        <f>IFERROR(IF(V135="","",V135*0.0155),"")</f>
        <v/>
      </c>
      <c r="Y135" s="69" t="inlineStr"/>
      <c r="Z135" s="70" t="inlineStr"/>
      <c r="AD135" s="74" t="n"/>
      <c r="BA135" s="124" t="inlineStr">
        <is>
          <t>ПГП</t>
        </is>
      </c>
    </row>
    <row r="136">
      <c r="A136" s="177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кор</t>
        </is>
      </c>
      <c r="V136" s="377">
        <f>IFERROR(SUM(V135:V135),"0")</f>
        <v/>
      </c>
      <c r="W136" s="377">
        <f>IFERROR(SUM(W135:W135),"0")</f>
        <v/>
      </c>
      <c r="X136" s="377">
        <f>IFERROR(IF(X135="",0,X135),"0")</f>
        <v/>
      </c>
      <c r="Y136" s="378" t="n"/>
      <c r="Z136" s="378" t="n"/>
    </row>
    <row r="137">
      <c r="A137" s="165" t="n"/>
      <c r="B137" s="165" t="n"/>
      <c r="C137" s="165" t="n"/>
      <c r="D137" s="165" t="n"/>
      <c r="E137" s="165" t="n"/>
      <c r="F137" s="165" t="n"/>
      <c r="G137" s="165" t="n"/>
      <c r="H137" s="165" t="n"/>
      <c r="I137" s="165" t="n"/>
      <c r="J137" s="165" t="n"/>
      <c r="K137" s="165" t="n"/>
      <c r="L137" s="165" t="n"/>
      <c r="M137" s="375" t="n"/>
      <c r="N137" s="376" t="inlineStr">
        <is>
          <t>Итого</t>
        </is>
      </c>
      <c r="O137" s="346" t="n"/>
      <c r="P137" s="346" t="n"/>
      <c r="Q137" s="346" t="n"/>
      <c r="R137" s="346" t="n"/>
      <c r="S137" s="346" t="n"/>
      <c r="T137" s="347" t="n"/>
      <c r="U137" s="43" t="inlineStr">
        <is>
          <t>кг</t>
        </is>
      </c>
      <c r="V137" s="377">
        <f>IFERROR(SUMPRODUCT(V135:V135*H135:H135),"0")</f>
        <v/>
      </c>
      <c r="W137" s="377">
        <f>IFERROR(SUMPRODUCT(W135:W135*H135:H135),"0")</f>
        <v/>
      </c>
      <c r="X137" s="43" t="n"/>
      <c r="Y137" s="378" t="n"/>
      <c r="Z137" s="378" t="n"/>
    </row>
    <row r="138" ht="27.75" customHeight="1">
      <c r="A138" s="197" t="inlineStr">
        <is>
          <t>No Name</t>
        </is>
      </c>
      <c r="B138" s="369" t="n"/>
      <c r="C138" s="369" t="n"/>
      <c r="D138" s="369" t="n"/>
      <c r="E138" s="369" t="n"/>
      <c r="F138" s="369" t="n"/>
      <c r="G138" s="369" t="n"/>
      <c r="H138" s="369" t="n"/>
      <c r="I138" s="369" t="n"/>
      <c r="J138" s="369" t="n"/>
      <c r="K138" s="369" t="n"/>
      <c r="L138" s="369" t="n"/>
      <c r="M138" s="369" t="n"/>
      <c r="N138" s="369" t="n"/>
      <c r="O138" s="369" t="n"/>
      <c r="P138" s="369" t="n"/>
      <c r="Q138" s="369" t="n"/>
      <c r="R138" s="369" t="n"/>
      <c r="S138" s="369" t="n"/>
      <c r="T138" s="369" t="n"/>
      <c r="U138" s="369" t="n"/>
      <c r="V138" s="369" t="n"/>
      <c r="W138" s="369" t="n"/>
      <c r="X138" s="369" t="n"/>
      <c r="Y138" s="55" t="n"/>
      <c r="Z138" s="55" t="n"/>
    </row>
    <row r="139" ht="16.5" customHeight="1">
      <c r="A139" s="198" t="inlineStr">
        <is>
          <t>Стародворье ПГП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98" t="n"/>
      <c r="Z139" s="198" t="n"/>
    </row>
    <row r="140" ht="14.25" customHeight="1">
      <c r="A140" s="187" t="inlineStr">
        <is>
          <t>Пельмени ПГП</t>
        </is>
      </c>
      <c r="B140" s="165" t="n"/>
      <c r="C140" s="165" t="n"/>
      <c r="D140" s="165" t="n"/>
      <c r="E140" s="165" t="n"/>
      <c r="F140" s="165" t="n"/>
      <c r="G140" s="165" t="n"/>
      <c r="H140" s="165" t="n"/>
      <c r="I140" s="165" t="n"/>
      <c r="J140" s="165" t="n"/>
      <c r="K140" s="165" t="n"/>
      <c r="L140" s="165" t="n"/>
      <c r="M140" s="165" t="n"/>
      <c r="N140" s="165" t="n"/>
      <c r="O140" s="165" t="n"/>
      <c r="P140" s="165" t="n"/>
      <c r="Q140" s="165" t="n"/>
      <c r="R140" s="165" t="n"/>
      <c r="S140" s="165" t="n"/>
      <c r="T140" s="165" t="n"/>
      <c r="U140" s="165" t="n"/>
      <c r="V140" s="165" t="n"/>
      <c r="W140" s="165" t="n"/>
      <c r="X140" s="165" t="n"/>
      <c r="Y140" s="187" t="n"/>
      <c r="Z140" s="187" t="n"/>
    </row>
    <row r="141" ht="16.5" customHeight="1">
      <c r="A141" s="64" t="inlineStr">
        <is>
          <t>SU002891</t>
        </is>
      </c>
      <c r="B141" s="64" t="inlineStr">
        <is>
          <t>P003301</t>
        </is>
      </c>
      <c r="C141" s="37" t="n">
        <v>4301071010</v>
      </c>
      <c r="D141" s="168" t="n">
        <v>4607111037701</v>
      </c>
      <c r="E141" s="338" t="n"/>
      <c r="F141" s="370" t="n">
        <v>5</v>
      </c>
      <c r="G141" s="38" t="n">
        <v>1</v>
      </c>
      <c r="H141" s="370" t="n">
        <v>5</v>
      </c>
      <c r="I141" s="370" t="n">
        <v>5.2</v>
      </c>
      <c r="J141" s="38" t="n">
        <v>144</v>
      </c>
      <c r="K141" s="38" t="inlineStr">
        <is>
          <t>12</t>
        </is>
      </c>
      <c r="L141" s="39" t="inlineStr">
        <is>
          <t>МГ</t>
        </is>
      </c>
      <c r="M141" s="38" t="n">
        <v>180</v>
      </c>
      <c r="N141" s="427">
        <f>HYPERLINK("https://abi.ru/products/Замороженные/No Name/Стародворье ПГП/Пельмени ПГП/P003301/","Пельмени «Быстромени» Весовой ТМ «No Name» 5")</f>
        <v/>
      </c>
      <c r="O141" s="372" t="n"/>
      <c r="P141" s="372" t="n"/>
      <c r="Q141" s="372" t="n"/>
      <c r="R141" s="338" t="n"/>
      <c r="S141" s="40" t="inlineStr"/>
      <c r="T141" s="40" t="inlineStr"/>
      <c r="U141" s="41" t="inlineStr">
        <is>
          <t>кор</t>
        </is>
      </c>
      <c r="V141" s="373" t="n">
        <v>0</v>
      </c>
      <c r="W141" s="374">
        <f>IFERROR(IF(V141="","",V141),"")</f>
        <v/>
      </c>
      <c r="X141" s="42">
        <f>IFERROR(IF(V141="","",V141*0.00866),"")</f>
        <v/>
      </c>
      <c r="Y141" s="69" t="inlineStr"/>
      <c r="Z141" s="70" t="inlineStr"/>
      <c r="AD141" s="74" t="n"/>
      <c r="BA141" s="125" t="inlineStr">
        <is>
          <t>ПГП</t>
        </is>
      </c>
    </row>
    <row r="142">
      <c r="A142" s="177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кор</t>
        </is>
      </c>
      <c r="V142" s="377">
        <f>IFERROR(SUM(V141:V141),"0")</f>
        <v/>
      </c>
      <c r="W142" s="377">
        <f>IFERROR(SUM(W141:W141),"0")</f>
        <v/>
      </c>
      <c r="X142" s="377">
        <f>IFERROR(IF(X141="",0,X141),"0")</f>
        <v/>
      </c>
      <c r="Y142" s="378" t="n"/>
      <c r="Z142" s="378" t="n"/>
    </row>
    <row r="143">
      <c r="A143" s="165" t="n"/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375" t="n"/>
      <c r="N143" s="376" t="inlineStr">
        <is>
          <t>Итого</t>
        </is>
      </c>
      <c r="O143" s="346" t="n"/>
      <c r="P143" s="346" t="n"/>
      <c r="Q143" s="346" t="n"/>
      <c r="R143" s="346" t="n"/>
      <c r="S143" s="346" t="n"/>
      <c r="T143" s="347" t="n"/>
      <c r="U143" s="43" t="inlineStr">
        <is>
          <t>кг</t>
        </is>
      </c>
      <c r="V143" s="377">
        <f>IFERROR(SUMPRODUCT(V141:V141*H141:H141),"0")</f>
        <v/>
      </c>
      <c r="W143" s="377">
        <f>IFERROR(SUMPRODUCT(W141:W141*H141:H141),"0")</f>
        <v/>
      </c>
      <c r="X143" s="43" t="n"/>
      <c r="Y143" s="378" t="n"/>
      <c r="Z143" s="378" t="n"/>
    </row>
    <row r="144" ht="16.5" customHeight="1">
      <c r="A144" s="198" t="inlineStr">
        <is>
          <t>No Name ЗПФ</t>
        </is>
      </c>
      <c r="B144" s="165" t="n"/>
      <c r="C144" s="165" t="n"/>
      <c r="D144" s="165" t="n"/>
      <c r="E144" s="165" t="n"/>
      <c r="F144" s="165" t="n"/>
      <c r="G144" s="165" t="n"/>
      <c r="H144" s="165" t="n"/>
      <c r="I144" s="165" t="n"/>
      <c r="J144" s="165" t="n"/>
      <c r="K144" s="165" t="n"/>
      <c r="L144" s="165" t="n"/>
      <c r="M144" s="165" t="n"/>
      <c r="N144" s="165" t="n"/>
      <c r="O144" s="165" t="n"/>
      <c r="P144" s="165" t="n"/>
      <c r="Q144" s="165" t="n"/>
      <c r="R144" s="165" t="n"/>
      <c r="S144" s="165" t="n"/>
      <c r="T144" s="165" t="n"/>
      <c r="U144" s="165" t="n"/>
      <c r="V144" s="165" t="n"/>
      <c r="W144" s="165" t="n"/>
      <c r="X144" s="165" t="n"/>
      <c r="Y144" s="198" t="n"/>
      <c r="Z144" s="198" t="n"/>
    </row>
    <row r="145" ht="14.25" customHeight="1">
      <c r="A145" s="187" t="inlineStr">
        <is>
          <t>Пельмени</t>
        </is>
      </c>
      <c r="B145" s="165" t="n"/>
      <c r="C145" s="165" t="n"/>
      <c r="D145" s="165" t="n"/>
      <c r="E145" s="165" t="n"/>
      <c r="F145" s="165" t="n"/>
      <c r="G145" s="165" t="n"/>
      <c r="H145" s="165" t="n"/>
      <c r="I145" s="165" t="n"/>
      <c r="J145" s="165" t="n"/>
      <c r="K145" s="165" t="n"/>
      <c r="L145" s="165" t="n"/>
      <c r="M145" s="165" t="n"/>
      <c r="N145" s="165" t="n"/>
      <c r="O145" s="165" t="n"/>
      <c r="P145" s="165" t="n"/>
      <c r="Q145" s="165" t="n"/>
      <c r="R145" s="165" t="n"/>
      <c r="S145" s="165" t="n"/>
      <c r="T145" s="165" t="n"/>
      <c r="U145" s="165" t="n"/>
      <c r="V145" s="165" t="n"/>
      <c r="W145" s="165" t="n"/>
      <c r="X145" s="165" t="n"/>
      <c r="Y145" s="187" t="n"/>
      <c r="Z145" s="187" t="n"/>
    </row>
    <row r="146" ht="16.5" customHeight="1">
      <c r="A146" s="64" t="inlineStr">
        <is>
          <t>SU002396</t>
        </is>
      </c>
      <c r="B146" s="64" t="inlineStr">
        <is>
          <t>P002689</t>
        </is>
      </c>
      <c r="C146" s="37" t="n">
        <v>4301070871</v>
      </c>
      <c r="D146" s="168" t="n">
        <v>4607111036384</v>
      </c>
      <c r="E146" s="338" t="n"/>
      <c r="F146" s="370" t="n">
        <v>1</v>
      </c>
      <c r="G146" s="38" t="n">
        <v>5</v>
      </c>
      <c r="H146" s="370" t="n">
        <v>5</v>
      </c>
      <c r="I146" s="370" t="n">
        <v>5.253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90</v>
      </c>
      <c r="N146" s="428">
        <f>HYPERLINK("https://abi.ru/products/Замороженные/No Name/No Name ЗПФ/Пельмени/P002689/","Пельмени Зареченские No name Весовые Сфера No name 5 кг")</f>
        <v/>
      </c>
      <c r="O146" s="372" t="n"/>
      <c r="P146" s="372" t="n"/>
      <c r="Q146" s="372" t="n"/>
      <c r="R146" s="338" t="n"/>
      <c r="S146" s="40" t="inlineStr"/>
      <c r="T146" s="40" t="inlineStr"/>
      <c r="U146" s="41" t="inlineStr">
        <is>
          <t>кор</t>
        </is>
      </c>
      <c r="V146" s="373" t="n">
        <v>0</v>
      </c>
      <c r="W146" s="374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SU002314</t>
        </is>
      </c>
      <c r="B147" s="64" t="inlineStr">
        <is>
          <t>P003452</t>
        </is>
      </c>
      <c r="C147" s="37" t="n">
        <v>4301070956</v>
      </c>
      <c r="D147" s="168" t="n">
        <v>4640242180250</v>
      </c>
      <c r="E147" s="338" t="n"/>
      <c r="F147" s="370" t="n">
        <v>5</v>
      </c>
      <c r="G147" s="38" t="n">
        <v>1</v>
      </c>
      <c r="H147" s="370" t="n">
        <v>5</v>
      </c>
      <c r="I147" s="370" t="n">
        <v>5.2132</v>
      </c>
      <c r="J147" s="38" t="n">
        <v>144</v>
      </c>
      <c r="K147" s="38" t="inlineStr">
        <is>
          <t>12</t>
        </is>
      </c>
      <c r="L147" s="39" t="inlineStr">
        <is>
          <t>МГ</t>
        </is>
      </c>
      <c r="M147" s="38" t="n">
        <v>180</v>
      </c>
      <c r="N147" s="429" t="inlineStr">
        <is>
          <t>Пельмени «Хинкали Классические» Весовые Хинкали ТМ «Зареченские» 5 кг</t>
        </is>
      </c>
      <c r="O147" s="372" t="n"/>
      <c r="P147" s="372" t="n"/>
      <c r="Q147" s="372" t="n"/>
      <c r="R147" s="338" t="n"/>
      <c r="S147" s="40" t="inlineStr"/>
      <c r="T147" s="40" t="inlineStr"/>
      <c r="U147" s="41" t="inlineStr">
        <is>
          <t>кор</t>
        </is>
      </c>
      <c r="V147" s="373" t="n">
        <v>0</v>
      </c>
      <c r="W147" s="374">
        <f>IFERROR(IF(V147="","",V147),"")</f>
        <v/>
      </c>
      <c r="X147" s="42">
        <f>IFERROR(IF(V147="","",V147*0.00866),"")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 ht="27" customHeight="1">
      <c r="A148" s="64" t="inlineStr">
        <is>
          <t>SU000197</t>
        </is>
      </c>
      <c r="B148" s="64" t="inlineStr">
        <is>
          <t>P002413</t>
        </is>
      </c>
      <c r="C148" s="37" t="n">
        <v>4301070827</v>
      </c>
      <c r="D148" s="168" t="n">
        <v>4607111036216</v>
      </c>
      <c r="E148" s="338" t="n"/>
      <c r="F148" s="370" t="n">
        <v>1</v>
      </c>
      <c r="G148" s="38" t="n">
        <v>5</v>
      </c>
      <c r="H148" s="370" t="n">
        <v>5</v>
      </c>
      <c r="I148" s="370" t="n">
        <v>5.266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90</v>
      </c>
      <c r="N148" s="43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8" s="372" t="n"/>
      <c r="P148" s="372" t="n"/>
      <c r="Q148" s="372" t="n"/>
      <c r="R148" s="338" t="n"/>
      <c r="S148" s="40" t="inlineStr"/>
      <c r="T148" s="40" t="inlineStr"/>
      <c r="U148" s="41" t="inlineStr">
        <is>
          <t>кор</t>
        </is>
      </c>
      <c r="V148" s="373" t="n">
        <v>50</v>
      </c>
      <c r="W148" s="374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8" t="inlineStr">
        <is>
          <t>ЗПФ</t>
        </is>
      </c>
    </row>
    <row r="149" ht="27" customHeight="1">
      <c r="A149" s="64" t="inlineStr">
        <is>
          <t>SU002335</t>
        </is>
      </c>
      <c r="B149" s="64" t="inlineStr">
        <is>
          <t>P002980</t>
        </is>
      </c>
      <c r="C149" s="37" t="n">
        <v>4301070911</v>
      </c>
      <c r="D149" s="168" t="n">
        <v>4607111036278</v>
      </c>
      <c r="E149" s="338" t="n"/>
      <c r="F149" s="370" t="n">
        <v>1</v>
      </c>
      <c r="G149" s="38" t="n">
        <v>5</v>
      </c>
      <c r="H149" s="370" t="n">
        <v>5</v>
      </c>
      <c r="I149" s="370" t="n">
        <v>5.283</v>
      </c>
      <c r="J149" s="38" t="n">
        <v>84</v>
      </c>
      <c r="K149" s="38" t="inlineStr">
        <is>
          <t>12</t>
        </is>
      </c>
      <c r="L149" s="39" t="inlineStr">
        <is>
          <t>МГ</t>
        </is>
      </c>
      <c r="M149" s="38" t="n">
        <v>120</v>
      </c>
      <c r="N149" s="431">
        <f>HYPERLINK("https://abi.ru/products/Замороженные/No Name/No Name ЗПФ/Пельмени/P002980/","Пельмени Умелый повар No name Весовые Равиоли No name 5 кг")</f>
        <v/>
      </c>
      <c r="O149" s="372" t="n"/>
      <c r="P149" s="372" t="n"/>
      <c r="Q149" s="372" t="n"/>
      <c r="R149" s="338" t="n"/>
      <c r="S149" s="40" t="inlineStr"/>
      <c r="T149" s="40" t="inlineStr"/>
      <c r="U149" s="41" t="inlineStr">
        <is>
          <t>кор</t>
        </is>
      </c>
      <c r="V149" s="373" t="n">
        <v>0</v>
      </c>
      <c r="W149" s="374">
        <f>IFERROR(IF(V149="","",V149),"")</f>
        <v/>
      </c>
      <c r="X149" s="42">
        <f>IFERROR(IF(V149="","",V149*0.0155),"")</f>
        <v/>
      </c>
      <c r="Y149" s="69" t="inlineStr"/>
      <c r="Z149" s="70" t="inlineStr"/>
      <c r="AD149" s="74" t="n"/>
      <c r="BA149" s="129" t="inlineStr">
        <is>
          <t>ЗПФ</t>
        </is>
      </c>
    </row>
    <row r="150">
      <c r="A150" s="177" t="n"/>
      <c r="B150" s="165" t="n"/>
      <c r="C150" s="165" t="n"/>
      <c r="D150" s="165" t="n"/>
      <c r="E150" s="165" t="n"/>
      <c r="F150" s="165" t="n"/>
      <c r="G150" s="165" t="n"/>
      <c r="H150" s="165" t="n"/>
      <c r="I150" s="165" t="n"/>
      <c r="J150" s="165" t="n"/>
      <c r="K150" s="165" t="n"/>
      <c r="L150" s="165" t="n"/>
      <c r="M150" s="375" t="n"/>
      <c r="N150" s="376" t="inlineStr">
        <is>
          <t>Итого</t>
        </is>
      </c>
      <c r="O150" s="346" t="n"/>
      <c r="P150" s="346" t="n"/>
      <c r="Q150" s="346" t="n"/>
      <c r="R150" s="346" t="n"/>
      <c r="S150" s="346" t="n"/>
      <c r="T150" s="347" t="n"/>
      <c r="U150" s="43" t="inlineStr">
        <is>
          <t>кор</t>
        </is>
      </c>
      <c r="V150" s="377">
        <f>IFERROR(SUM(V146:V149),"0")</f>
        <v/>
      </c>
      <c r="W150" s="377">
        <f>IFERROR(SUM(W146:W149),"0")</f>
        <v/>
      </c>
      <c r="X150" s="377">
        <f>IFERROR(IF(X146="",0,X146),"0")+IFERROR(IF(X147="",0,X147),"0")+IFERROR(IF(X148="",0,X148),"0")+IFERROR(IF(X149="",0,X149),"0")</f>
        <v/>
      </c>
      <c r="Y150" s="378" t="n"/>
      <c r="Z150" s="378" t="n"/>
    </row>
    <row r="151">
      <c r="A151" s="165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кг</t>
        </is>
      </c>
      <c r="V151" s="377">
        <f>IFERROR(SUMPRODUCT(V146:V149*H146:H149),"0")</f>
        <v/>
      </c>
      <c r="W151" s="377">
        <f>IFERROR(SUMPRODUCT(W146:W149*H146:H149),"0")</f>
        <v/>
      </c>
      <c r="X151" s="43" t="n"/>
      <c r="Y151" s="378" t="n"/>
      <c r="Z151" s="378" t="n"/>
    </row>
    <row r="152" ht="14.25" customHeight="1">
      <c r="A152" s="187" t="inlineStr">
        <is>
          <t>Вареники</t>
        </is>
      </c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165" t="n"/>
      <c r="N152" s="165" t="n"/>
      <c r="O152" s="165" t="n"/>
      <c r="P152" s="165" t="n"/>
      <c r="Q152" s="165" t="n"/>
      <c r="R152" s="165" t="n"/>
      <c r="S152" s="165" t="n"/>
      <c r="T152" s="165" t="n"/>
      <c r="U152" s="165" t="n"/>
      <c r="V152" s="165" t="n"/>
      <c r="W152" s="165" t="n"/>
      <c r="X152" s="165" t="n"/>
      <c r="Y152" s="187" t="n"/>
      <c r="Z152" s="187" t="n"/>
    </row>
    <row r="153" ht="27" customHeight="1">
      <c r="A153" s="64" t="inlineStr">
        <is>
          <t>SU002532</t>
        </is>
      </c>
      <c r="B153" s="64" t="inlineStr">
        <is>
          <t>P002958</t>
        </is>
      </c>
      <c r="C153" s="37" t="n">
        <v>4301080153</v>
      </c>
      <c r="D153" s="168" t="n">
        <v>4607111036827</v>
      </c>
      <c r="E153" s="338" t="n"/>
      <c r="F153" s="370" t="n">
        <v>1</v>
      </c>
      <c r="G153" s="38" t="n">
        <v>5</v>
      </c>
      <c r="H153" s="370" t="n">
        <v>5</v>
      </c>
      <c r="I153" s="370" t="n">
        <v>5.2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3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3" s="372" t="n"/>
      <c r="P153" s="372" t="n"/>
      <c r="Q153" s="372" t="n"/>
      <c r="R153" s="338" t="n"/>
      <c r="S153" s="40" t="inlineStr"/>
      <c r="T153" s="40" t="inlineStr"/>
      <c r="U153" s="41" t="inlineStr">
        <is>
          <t>кор</t>
        </is>
      </c>
      <c r="V153" s="373" t="n">
        <v>0</v>
      </c>
      <c r="W153" s="374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30" t="inlineStr">
        <is>
          <t>ЗПФ</t>
        </is>
      </c>
    </row>
    <row r="154" ht="27" customHeight="1">
      <c r="A154" s="64" t="inlineStr">
        <is>
          <t>SU002483</t>
        </is>
      </c>
      <c r="B154" s="64" t="inlineStr">
        <is>
          <t>P002961</t>
        </is>
      </c>
      <c r="C154" s="37" t="n">
        <v>4301080154</v>
      </c>
      <c r="D154" s="168" t="n">
        <v>4607111036834</v>
      </c>
      <c r="E154" s="338" t="n"/>
      <c r="F154" s="370" t="n">
        <v>1</v>
      </c>
      <c r="G154" s="38" t="n">
        <v>5</v>
      </c>
      <c r="H154" s="370" t="n">
        <v>5</v>
      </c>
      <c r="I154" s="370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3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4" s="372" t="n"/>
      <c r="P154" s="372" t="n"/>
      <c r="Q154" s="372" t="n"/>
      <c r="R154" s="338" t="n"/>
      <c r="S154" s="40" t="inlineStr"/>
      <c r="T154" s="40" t="inlineStr"/>
      <c r="U154" s="41" t="inlineStr">
        <is>
          <t>кор</t>
        </is>
      </c>
      <c r="V154" s="373" t="n">
        <v>0</v>
      </c>
      <c r="W154" s="374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31" t="inlineStr">
        <is>
          <t>ЗПФ</t>
        </is>
      </c>
    </row>
    <row r="155">
      <c r="A155" s="177" t="n"/>
      <c r="B155" s="165" t="n"/>
      <c r="C155" s="165" t="n"/>
      <c r="D155" s="165" t="n"/>
      <c r="E155" s="165" t="n"/>
      <c r="F155" s="165" t="n"/>
      <c r="G155" s="165" t="n"/>
      <c r="H155" s="165" t="n"/>
      <c r="I155" s="165" t="n"/>
      <c r="J155" s="165" t="n"/>
      <c r="K155" s="165" t="n"/>
      <c r="L155" s="165" t="n"/>
      <c r="M155" s="375" t="n"/>
      <c r="N155" s="376" t="inlineStr">
        <is>
          <t>Итого</t>
        </is>
      </c>
      <c r="O155" s="346" t="n"/>
      <c r="P155" s="346" t="n"/>
      <c r="Q155" s="346" t="n"/>
      <c r="R155" s="346" t="n"/>
      <c r="S155" s="346" t="n"/>
      <c r="T155" s="347" t="n"/>
      <c r="U155" s="43" t="inlineStr">
        <is>
          <t>кор</t>
        </is>
      </c>
      <c r="V155" s="377">
        <f>IFERROR(SUM(V153:V154),"0")</f>
        <v/>
      </c>
      <c r="W155" s="377">
        <f>IFERROR(SUM(W153:W154),"0")</f>
        <v/>
      </c>
      <c r="X155" s="377">
        <f>IFERROR(IF(X153="",0,X153),"0")+IFERROR(IF(X154="",0,X154),"0")</f>
        <v/>
      </c>
      <c r="Y155" s="378" t="n"/>
      <c r="Z155" s="378" t="n"/>
    </row>
    <row r="156">
      <c r="A156" s="165" t="n"/>
      <c r="B156" s="165" t="n"/>
      <c r="C156" s="165" t="n"/>
      <c r="D156" s="165" t="n"/>
      <c r="E156" s="165" t="n"/>
      <c r="F156" s="165" t="n"/>
      <c r="G156" s="165" t="n"/>
      <c r="H156" s="165" t="n"/>
      <c r="I156" s="165" t="n"/>
      <c r="J156" s="165" t="n"/>
      <c r="K156" s="165" t="n"/>
      <c r="L156" s="165" t="n"/>
      <c r="M156" s="375" t="n"/>
      <c r="N156" s="376" t="inlineStr">
        <is>
          <t>Итого</t>
        </is>
      </c>
      <c r="O156" s="346" t="n"/>
      <c r="P156" s="346" t="n"/>
      <c r="Q156" s="346" t="n"/>
      <c r="R156" s="346" t="n"/>
      <c r="S156" s="346" t="n"/>
      <c r="T156" s="347" t="n"/>
      <c r="U156" s="43" t="inlineStr">
        <is>
          <t>кг</t>
        </is>
      </c>
      <c r="V156" s="377">
        <f>IFERROR(SUMPRODUCT(V153:V154*H153:H154),"0")</f>
        <v/>
      </c>
      <c r="W156" s="377">
        <f>IFERROR(SUMPRODUCT(W153:W154*H153:H154),"0")</f>
        <v/>
      </c>
      <c r="X156" s="43" t="n"/>
      <c r="Y156" s="378" t="n"/>
      <c r="Z156" s="378" t="n"/>
    </row>
    <row r="157" ht="27.75" customHeight="1">
      <c r="A157" s="197" t="inlineStr">
        <is>
          <t>Вязанка</t>
        </is>
      </c>
      <c r="B157" s="369" t="n"/>
      <c r="C157" s="369" t="n"/>
      <c r="D157" s="369" t="n"/>
      <c r="E157" s="369" t="n"/>
      <c r="F157" s="369" t="n"/>
      <c r="G157" s="369" t="n"/>
      <c r="H157" s="369" t="n"/>
      <c r="I157" s="369" t="n"/>
      <c r="J157" s="369" t="n"/>
      <c r="K157" s="369" t="n"/>
      <c r="L157" s="369" t="n"/>
      <c r="M157" s="369" t="n"/>
      <c r="N157" s="369" t="n"/>
      <c r="O157" s="369" t="n"/>
      <c r="P157" s="369" t="n"/>
      <c r="Q157" s="369" t="n"/>
      <c r="R157" s="369" t="n"/>
      <c r="S157" s="369" t="n"/>
      <c r="T157" s="369" t="n"/>
      <c r="U157" s="369" t="n"/>
      <c r="V157" s="369" t="n"/>
      <c r="W157" s="369" t="n"/>
      <c r="X157" s="369" t="n"/>
      <c r="Y157" s="55" t="n"/>
      <c r="Z157" s="55" t="n"/>
    </row>
    <row r="158" ht="16.5" customHeight="1">
      <c r="A158" s="198" t="inlineStr">
        <is>
          <t>Няняггетсы Сливушки</t>
        </is>
      </c>
      <c r="B158" s="165" t="n"/>
      <c r="C158" s="165" t="n"/>
      <c r="D158" s="165" t="n"/>
      <c r="E158" s="165" t="n"/>
      <c r="F158" s="165" t="n"/>
      <c r="G158" s="165" t="n"/>
      <c r="H158" s="165" t="n"/>
      <c r="I158" s="165" t="n"/>
      <c r="J158" s="165" t="n"/>
      <c r="K158" s="165" t="n"/>
      <c r="L158" s="165" t="n"/>
      <c r="M158" s="165" t="n"/>
      <c r="N158" s="165" t="n"/>
      <c r="O158" s="165" t="n"/>
      <c r="P158" s="165" t="n"/>
      <c r="Q158" s="165" t="n"/>
      <c r="R158" s="165" t="n"/>
      <c r="S158" s="165" t="n"/>
      <c r="T158" s="165" t="n"/>
      <c r="U158" s="165" t="n"/>
      <c r="V158" s="165" t="n"/>
      <c r="W158" s="165" t="n"/>
      <c r="X158" s="165" t="n"/>
      <c r="Y158" s="198" t="n"/>
      <c r="Z158" s="198" t="n"/>
    </row>
    <row r="159" ht="14.25" customHeight="1">
      <c r="A159" s="187" t="inlineStr">
        <is>
          <t>Наггетсы</t>
        </is>
      </c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165" t="n"/>
      <c r="N159" s="165" t="n"/>
      <c r="O159" s="165" t="n"/>
      <c r="P159" s="165" t="n"/>
      <c r="Q159" s="165" t="n"/>
      <c r="R159" s="165" t="n"/>
      <c r="S159" s="165" t="n"/>
      <c r="T159" s="165" t="n"/>
      <c r="U159" s="165" t="n"/>
      <c r="V159" s="165" t="n"/>
      <c r="W159" s="165" t="n"/>
      <c r="X159" s="165" t="n"/>
      <c r="Y159" s="187" t="n"/>
      <c r="Z159" s="187" t="n"/>
    </row>
    <row r="160" ht="16.5" customHeight="1">
      <c r="A160" s="64" t="inlineStr">
        <is>
          <t>SU002516</t>
        </is>
      </c>
      <c r="B160" s="64" t="inlineStr">
        <is>
          <t>P002823</t>
        </is>
      </c>
      <c r="C160" s="37" t="n">
        <v>4301132048</v>
      </c>
      <c r="D160" s="168" t="n">
        <v>4607111035721</v>
      </c>
      <c r="E160" s="338" t="n"/>
      <c r="F160" s="370" t="n">
        <v>0.25</v>
      </c>
      <c r="G160" s="38" t="n">
        <v>12</v>
      </c>
      <c r="H160" s="370" t="n">
        <v>3</v>
      </c>
      <c r="I160" s="370" t="n">
        <v>3.388</v>
      </c>
      <c r="J160" s="38" t="n">
        <v>70</v>
      </c>
      <c r="K160" s="38" t="inlineStr">
        <is>
          <t>14</t>
        </is>
      </c>
      <c r="L160" s="39" t="inlineStr">
        <is>
          <t>МГ</t>
        </is>
      </c>
      <c r="M160" s="38" t="n">
        <v>180</v>
      </c>
      <c r="N160" s="43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0" s="372" t="n"/>
      <c r="P160" s="372" t="n"/>
      <c r="Q160" s="372" t="n"/>
      <c r="R160" s="338" t="n"/>
      <c r="S160" s="40" t="inlineStr"/>
      <c r="T160" s="40" t="inlineStr"/>
      <c r="U160" s="41" t="inlineStr">
        <is>
          <t>кор</t>
        </is>
      </c>
      <c r="V160" s="373" t="n">
        <v>100</v>
      </c>
      <c r="W160" s="374">
        <f>IFERROR(IF(V160="","",V160),"")</f>
        <v/>
      </c>
      <c r="X160" s="42">
        <f>IFERROR(IF(V160="","",V160*0.01788),"")</f>
        <v/>
      </c>
      <c r="Y160" s="69" t="inlineStr"/>
      <c r="Z160" s="70" t="inlineStr"/>
      <c r="AD160" s="74" t="n"/>
      <c r="BA160" s="132" t="inlineStr">
        <is>
          <t>ПГП</t>
        </is>
      </c>
    </row>
    <row r="161" ht="27" customHeight="1">
      <c r="A161" s="64" t="inlineStr">
        <is>
          <t>SU002514</t>
        </is>
      </c>
      <c r="B161" s="64" t="inlineStr">
        <is>
          <t>P002820</t>
        </is>
      </c>
      <c r="C161" s="37" t="n">
        <v>4301132046</v>
      </c>
      <c r="D161" s="168" t="n">
        <v>4607111035691</v>
      </c>
      <c r="E161" s="338" t="n"/>
      <c r="F161" s="370" t="n">
        <v>0.25</v>
      </c>
      <c r="G161" s="38" t="n">
        <v>12</v>
      </c>
      <c r="H161" s="370" t="n">
        <v>3</v>
      </c>
      <c r="I161" s="370" t="n">
        <v>3.388</v>
      </c>
      <c r="J161" s="38" t="n">
        <v>70</v>
      </c>
      <c r="K161" s="38" t="inlineStr">
        <is>
          <t>14</t>
        </is>
      </c>
      <c r="L161" s="39" t="inlineStr">
        <is>
          <t>МГ</t>
        </is>
      </c>
      <c r="M161" s="38" t="n">
        <v>180</v>
      </c>
      <c r="N161" s="43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1" s="372" t="n"/>
      <c r="P161" s="372" t="n"/>
      <c r="Q161" s="372" t="n"/>
      <c r="R161" s="338" t="n"/>
      <c r="S161" s="40" t="inlineStr"/>
      <c r="T161" s="40" t="inlineStr"/>
      <c r="U161" s="41" t="inlineStr">
        <is>
          <t>кор</t>
        </is>
      </c>
      <c r="V161" s="373" t="n">
        <v>125</v>
      </c>
      <c r="W161" s="374">
        <f>IFERROR(IF(V161="","",V161),"")</f>
        <v/>
      </c>
      <c r="X161" s="42">
        <f>IFERROR(IF(V161="","",V161*0.01788),"")</f>
        <v/>
      </c>
      <c r="Y161" s="69" t="inlineStr"/>
      <c r="Z161" s="70" t="inlineStr"/>
      <c r="AD161" s="74" t="n"/>
      <c r="BA161" s="133" t="inlineStr">
        <is>
          <t>ПГП</t>
        </is>
      </c>
    </row>
    <row r="162">
      <c r="A162" s="177" t="n"/>
      <c r="B162" s="165" t="n"/>
      <c r="C162" s="165" t="n"/>
      <c r="D162" s="165" t="n"/>
      <c r="E162" s="165" t="n"/>
      <c r="F162" s="165" t="n"/>
      <c r="G162" s="165" t="n"/>
      <c r="H162" s="165" t="n"/>
      <c r="I162" s="165" t="n"/>
      <c r="J162" s="165" t="n"/>
      <c r="K162" s="165" t="n"/>
      <c r="L162" s="165" t="n"/>
      <c r="M162" s="375" t="n"/>
      <c r="N162" s="376" t="inlineStr">
        <is>
          <t>Итого</t>
        </is>
      </c>
      <c r="O162" s="346" t="n"/>
      <c r="P162" s="346" t="n"/>
      <c r="Q162" s="346" t="n"/>
      <c r="R162" s="346" t="n"/>
      <c r="S162" s="346" t="n"/>
      <c r="T162" s="347" t="n"/>
      <c r="U162" s="43" t="inlineStr">
        <is>
          <t>кор</t>
        </is>
      </c>
      <c r="V162" s="377">
        <f>IFERROR(SUM(V160:V161),"0")</f>
        <v/>
      </c>
      <c r="W162" s="377">
        <f>IFERROR(SUM(W160:W161),"0")</f>
        <v/>
      </c>
      <c r="X162" s="377">
        <f>IFERROR(IF(X160="",0,X160),"0")+IFERROR(IF(X161="",0,X161),"0")</f>
        <v/>
      </c>
      <c r="Y162" s="378" t="n"/>
      <c r="Z162" s="378" t="n"/>
    </row>
    <row r="163">
      <c r="A163" s="165" t="n"/>
      <c r="B163" s="165" t="n"/>
      <c r="C163" s="165" t="n"/>
      <c r="D163" s="165" t="n"/>
      <c r="E163" s="165" t="n"/>
      <c r="F163" s="165" t="n"/>
      <c r="G163" s="165" t="n"/>
      <c r="H163" s="165" t="n"/>
      <c r="I163" s="165" t="n"/>
      <c r="J163" s="165" t="n"/>
      <c r="K163" s="165" t="n"/>
      <c r="L163" s="165" t="n"/>
      <c r="M163" s="375" t="n"/>
      <c r="N163" s="376" t="inlineStr">
        <is>
          <t>Итого</t>
        </is>
      </c>
      <c r="O163" s="346" t="n"/>
      <c r="P163" s="346" t="n"/>
      <c r="Q163" s="346" t="n"/>
      <c r="R163" s="346" t="n"/>
      <c r="S163" s="346" t="n"/>
      <c r="T163" s="347" t="n"/>
      <c r="U163" s="43" t="inlineStr">
        <is>
          <t>кг</t>
        </is>
      </c>
      <c r="V163" s="377">
        <f>IFERROR(SUMPRODUCT(V160:V161*H160:H161),"0")</f>
        <v/>
      </c>
      <c r="W163" s="377">
        <f>IFERROR(SUMPRODUCT(W160:W161*H160:H161),"0")</f>
        <v/>
      </c>
      <c r="X163" s="43" t="n"/>
      <c r="Y163" s="378" t="n"/>
      <c r="Z163" s="378" t="n"/>
    </row>
    <row r="164" ht="16.5" customHeight="1">
      <c r="A164" s="198" t="inlineStr">
        <is>
          <t>Печеные пельмени</t>
        </is>
      </c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165" t="n"/>
      <c r="N164" s="165" t="n"/>
      <c r="O164" s="165" t="n"/>
      <c r="P164" s="165" t="n"/>
      <c r="Q164" s="165" t="n"/>
      <c r="R164" s="165" t="n"/>
      <c r="S164" s="165" t="n"/>
      <c r="T164" s="165" t="n"/>
      <c r="U164" s="165" t="n"/>
      <c r="V164" s="165" t="n"/>
      <c r="W164" s="165" t="n"/>
      <c r="X164" s="165" t="n"/>
      <c r="Y164" s="198" t="n"/>
      <c r="Z164" s="198" t="n"/>
    </row>
    <row r="165" ht="14.25" customHeight="1">
      <c r="A165" s="187" t="inlineStr">
        <is>
          <t>Печеные пельмени</t>
        </is>
      </c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165" t="n"/>
      <c r="N165" s="165" t="n"/>
      <c r="O165" s="165" t="n"/>
      <c r="P165" s="165" t="n"/>
      <c r="Q165" s="165" t="n"/>
      <c r="R165" s="165" t="n"/>
      <c r="S165" s="165" t="n"/>
      <c r="T165" s="165" t="n"/>
      <c r="U165" s="165" t="n"/>
      <c r="V165" s="165" t="n"/>
      <c r="W165" s="165" t="n"/>
      <c r="X165" s="165" t="n"/>
      <c r="Y165" s="187" t="n"/>
      <c r="Z165" s="187" t="n"/>
    </row>
    <row r="166" ht="27" customHeight="1">
      <c r="A166" s="64" t="inlineStr">
        <is>
          <t>SU002225</t>
        </is>
      </c>
      <c r="B166" s="64" t="inlineStr">
        <is>
          <t>P002411</t>
        </is>
      </c>
      <c r="C166" s="37" t="n">
        <v>4301133002</v>
      </c>
      <c r="D166" s="168" t="n">
        <v>4607111035783</v>
      </c>
      <c r="E166" s="338" t="n"/>
      <c r="F166" s="370" t="n">
        <v>0.2</v>
      </c>
      <c r="G166" s="38" t="n">
        <v>8</v>
      </c>
      <c r="H166" s="370" t="n">
        <v>1.6</v>
      </c>
      <c r="I166" s="370" t="n">
        <v>2.12</v>
      </c>
      <c r="J166" s="38" t="n">
        <v>72</v>
      </c>
      <c r="K166" s="38" t="inlineStr">
        <is>
          <t>6</t>
        </is>
      </c>
      <c r="L166" s="39" t="inlineStr">
        <is>
          <t>МГ</t>
        </is>
      </c>
      <c r="M166" s="38" t="n">
        <v>180</v>
      </c>
      <c r="N166" s="43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6" s="372" t="n"/>
      <c r="P166" s="372" t="n"/>
      <c r="Q166" s="372" t="n"/>
      <c r="R166" s="338" t="n"/>
      <c r="S166" s="40" t="inlineStr"/>
      <c r="T166" s="40" t="inlineStr"/>
      <c r="U166" s="41" t="inlineStr">
        <is>
          <t>кор</t>
        </is>
      </c>
      <c r="V166" s="373" t="n">
        <v>0</v>
      </c>
      <c r="W166" s="374">
        <f>IFERROR(IF(V166="","",V166),"")</f>
        <v/>
      </c>
      <c r="X166" s="42">
        <f>IFERROR(IF(V166="","",V166*0.01157),"")</f>
        <v/>
      </c>
      <c r="Y166" s="69" t="inlineStr"/>
      <c r="Z166" s="70" t="inlineStr"/>
      <c r="AD166" s="74" t="n"/>
      <c r="BA166" s="134" t="inlineStr">
        <is>
          <t>ПГП</t>
        </is>
      </c>
    </row>
    <row r="167">
      <c r="A167" s="177" t="n"/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375" t="n"/>
      <c r="N167" s="376" t="inlineStr">
        <is>
          <t>Итого</t>
        </is>
      </c>
      <c r="O167" s="346" t="n"/>
      <c r="P167" s="346" t="n"/>
      <c r="Q167" s="346" t="n"/>
      <c r="R167" s="346" t="n"/>
      <c r="S167" s="346" t="n"/>
      <c r="T167" s="347" t="n"/>
      <c r="U167" s="43" t="inlineStr">
        <is>
          <t>кор</t>
        </is>
      </c>
      <c r="V167" s="377">
        <f>IFERROR(SUM(V166:V166),"0")</f>
        <v/>
      </c>
      <c r="W167" s="377">
        <f>IFERROR(SUM(W166:W166),"0")</f>
        <v/>
      </c>
      <c r="X167" s="377">
        <f>IFERROR(IF(X166="",0,X166),"0")</f>
        <v/>
      </c>
      <c r="Y167" s="378" t="n"/>
      <c r="Z167" s="378" t="n"/>
    </row>
    <row r="168">
      <c r="A168" s="165" t="n"/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375" t="n"/>
      <c r="N168" s="376" t="inlineStr">
        <is>
          <t>Итого</t>
        </is>
      </c>
      <c r="O168" s="346" t="n"/>
      <c r="P168" s="346" t="n"/>
      <c r="Q168" s="346" t="n"/>
      <c r="R168" s="346" t="n"/>
      <c r="S168" s="346" t="n"/>
      <c r="T168" s="347" t="n"/>
      <c r="U168" s="43" t="inlineStr">
        <is>
          <t>кг</t>
        </is>
      </c>
      <c r="V168" s="377">
        <f>IFERROR(SUMPRODUCT(V166:V166*H166:H166),"0")</f>
        <v/>
      </c>
      <c r="W168" s="377">
        <f>IFERROR(SUMPRODUCT(W166:W166*H166:H166),"0")</f>
        <v/>
      </c>
      <c r="X168" s="43" t="n"/>
      <c r="Y168" s="378" t="n"/>
      <c r="Z168" s="378" t="n"/>
    </row>
    <row r="169" ht="16.5" customHeight="1">
      <c r="A169" s="198" t="inlineStr">
        <is>
          <t>Вязанка</t>
        </is>
      </c>
      <c r="B169" s="165" t="n"/>
      <c r="C169" s="165" t="n"/>
      <c r="D169" s="165" t="n"/>
      <c r="E169" s="165" t="n"/>
      <c r="F169" s="165" t="n"/>
      <c r="G169" s="165" t="n"/>
      <c r="H169" s="165" t="n"/>
      <c r="I169" s="165" t="n"/>
      <c r="J169" s="165" t="n"/>
      <c r="K169" s="165" t="n"/>
      <c r="L169" s="165" t="n"/>
      <c r="M169" s="165" t="n"/>
      <c r="N169" s="165" t="n"/>
      <c r="O169" s="165" t="n"/>
      <c r="P169" s="165" t="n"/>
      <c r="Q169" s="165" t="n"/>
      <c r="R169" s="165" t="n"/>
      <c r="S169" s="165" t="n"/>
      <c r="T169" s="165" t="n"/>
      <c r="U169" s="165" t="n"/>
      <c r="V169" s="165" t="n"/>
      <c r="W169" s="165" t="n"/>
      <c r="X169" s="165" t="n"/>
      <c r="Y169" s="198" t="n"/>
      <c r="Z169" s="198" t="n"/>
    </row>
    <row r="170" ht="14.25" customHeight="1">
      <c r="A170" s="187" t="inlineStr">
        <is>
          <t>Сосиски замороженные</t>
        </is>
      </c>
      <c r="B170" s="165" t="n"/>
      <c r="C170" s="165" t="n"/>
      <c r="D170" s="165" t="n"/>
      <c r="E170" s="165" t="n"/>
      <c r="F170" s="165" t="n"/>
      <c r="G170" s="165" t="n"/>
      <c r="H170" s="165" t="n"/>
      <c r="I170" s="165" t="n"/>
      <c r="J170" s="165" t="n"/>
      <c r="K170" s="165" t="n"/>
      <c r="L170" s="165" t="n"/>
      <c r="M170" s="165" t="n"/>
      <c r="N170" s="165" t="n"/>
      <c r="O170" s="165" t="n"/>
      <c r="P170" s="165" t="n"/>
      <c r="Q170" s="165" t="n"/>
      <c r="R170" s="165" t="n"/>
      <c r="S170" s="165" t="n"/>
      <c r="T170" s="165" t="n"/>
      <c r="U170" s="165" t="n"/>
      <c r="V170" s="165" t="n"/>
      <c r="W170" s="165" t="n"/>
      <c r="X170" s="165" t="n"/>
      <c r="Y170" s="187" t="n"/>
      <c r="Z170" s="187" t="n"/>
    </row>
    <row r="171" ht="27" customHeight="1">
      <c r="A171" s="64" t="inlineStr">
        <is>
          <t>SU002677</t>
        </is>
      </c>
      <c r="B171" s="64" t="inlineStr">
        <is>
          <t>P003053</t>
        </is>
      </c>
      <c r="C171" s="37" t="n">
        <v>4301051319</v>
      </c>
      <c r="D171" s="168" t="n">
        <v>4680115881204</v>
      </c>
      <c r="E171" s="338" t="n"/>
      <c r="F171" s="370" t="n">
        <v>0.33</v>
      </c>
      <c r="G171" s="38" t="n">
        <v>6</v>
      </c>
      <c r="H171" s="370" t="n">
        <v>1.98</v>
      </c>
      <c r="I171" s="370" t="n">
        <v>2.246</v>
      </c>
      <c r="J171" s="38" t="n">
        <v>156</v>
      </c>
      <c r="K171" s="38" t="inlineStr">
        <is>
          <t>12</t>
        </is>
      </c>
      <c r="L171" s="39" t="inlineStr">
        <is>
          <t>СК2</t>
        </is>
      </c>
      <c r="M171" s="38" t="n">
        <v>365</v>
      </c>
      <c r="N171" s="437" t="inlineStr">
        <is>
          <t>Сосиски «Сливушки #нежнушки» замороженные Фикс.вес 0,33 п/а ТМ «Вязанка»</t>
        </is>
      </c>
      <c r="O171" s="372" t="n"/>
      <c r="P171" s="372" t="n"/>
      <c r="Q171" s="372" t="n"/>
      <c r="R171" s="338" t="n"/>
      <c r="S171" s="40" t="inlineStr"/>
      <c r="T171" s="40" t="inlineStr"/>
      <c r="U171" s="41" t="inlineStr">
        <is>
          <t>кор</t>
        </is>
      </c>
      <c r="V171" s="373" t="n">
        <v>0</v>
      </c>
      <c r="W171" s="374">
        <f>IFERROR(IF(V171="","",V171),"")</f>
        <v/>
      </c>
      <c r="X171" s="42">
        <f>IFERROR(IF(V171="","",V171*0.00753),"")</f>
        <v/>
      </c>
      <c r="Y171" s="69" t="inlineStr"/>
      <c r="Z171" s="70" t="inlineStr"/>
      <c r="AD171" s="74" t="n"/>
      <c r="BA171" s="135" t="inlineStr">
        <is>
          <t>КИЗ</t>
        </is>
      </c>
    </row>
    <row r="172">
      <c r="A172" s="177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кор</t>
        </is>
      </c>
      <c r="V172" s="377">
        <f>IFERROR(SUM(V171:V171),"0")</f>
        <v/>
      </c>
      <c r="W172" s="377">
        <f>IFERROR(SUM(W171:W171),"0")</f>
        <v/>
      </c>
      <c r="X172" s="377">
        <f>IFERROR(IF(X171="",0,X171),"0")</f>
        <v/>
      </c>
      <c r="Y172" s="378" t="n"/>
      <c r="Z172" s="378" t="n"/>
    </row>
    <row r="173">
      <c r="A173" s="165" t="n"/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375" t="n"/>
      <c r="N173" s="376" t="inlineStr">
        <is>
          <t>Итого</t>
        </is>
      </c>
      <c r="O173" s="346" t="n"/>
      <c r="P173" s="346" t="n"/>
      <c r="Q173" s="346" t="n"/>
      <c r="R173" s="346" t="n"/>
      <c r="S173" s="346" t="n"/>
      <c r="T173" s="347" t="n"/>
      <c r="U173" s="43" t="inlineStr">
        <is>
          <t>кг</t>
        </is>
      </c>
      <c r="V173" s="377">
        <f>IFERROR(SUMPRODUCT(V171:V171*H171:H171),"0")</f>
        <v/>
      </c>
      <c r="W173" s="377">
        <f>IFERROR(SUMPRODUCT(W171:W171*H171:H171),"0")</f>
        <v/>
      </c>
      <c r="X173" s="43" t="n"/>
      <c r="Y173" s="378" t="n"/>
      <c r="Z173" s="378" t="n"/>
    </row>
    <row r="174" ht="27.75" customHeight="1">
      <c r="A174" s="197" t="inlineStr">
        <is>
          <t>Стародворье</t>
        </is>
      </c>
      <c r="B174" s="369" t="n"/>
      <c r="C174" s="369" t="n"/>
      <c r="D174" s="369" t="n"/>
      <c r="E174" s="369" t="n"/>
      <c r="F174" s="369" t="n"/>
      <c r="G174" s="369" t="n"/>
      <c r="H174" s="369" t="n"/>
      <c r="I174" s="369" t="n"/>
      <c r="J174" s="369" t="n"/>
      <c r="K174" s="369" t="n"/>
      <c r="L174" s="369" t="n"/>
      <c r="M174" s="369" t="n"/>
      <c r="N174" s="369" t="n"/>
      <c r="O174" s="369" t="n"/>
      <c r="P174" s="369" t="n"/>
      <c r="Q174" s="369" t="n"/>
      <c r="R174" s="369" t="n"/>
      <c r="S174" s="369" t="n"/>
      <c r="T174" s="369" t="n"/>
      <c r="U174" s="369" t="n"/>
      <c r="V174" s="369" t="n"/>
      <c r="W174" s="369" t="n"/>
      <c r="X174" s="369" t="n"/>
      <c r="Y174" s="55" t="n"/>
      <c r="Z174" s="55" t="n"/>
    </row>
    <row r="175" ht="16.5" customHeight="1">
      <c r="A175" s="198" t="inlineStr">
        <is>
          <t>Стародворье ЗПФ</t>
        </is>
      </c>
      <c r="B175" s="165" t="n"/>
      <c r="C175" s="165" t="n"/>
      <c r="D175" s="165" t="n"/>
      <c r="E175" s="165" t="n"/>
      <c r="F175" s="165" t="n"/>
      <c r="G175" s="165" t="n"/>
      <c r="H175" s="165" t="n"/>
      <c r="I175" s="165" t="n"/>
      <c r="J175" s="165" t="n"/>
      <c r="K175" s="165" t="n"/>
      <c r="L175" s="165" t="n"/>
      <c r="M175" s="165" t="n"/>
      <c r="N175" s="165" t="n"/>
      <c r="O175" s="165" t="n"/>
      <c r="P175" s="165" t="n"/>
      <c r="Q175" s="165" t="n"/>
      <c r="R175" s="165" t="n"/>
      <c r="S175" s="165" t="n"/>
      <c r="T175" s="165" t="n"/>
      <c r="U175" s="165" t="n"/>
      <c r="V175" s="165" t="n"/>
      <c r="W175" s="165" t="n"/>
      <c r="X175" s="165" t="n"/>
      <c r="Y175" s="198" t="n"/>
      <c r="Z175" s="198" t="n"/>
    </row>
    <row r="176" ht="14.25" customHeight="1">
      <c r="A176" s="187" t="inlineStr">
        <is>
          <t>Пельмени</t>
        </is>
      </c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165" t="n"/>
      <c r="N176" s="165" t="n"/>
      <c r="O176" s="165" t="n"/>
      <c r="P176" s="165" t="n"/>
      <c r="Q176" s="165" t="n"/>
      <c r="R176" s="165" t="n"/>
      <c r="S176" s="165" t="n"/>
      <c r="T176" s="165" t="n"/>
      <c r="U176" s="165" t="n"/>
      <c r="V176" s="165" t="n"/>
      <c r="W176" s="165" t="n"/>
      <c r="X176" s="165" t="n"/>
      <c r="Y176" s="187" t="n"/>
      <c r="Z176" s="187" t="n"/>
    </row>
    <row r="177" ht="27" customHeight="1">
      <c r="A177" s="64" t="inlineStr">
        <is>
          <t>SU002920</t>
        </is>
      </c>
      <c r="B177" s="64" t="inlineStr">
        <is>
          <t>P003355</t>
        </is>
      </c>
      <c r="C177" s="37" t="n">
        <v>4301070948</v>
      </c>
      <c r="D177" s="168" t="n">
        <v>4607111037022</v>
      </c>
      <c r="E177" s="338" t="n"/>
      <c r="F177" s="370" t="n">
        <v>0.7</v>
      </c>
      <c r="G177" s="38" t="n">
        <v>8</v>
      </c>
      <c r="H177" s="370" t="n">
        <v>5.6</v>
      </c>
      <c r="I177" s="370" t="n">
        <v>5.87</v>
      </c>
      <c r="J177" s="38" t="n">
        <v>84</v>
      </c>
      <c r="K177" s="38" t="inlineStr">
        <is>
          <t>12</t>
        </is>
      </c>
      <c r="L177" s="39" t="inlineStr">
        <is>
          <t>МГ</t>
        </is>
      </c>
      <c r="M177" s="38" t="n">
        <v>180</v>
      </c>
      <c r="N177" s="43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7" s="372" t="n"/>
      <c r="P177" s="372" t="n"/>
      <c r="Q177" s="372" t="n"/>
      <c r="R177" s="338" t="n"/>
      <c r="S177" s="40" t="inlineStr"/>
      <c r="T177" s="40" t="inlineStr"/>
      <c r="U177" s="41" t="inlineStr">
        <is>
          <t>кор</t>
        </is>
      </c>
      <c r="V177" s="373" t="n">
        <v>150</v>
      </c>
      <c r="W177" s="374">
        <f>IFERROR(IF(V177="","",V177),"")</f>
        <v/>
      </c>
      <c r="X177" s="42">
        <f>IFERROR(IF(V177="","",V177*0.0155),"")</f>
        <v/>
      </c>
      <c r="Y177" s="69" t="inlineStr"/>
      <c r="Z177" s="70" t="inlineStr"/>
      <c r="AD177" s="74" t="n"/>
      <c r="BA177" s="136" t="inlineStr">
        <is>
          <t>ЗПФ</t>
        </is>
      </c>
    </row>
    <row r="178">
      <c r="A178" s="177" t="n"/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375" t="n"/>
      <c r="N178" s="376" t="inlineStr">
        <is>
          <t>Итого</t>
        </is>
      </c>
      <c r="O178" s="346" t="n"/>
      <c r="P178" s="346" t="n"/>
      <c r="Q178" s="346" t="n"/>
      <c r="R178" s="346" t="n"/>
      <c r="S178" s="346" t="n"/>
      <c r="T178" s="347" t="n"/>
      <c r="U178" s="43" t="inlineStr">
        <is>
          <t>кор</t>
        </is>
      </c>
      <c r="V178" s="377">
        <f>IFERROR(SUM(V177:V177),"0")</f>
        <v/>
      </c>
      <c r="W178" s="377">
        <f>IFERROR(SUM(W177:W177),"0")</f>
        <v/>
      </c>
      <c r="X178" s="377">
        <f>IFERROR(IF(X177="",0,X177),"0")</f>
        <v/>
      </c>
      <c r="Y178" s="378" t="n"/>
      <c r="Z178" s="378" t="n"/>
    </row>
    <row r="179">
      <c r="A179" s="165" t="n"/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375" t="n"/>
      <c r="N179" s="376" t="inlineStr">
        <is>
          <t>Итого</t>
        </is>
      </c>
      <c r="O179" s="346" t="n"/>
      <c r="P179" s="346" t="n"/>
      <c r="Q179" s="346" t="n"/>
      <c r="R179" s="346" t="n"/>
      <c r="S179" s="346" t="n"/>
      <c r="T179" s="347" t="n"/>
      <c r="U179" s="43" t="inlineStr">
        <is>
          <t>кг</t>
        </is>
      </c>
      <c r="V179" s="377">
        <f>IFERROR(SUMPRODUCT(V177:V177*H177:H177),"0")</f>
        <v/>
      </c>
      <c r="W179" s="377">
        <f>IFERROR(SUMPRODUCT(W177:W177*H177:H177),"0")</f>
        <v/>
      </c>
      <c r="X179" s="43" t="n"/>
      <c r="Y179" s="378" t="n"/>
      <c r="Z179" s="378" t="n"/>
    </row>
    <row r="180" ht="16.5" customHeight="1">
      <c r="A180" s="198" t="inlineStr">
        <is>
          <t>Мясорубская</t>
        </is>
      </c>
      <c r="B180" s="165" t="n"/>
      <c r="C180" s="165" t="n"/>
      <c r="D180" s="165" t="n"/>
      <c r="E180" s="165" t="n"/>
      <c r="F180" s="165" t="n"/>
      <c r="G180" s="165" t="n"/>
      <c r="H180" s="165" t="n"/>
      <c r="I180" s="165" t="n"/>
      <c r="J180" s="165" t="n"/>
      <c r="K180" s="165" t="n"/>
      <c r="L180" s="165" t="n"/>
      <c r="M180" s="165" t="n"/>
      <c r="N180" s="165" t="n"/>
      <c r="O180" s="165" t="n"/>
      <c r="P180" s="165" t="n"/>
      <c r="Q180" s="165" t="n"/>
      <c r="R180" s="165" t="n"/>
      <c r="S180" s="165" t="n"/>
      <c r="T180" s="165" t="n"/>
      <c r="U180" s="165" t="n"/>
      <c r="V180" s="165" t="n"/>
      <c r="W180" s="165" t="n"/>
      <c r="X180" s="165" t="n"/>
      <c r="Y180" s="198" t="n"/>
      <c r="Z180" s="198" t="n"/>
    </row>
    <row r="181" ht="14.25" customHeight="1">
      <c r="A181" s="187" t="inlineStr">
        <is>
          <t>Пельмени</t>
        </is>
      </c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165" t="n"/>
      <c r="N181" s="165" t="n"/>
      <c r="O181" s="165" t="n"/>
      <c r="P181" s="165" t="n"/>
      <c r="Q181" s="165" t="n"/>
      <c r="R181" s="165" t="n"/>
      <c r="S181" s="165" t="n"/>
      <c r="T181" s="165" t="n"/>
      <c r="U181" s="165" t="n"/>
      <c r="V181" s="165" t="n"/>
      <c r="W181" s="165" t="n"/>
      <c r="X181" s="165" t="n"/>
      <c r="Y181" s="187" t="n"/>
      <c r="Z181" s="187" t="n"/>
    </row>
    <row r="182" ht="27" customHeight="1">
      <c r="A182" s="64" t="inlineStr">
        <is>
          <t>SU003077</t>
        </is>
      </c>
      <c r="B182" s="64" t="inlineStr">
        <is>
          <t>P003648</t>
        </is>
      </c>
      <c r="C182" s="37" t="n">
        <v>4301070966</v>
      </c>
      <c r="D182" s="168" t="n">
        <v>4607111038135</v>
      </c>
      <c r="E182" s="338" t="n"/>
      <c r="F182" s="370" t="n">
        <v>0.7</v>
      </c>
      <c r="G182" s="38" t="n">
        <v>8</v>
      </c>
      <c r="H182" s="370" t="n">
        <v>5.6</v>
      </c>
      <c r="I182" s="370" t="n">
        <v>5.87</v>
      </c>
      <c r="J182" s="38" t="n">
        <v>84</v>
      </c>
      <c r="K182" s="38" t="inlineStr">
        <is>
          <t>12</t>
        </is>
      </c>
      <c r="L182" s="39" t="inlineStr">
        <is>
          <t>МГ</t>
        </is>
      </c>
      <c r="M182" s="38" t="n">
        <v>180</v>
      </c>
      <c r="N182" s="439" t="inlineStr">
        <is>
          <t>Пельмени «Мясорубские с рубленой грудинкой» 0,7 Классическая форма ТМ «Стародворье»</t>
        </is>
      </c>
      <c r="O182" s="372" t="n"/>
      <c r="P182" s="372" t="n"/>
      <c r="Q182" s="372" t="n"/>
      <c r="R182" s="338" t="n"/>
      <c r="S182" s="40" t="inlineStr"/>
      <c r="T182" s="40" t="inlineStr"/>
      <c r="U182" s="41" t="inlineStr">
        <is>
          <t>кор</t>
        </is>
      </c>
      <c r="V182" s="373" t="n">
        <v>0</v>
      </c>
      <c r="W182" s="374">
        <f>IFERROR(IF(V182="","",V182),"")</f>
        <v/>
      </c>
      <c r="X182" s="42">
        <f>IFERROR(IF(V182="","",V182*0.0155),"")</f>
        <v/>
      </c>
      <c r="Y182" s="69" t="inlineStr"/>
      <c r="Z182" s="70" t="inlineStr"/>
      <c r="AD182" s="74" t="n"/>
      <c r="BA182" s="137" t="inlineStr">
        <is>
          <t>ЗПФ</t>
        </is>
      </c>
    </row>
    <row r="183">
      <c r="A183" s="177" t="n"/>
      <c r="B183" s="165" t="n"/>
      <c r="C183" s="165" t="n"/>
      <c r="D183" s="165" t="n"/>
      <c r="E183" s="165" t="n"/>
      <c r="F183" s="165" t="n"/>
      <c r="G183" s="165" t="n"/>
      <c r="H183" s="165" t="n"/>
      <c r="I183" s="165" t="n"/>
      <c r="J183" s="165" t="n"/>
      <c r="K183" s="165" t="n"/>
      <c r="L183" s="165" t="n"/>
      <c r="M183" s="375" t="n"/>
      <c r="N183" s="376" t="inlineStr">
        <is>
          <t>Итого</t>
        </is>
      </c>
      <c r="O183" s="346" t="n"/>
      <c r="P183" s="346" t="n"/>
      <c r="Q183" s="346" t="n"/>
      <c r="R183" s="346" t="n"/>
      <c r="S183" s="346" t="n"/>
      <c r="T183" s="347" t="n"/>
      <c r="U183" s="43" t="inlineStr">
        <is>
          <t>кор</t>
        </is>
      </c>
      <c r="V183" s="377">
        <f>IFERROR(SUM(V182:V182),"0")</f>
        <v/>
      </c>
      <c r="W183" s="377">
        <f>IFERROR(SUM(W182:W182),"0")</f>
        <v/>
      </c>
      <c r="X183" s="377">
        <f>IFERROR(IF(X182="",0,X182),"0")</f>
        <v/>
      </c>
      <c r="Y183" s="378" t="n"/>
      <c r="Z183" s="378" t="n"/>
    </row>
    <row r="184">
      <c r="A184" s="165" t="n"/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375" t="n"/>
      <c r="N184" s="376" t="inlineStr">
        <is>
          <t>Итого</t>
        </is>
      </c>
      <c r="O184" s="346" t="n"/>
      <c r="P184" s="346" t="n"/>
      <c r="Q184" s="346" t="n"/>
      <c r="R184" s="346" t="n"/>
      <c r="S184" s="346" t="n"/>
      <c r="T184" s="347" t="n"/>
      <c r="U184" s="43" t="inlineStr">
        <is>
          <t>кг</t>
        </is>
      </c>
      <c r="V184" s="377">
        <f>IFERROR(SUMPRODUCT(V182:V182*H182:H182),"0")</f>
        <v/>
      </c>
      <c r="W184" s="377">
        <f>IFERROR(SUMPRODUCT(W182:W182*H182:H182),"0")</f>
        <v/>
      </c>
      <c r="X184" s="43" t="n"/>
      <c r="Y184" s="378" t="n"/>
      <c r="Z184" s="378" t="n"/>
    </row>
    <row r="185" ht="16.5" customHeight="1">
      <c r="A185" s="198" t="inlineStr">
        <is>
          <t>Медвежье ушко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98" t="n"/>
      <c r="Z185" s="198" t="n"/>
    </row>
    <row r="186" ht="14.25" customHeight="1">
      <c r="A186" s="187" t="inlineStr">
        <is>
          <t>Пельмени</t>
        </is>
      </c>
      <c r="B186" s="165" t="n"/>
      <c r="C186" s="165" t="n"/>
      <c r="D186" s="165" t="n"/>
      <c r="E186" s="165" t="n"/>
      <c r="F186" s="165" t="n"/>
      <c r="G186" s="165" t="n"/>
      <c r="H186" s="165" t="n"/>
      <c r="I186" s="165" t="n"/>
      <c r="J186" s="165" t="n"/>
      <c r="K186" s="165" t="n"/>
      <c r="L186" s="165" t="n"/>
      <c r="M186" s="165" t="n"/>
      <c r="N186" s="165" t="n"/>
      <c r="O186" s="165" t="n"/>
      <c r="P186" s="165" t="n"/>
      <c r="Q186" s="165" t="n"/>
      <c r="R186" s="165" t="n"/>
      <c r="S186" s="165" t="n"/>
      <c r="T186" s="165" t="n"/>
      <c r="U186" s="165" t="n"/>
      <c r="V186" s="165" t="n"/>
      <c r="W186" s="165" t="n"/>
      <c r="X186" s="165" t="n"/>
      <c r="Y186" s="187" t="n"/>
      <c r="Z186" s="187" t="n"/>
    </row>
    <row r="187" ht="27" customHeight="1">
      <c r="A187" s="64" t="inlineStr">
        <is>
          <t>SU002067</t>
        </is>
      </c>
      <c r="B187" s="64" t="inlineStr">
        <is>
          <t>P002999</t>
        </is>
      </c>
      <c r="C187" s="37" t="n">
        <v>4301070915</v>
      </c>
      <c r="D187" s="168" t="n">
        <v>4607111035882</v>
      </c>
      <c r="E187" s="338" t="n"/>
      <c r="F187" s="370" t="n">
        <v>0.43</v>
      </c>
      <c r="G187" s="38" t="n">
        <v>16</v>
      </c>
      <c r="H187" s="370" t="n">
        <v>6.88</v>
      </c>
      <c r="I187" s="370" t="n">
        <v>7.19</v>
      </c>
      <c r="J187" s="38" t="n">
        <v>84</v>
      </c>
      <c r="K187" s="38" t="inlineStr">
        <is>
          <t>12</t>
        </is>
      </c>
      <c r="L187" s="39" t="inlineStr">
        <is>
          <t>МГ</t>
        </is>
      </c>
      <c r="M187" s="38" t="n">
        <v>180</v>
      </c>
      <c r="N187" s="440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87" s="372" t="n"/>
      <c r="P187" s="372" t="n"/>
      <c r="Q187" s="372" t="n"/>
      <c r="R187" s="338" t="n"/>
      <c r="S187" s="40" t="inlineStr"/>
      <c r="T187" s="40" t="inlineStr"/>
      <c r="U187" s="41" t="inlineStr">
        <is>
          <t>кор</t>
        </is>
      </c>
      <c r="V187" s="373" t="n">
        <v>0</v>
      </c>
      <c r="W187" s="374">
        <f>IFERROR(IF(V187="","",V187),"")</f>
        <v/>
      </c>
      <c r="X187" s="42">
        <f>IFERROR(IF(V187="","",V187*0.0155),"")</f>
        <v/>
      </c>
      <c r="Y187" s="69" t="inlineStr"/>
      <c r="Z187" s="70" t="inlineStr"/>
      <c r="AD187" s="74" t="n"/>
      <c r="BA187" s="138" t="inlineStr">
        <is>
          <t>ЗПФ</t>
        </is>
      </c>
    </row>
    <row r="188" ht="27" customHeight="1">
      <c r="A188" s="64" t="inlineStr">
        <is>
          <t>SU002068</t>
        </is>
      </c>
      <c r="B188" s="64" t="inlineStr">
        <is>
          <t>P003005</t>
        </is>
      </c>
      <c r="C188" s="37" t="n">
        <v>4301070921</v>
      </c>
      <c r="D188" s="168" t="n">
        <v>4607111035905</v>
      </c>
      <c r="E188" s="338" t="n"/>
      <c r="F188" s="370" t="n">
        <v>0.9</v>
      </c>
      <c r="G188" s="38" t="n">
        <v>8</v>
      </c>
      <c r="H188" s="370" t="n">
        <v>7.2</v>
      </c>
      <c r="I188" s="370" t="n">
        <v>7.47</v>
      </c>
      <c r="J188" s="38" t="n">
        <v>84</v>
      </c>
      <c r="K188" s="38" t="inlineStr">
        <is>
          <t>12</t>
        </is>
      </c>
      <c r="L188" s="39" t="inlineStr">
        <is>
          <t>МГ</t>
        </is>
      </c>
      <c r="M188" s="38" t="n">
        <v>180</v>
      </c>
      <c r="N188" s="441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88" s="372" t="n"/>
      <c r="P188" s="372" t="n"/>
      <c r="Q188" s="372" t="n"/>
      <c r="R188" s="338" t="n"/>
      <c r="S188" s="40" t="inlineStr"/>
      <c r="T188" s="40" t="inlineStr"/>
      <c r="U188" s="41" t="inlineStr">
        <is>
          <t>кор</t>
        </is>
      </c>
      <c r="V188" s="373" t="n">
        <v>0</v>
      </c>
      <c r="W188" s="374">
        <f>IFERROR(IF(V188="","",V188),"")</f>
        <v/>
      </c>
      <c r="X188" s="42">
        <f>IFERROR(IF(V188="","",V188*0.0155),"")</f>
        <v/>
      </c>
      <c r="Y188" s="69" t="inlineStr"/>
      <c r="Z188" s="70" t="inlineStr"/>
      <c r="AD188" s="74" t="n"/>
      <c r="BA188" s="139" t="inlineStr">
        <is>
          <t>ЗПФ</t>
        </is>
      </c>
    </row>
    <row r="189" ht="27" customHeight="1">
      <c r="A189" s="64" t="inlineStr">
        <is>
          <t>SU002069</t>
        </is>
      </c>
      <c r="B189" s="64" t="inlineStr">
        <is>
          <t>P003001</t>
        </is>
      </c>
      <c r="C189" s="37" t="n">
        <v>4301070917</v>
      </c>
      <c r="D189" s="168" t="n">
        <v>4607111035912</v>
      </c>
      <c r="E189" s="338" t="n"/>
      <c r="F189" s="370" t="n">
        <v>0.43</v>
      </c>
      <c r="G189" s="38" t="n">
        <v>16</v>
      </c>
      <c r="H189" s="370" t="n">
        <v>6.88</v>
      </c>
      <c r="I189" s="370" t="n">
        <v>7.19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42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89" s="372" t="n"/>
      <c r="P189" s="372" t="n"/>
      <c r="Q189" s="372" t="n"/>
      <c r="R189" s="338" t="n"/>
      <c r="S189" s="40" t="inlineStr"/>
      <c r="T189" s="40" t="inlineStr"/>
      <c r="U189" s="41" t="inlineStr">
        <is>
          <t>кор</t>
        </is>
      </c>
      <c r="V189" s="373" t="n">
        <v>3</v>
      </c>
      <c r="W189" s="374">
        <f>IFERROR(IF(V189="","",V189),"")</f>
        <v/>
      </c>
      <c r="X189" s="42">
        <f>IFERROR(IF(V189="","",V189*0.0155),"")</f>
        <v/>
      </c>
      <c r="Y189" s="69" t="inlineStr"/>
      <c r="Z189" s="70" t="inlineStr"/>
      <c r="AD189" s="74" t="n"/>
      <c r="BA189" s="140" t="inlineStr">
        <is>
          <t>ЗПФ</t>
        </is>
      </c>
    </row>
    <row r="190" ht="27" customHeight="1">
      <c r="A190" s="64" t="inlineStr">
        <is>
          <t>SU002066</t>
        </is>
      </c>
      <c r="B190" s="64" t="inlineStr">
        <is>
          <t>P003004</t>
        </is>
      </c>
      <c r="C190" s="37" t="n">
        <v>4301070920</v>
      </c>
      <c r="D190" s="168" t="n">
        <v>4607111035929</v>
      </c>
      <c r="E190" s="338" t="n"/>
      <c r="F190" s="370" t="n">
        <v>0.9</v>
      </c>
      <c r="G190" s="38" t="n">
        <v>8</v>
      </c>
      <c r="H190" s="370" t="n">
        <v>7.2</v>
      </c>
      <c r="I190" s="370" t="n">
        <v>7.47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43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0" s="372" t="n"/>
      <c r="P190" s="372" t="n"/>
      <c r="Q190" s="372" t="n"/>
      <c r="R190" s="338" t="n"/>
      <c r="S190" s="40" t="inlineStr"/>
      <c r="T190" s="40" t="inlineStr"/>
      <c r="U190" s="41" t="inlineStr">
        <is>
          <t>кор</t>
        </is>
      </c>
      <c r="V190" s="373" t="n">
        <v>0</v>
      </c>
      <c r="W190" s="374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41" t="inlineStr">
        <is>
          <t>ЗПФ</t>
        </is>
      </c>
    </row>
    <row r="191">
      <c r="A191" s="177" t="n"/>
      <c r="B191" s="165" t="n"/>
      <c r="C191" s="165" t="n"/>
      <c r="D191" s="165" t="n"/>
      <c r="E191" s="165" t="n"/>
      <c r="F191" s="165" t="n"/>
      <c r="G191" s="165" t="n"/>
      <c r="H191" s="165" t="n"/>
      <c r="I191" s="165" t="n"/>
      <c r="J191" s="165" t="n"/>
      <c r="K191" s="165" t="n"/>
      <c r="L191" s="165" t="n"/>
      <c r="M191" s="375" t="n"/>
      <c r="N191" s="376" t="inlineStr">
        <is>
          <t>Итого</t>
        </is>
      </c>
      <c r="O191" s="346" t="n"/>
      <c r="P191" s="346" t="n"/>
      <c r="Q191" s="346" t="n"/>
      <c r="R191" s="346" t="n"/>
      <c r="S191" s="346" t="n"/>
      <c r="T191" s="347" t="n"/>
      <c r="U191" s="43" t="inlineStr">
        <is>
          <t>кор</t>
        </is>
      </c>
      <c r="V191" s="377">
        <f>IFERROR(SUM(V187:V190),"0")</f>
        <v/>
      </c>
      <c r="W191" s="377">
        <f>IFERROR(SUM(W187:W190),"0")</f>
        <v/>
      </c>
      <c r="X191" s="377">
        <f>IFERROR(IF(X187="",0,X187),"0")+IFERROR(IF(X188="",0,X188),"0")+IFERROR(IF(X189="",0,X189),"0")+IFERROR(IF(X190="",0,X190),"0")</f>
        <v/>
      </c>
      <c r="Y191" s="378" t="n"/>
      <c r="Z191" s="378" t="n"/>
    </row>
    <row r="192">
      <c r="A192" s="165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кг</t>
        </is>
      </c>
      <c r="V192" s="377">
        <f>IFERROR(SUMPRODUCT(V187:V190*H187:H190),"0")</f>
        <v/>
      </c>
      <c r="W192" s="377">
        <f>IFERROR(SUMPRODUCT(W187:W190*H187:H190),"0")</f>
        <v/>
      </c>
      <c r="X192" s="43" t="n"/>
      <c r="Y192" s="378" t="n"/>
      <c r="Z192" s="378" t="n"/>
    </row>
    <row r="193" ht="16.5" customHeight="1">
      <c r="A193" s="198" t="inlineStr">
        <is>
          <t>Бордо</t>
        </is>
      </c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165" t="n"/>
      <c r="N193" s="165" t="n"/>
      <c r="O193" s="165" t="n"/>
      <c r="P193" s="165" t="n"/>
      <c r="Q193" s="165" t="n"/>
      <c r="R193" s="165" t="n"/>
      <c r="S193" s="165" t="n"/>
      <c r="T193" s="165" t="n"/>
      <c r="U193" s="165" t="n"/>
      <c r="V193" s="165" t="n"/>
      <c r="W193" s="165" t="n"/>
      <c r="X193" s="165" t="n"/>
      <c r="Y193" s="198" t="n"/>
      <c r="Z193" s="198" t="n"/>
    </row>
    <row r="194" ht="14.25" customHeight="1">
      <c r="A194" s="187" t="inlineStr">
        <is>
          <t>Сосиски замороженные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87" t="n"/>
      <c r="Z194" s="187" t="n"/>
    </row>
    <row r="195" ht="27" customHeight="1">
      <c r="A195" s="64" t="inlineStr">
        <is>
          <t>SU002678</t>
        </is>
      </c>
      <c r="B195" s="64" t="inlineStr">
        <is>
          <t>P003054</t>
        </is>
      </c>
      <c r="C195" s="37" t="n">
        <v>4301051320</v>
      </c>
      <c r="D195" s="168" t="n">
        <v>4680115881334</v>
      </c>
      <c r="E195" s="338" t="n"/>
      <c r="F195" s="370" t="n">
        <v>0.33</v>
      </c>
      <c r="G195" s="38" t="n">
        <v>6</v>
      </c>
      <c r="H195" s="370" t="n">
        <v>1.98</v>
      </c>
      <c r="I195" s="370" t="n">
        <v>2.27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365</v>
      </c>
      <c r="N195" s="444" t="inlineStr">
        <is>
          <t>Сосиски «Оригинальные» замороженные Фикс.вес 0,33 п/а ТМ «Стародворье»</t>
        </is>
      </c>
      <c r="O195" s="372" t="n"/>
      <c r="P195" s="372" t="n"/>
      <c r="Q195" s="372" t="n"/>
      <c r="R195" s="338" t="n"/>
      <c r="S195" s="40" t="inlineStr"/>
      <c r="T195" s="40" t="inlineStr"/>
      <c r="U195" s="41" t="inlineStr">
        <is>
          <t>кор</t>
        </is>
      </c>
      <c r="V195" s="373" t="n">
        <v>0</v>
      </c>
      <c r="W195" s="374">
        <f>IFERROR(IF(V195="","",V195),"")</f>
        <v/>
      </c>
      <c r="X195" s="42">
        <f>IFERROR(IF(V195="","",V195*0.00753),"")</f>
        <v/>
      </c>
      <c r="Y195" s="69" t="inlineStr"/>
      <c r="Z195" s="70" t="inlineStr"/>
      <c r="AD195" s="74" t="n"/>
      <c r="BA195" s="142" t="inlineStr">
        <is>
          <t>КИЗ</t>
        </is>
      </c>
    </row>
    <row r="196">
      <c r="A196" s="177" t="n"/>
      <c r="B196" s="165" t="n"/>
      <c r="C196" s="165" t="n"/>
      <c r="D196" s="165" t="n"/>
      <c r="E196" s="165" t="n"/>
      <c r="F196" s="165" t="n"/>
      <c r="G196" s="165" t="n"/>
      <c r="H196" s="165" t="n"/>
      <c r="I196" s="165" t="n"/>
      <c r="J196" s="165" t="n"/>
      <c r="K196" s="165" t="n"/>
      <c r="L196" s="165" t="n"/>
      <c r="M196" s="375" t="n"/>
      <c r="N196" s="376" t="inlineStr">
        <is>
          <t>Итого</t>
        </is>
      </c>
      <c r="O196" s="346" t="n"/>
      <c r="P196" s="346" t="n"/>
      <c r="Q196" s="346" t="n"/>
      <c r="R196" s="346" t="n"/>
      <c r="S196" s="346" t="n"/>
      <c r="T196" s="347" t="n"/>
      <c r="U196" s="43" t="inlineStr">
        <is>
          <t>кор</t>
        </is>
      </c>
      <c r="V196" s="377">
        <f>IFERROR(SUM(V195:V195),"0")</f>
        <v/>
      </c>
      <c r="W196" s="377">
        <f>IFERROR(SUM(W195:W195),"0")</f>
        <v/>
      </c>
      <c r="X196" s="377">
        <f>IFERROR(IF(X195="",0,X195),"0")</f>
        <v/>
      </c>
      <c r="Y196" s="378" t="n"/>
      <c r="Z196" s="378" t="n"/>
    </row>
    <row r="197">
      <c r="A197" s="165" t="n"/>
      <c r="B197" s="165" t="n"/>
      <c r="C197" s="165" t="n"/>
      <c r="D197" s="165" t="n"/>
      <c r="E197" s="165" t="n"/>
      <c r="F197" s="165" t="n"/>
      <c r="G197" s="165" t="n"/>
      <c r="H197" s="165" t="n"/>
      <c r="I197" s="165" t="n"/>
      <c r="J197" s="165" t="n"/>
      <c r="K197" s="165" t="n"/>
      <c r="L197" s="165" t="n"/>
      <c r="M197" s="375" t="n"/>
      <c r="N197" s="376" t="inlineStr">
        <is>
          <t>Итого</t>
        </is>
      </c>
      <c r="O197" s="346" t="n"/>
      <c r="P197" s="346" t="n"/>
      <c r="Q197" s="346" t="n"/>
      <c r="R197" s="346" t="n"/>
      <c r="S197" s="346" t="n"/>
      <c r="T197" s="347" t="n"/>
      <c r="U197" s="43" t="inlineStr">
        <is>
          <t>кг</t>
        </is>
      </c>
      <c r="V197" s="377">
        <f>IFERROR(SUMPRODUCT(V195:V195*H195:H195),"0")</f>
        <v/>
      </c>
      <c r="W197" s="377">
        <f>IFERROR(SUMPRODUCT(W195:W195*H195:H195),"0")</f>
        <v/>
      </c>
      <c r="X197" s="43" t="n"/>
      <c r="Y197" s="378" t="n"/>
      <c r="Z197" s="378" t="n"/>
    </row>
    <row r="198" ht="16.5" customHeight="1">
      <c r="A198" s="198" t="inlineStr">
        <is>
          <t>Сочные</t>
        </is>
      </c>
      <c r="B198" s="165" t="n"/>
      <c r="C198" s="165" t="n"/>
      <c r="D198" s="165" t="n"/>
      <c r="E198" s="165" t="n"/>
      <c r="F198" s="165" t="n"/>
      <c r="G198" s="165" t="n"/>
      <c r="H198" s="165" t="n"/>
      <c r="I198" s="165" t="n"/>
      <c r="J198" s="165" t="n"/>
      <c r="K198" s="165" t="n"/>
      <c r="L198" s="165" t="n"/>
      <c r="M198" s="165" t="n"/>
      <c r="N198" s="165" t="n"/>
      <c r="O198" s="165" t="n"/>
      <c r="P198" s="165" t="n"/>
      <c r="Q198" s="165" t="n"/>
      <c r="R198" s="165" t="n"/>
      <c r="S198" s="165" t="n"/>
      <c r="T198" s="165" t="n"/>
      <c r="U198" s="165" t="n"/>
      <c r="V198" s="165" t="n"/>
      <c r="W198" s="165" t="n"/>
      <c r="X198" s="165" t="n"/>
      <c r="Y198" s="198" t="n"/>
      <c r="Z198" s="198" t="n"/>
    </row>
    <row r="199" ht="14.25" customHeight="1">
      <c r="A199" s="187" t="inlineStr">
        <is>
          <t>Пельмени</t>
        </is>
      </c>
      <c r="B199" s="165" t="n"/>
      <c r="C199" s="165" t="n"/>
      <c r="D199" s="165" t="n"/>
      <c r="E199" s="165" t="n"/>
      <c r="F199" s="165" t="n"/>
      <c r="G199" s="165" t="n"/>
      <c r="H199" s="165" t="n"/>
      <c r="I199" s="165" t="n"/>
      <c r="J199" s="165" t="n"/>
      <c r="K199" s="165" t="n"/>
      <c r="L199" s="165" t="n"/>
      <c r="M199" s="165" t="n"/>
      <c r="N199" s="165" t="n"/>
      <c r="O199" s="165" t="n"/>
      <c r="P199" s="165" t="n"/>
      <c r="Q199" s="165" t="n"/>
      <c r="R199" s="165" t="n"/>
      <c r="S199" s="165" t="n"/>
      <c r="T199" s="165" t="n"/>
      <c r="U199" s="165" t="n"/>
      <c r="V199" s="165" t="n"/>
      <c r="W199" s="165" t="n"/>
      <c r="X199" s="165" t="n"/>
      <c r="Y199" s="187" t="n"/>
      <c r="Z199" s="187" t="n"/>
    </row>
    <row r="200" ht="16.5" customHeight="1">
      <c r="A200" s="64" t="inlineStr">
        <is>
          <t>SU001859</t>
        </is>
      </c>
      <c r="B200" s="64" t="inlineStr">
        <is>
          <t>P002720</t>
        </is>
      </c>
      <c r="C200" s="37" t="n">
        <v>4301070874</v>
      </c>
      <c r="D200" s="168" t="n">
        <v>4607111035332</v>
      </c>
      <c r="E200" s="338" t="n"/>
      <c r="F200" s="370" t="n">
        <v>0.43</v>
      </c>
      <c r="G200" s="38" t="n">
        <v>16</v>
      </c>
      <c r="H200" s="370" t="n">
        <v>6.88</v>
      </c>
      <c r="I200" s="370" t="n">
        <v>7.206</v>
      </c>
      <c r="J200" s="38" t="n">
        <v>84</v>
      </c>
      <c r="K200" s="38" t="inlineStr">
        <is>
          <t>12</t>
        </is>
      </c>
      <c r="L200" s="39" t="inlineStr">
        <is>
          <t>МГ</t>
        </is>
      </c>
      <c r="M200" s="38" t="n">
        <v>180</v>
      </c>
      <c r="N200" s="445">
        <f>HYPERLINK("https://abi.ru/products/Замороженные/Стародворье/Сочные/Пельмени/P002720/","Пельмени Сочные Сочные 0,43 Сфера Стародворье")</f>
        <v/>
      </c>
      <c r="O200" s="372" t="n"/>
      <c r="P200" s="372" t="n"/>
      <c r="Q200" s="372" t="n"/>
      <c r="R200" s="338" t="n"/>
      <c r="S200" s="40" t="inlineStr"/>
      <c r="T200" s="40" t="inlineStr"/>
      <c r="U200" s="41" t="inlineStr">
        <is>
          <t>кор</t>
        </is>
      </c>
      <c r="V200" s="373" t="n">
        <v>0</v>
      </c>
      <c r="W200" s="374">
        <f>IFERROR(IF(V200="","",V200),"")</f>
        <v/>
      </c>
      <c r="X200" s="42">
        <f>IFERROR(IF(V200="","",V200*0.0155),"")</f>
        <v/>
      </c>
      <c r="Y200" s="69" t="inlineStr"/>
      <c r="Z200" s="70" t="inlineStr"/>
      <c r="AD200" s="74" t="n"/>
      <c r="BA200" s="143" t="inlineStr">
        <is>
          <t>ЗПФ</t>
        </is>
      </c>
    </row>
    <row r="201" ht="16.5" customHeight="1">
      <c r="A201" s="64" t="inlineStr">
        <is>
          <t>SU001776</t>
        </is>
      </c>
      <c r="B201" s="64" t="inlineStr">
        <is>
          <t>P002719</t>
        </is>
      </c>
      <c r="C201" s="37" t="n">
        <v>4301070873</v>
      </c>
      <c r="D201" s="168" t="n">
        <v>4607111035080</v>
      </c>
      <c r="E201" s="338" t="n"/>
      <c r="F201" s="370" t="n">
        <v>0.9</v>
      </c>
      <c r="G201" s="38" t="n">
        <v>8</v>
      </c>
      <c r="H201" s="370" t="n">
        <v>7.2</v>
      </c>
      <c r="I201" s="370" t="n">
        <v>7.47</v>
      </c>
      <c r="J201" s="38" t="n">
        <v>84</v>
      </c>
      <c r="K201" s="38" t="inlineStr">
        <is>
          <t>12</t>
        </is>
      </c>
      <c r="L201" s="39" t="inlineStr">
        <is>
          <t>МГ</t>
        </is>
      </c>
      <c r="M201" s="38" t="n">
        <v>180</v>
      </c>
      <c r="N201" s="446">
        <f>HYPERLINK("https://abi.ru/products/Замороженные/Стародворье/Сочные/Пельмени/P002719/","Пельмени Сочные Сочные 0,9 Сфера Стародворье")</f>
        <v/>
      </c>
      <c r="O201" s="372" t="n"/>
      <c r="P201" s="372" t="n"/>
      <c r="Q201" s="372" t="n"/>
      <c r="R201" s="338" t="n"/>
      <c r="S201" s="40" t="inlineStr"/>
      <c r="T201" s="40" t="inlineStr"/>
      <c r="U201" s="41" t="inlineStr">
        <is>
          <t>кор</t>
        </is>
      </c>
      <c r="V201" s="373" t="n">
        <v>50</v>
      </c>
      <c r="W201" s="374">
        <f>IFERROR(IF(V201="","",V201),"")</f>
        <v/>
      </c>
      <c r="X201" s="42">
        <f>IFERROR(IF(V201="","",V201*0.0155),"")</f>
        <v/>
      </c>
      <c r="Y201" s="69" t="inlineStr"/>
      <c r="Z201" s="70" t="inlineStr"/>
      <c r="AD201" s="74" t="n"/>
      <c r="BA201" s="144" t="inlineStr">
        <is>
          <t>ЗПФ</t>
        </is>
      </c>
    </row>
    <row r="202">
      <c r="A202" s="177" t="n"/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375" t="n"/>
      <c r="N202" s="376" t="inlineStr">
        <is>
          <t>Итого</t>
        </is>
      </c>
      <c r="O202" s="346" t="n"/>
      <c r="P202" s="346" t="n"/>
      <c r="Q202" s="346" t="n"/>
      <c r="R202" s="346" t="n"/>
      <c r="S202" s="346" t="n"/>
      <c r="T202" s="347" t="n"/>
      <c r="U202" s="43" t="inlineStr">
        <is>
          <t>кор</t>
        </is>
      </c>
      <c r="V202" s="377">
        <f>IFERROR(SUM(V200:V201),"0")</f>
        <v/>
      </c>
      <c r="W202" s="377">
        <f>IFERROR(SUM(W200:W201),"0")</f>
        <v/>
      </c>
      <c r="X202" s="377">
        <f>IFERROR(IF(X200="",0,X200),"0")+IFERROR(IF(X201="",0,X201),"0")</f>
        <v/>
      </c>
      <c r="Y202" s="378" t="n"/>
      <c r="Z202" s="378" t="n"/>
    </row>
    <row r="203">
      <c r="A203" s="165" t="n"/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375" t="n"/>
      <c r="N203" s="376" t="inlineStr">
        <is>
          <t>Итого</t>
        </is>
      </c>
      <c r="O203" s="346" t="n"/>
      <c r="P203" s="346" t="n"/>
      <c r="Q203" s="346" t="n"/>
      <c r="R203" s="346" t="n"/>
      <c r="S203" s="346" t="n"/>
      <c r="T203" s="347" t="n"/>
      <c r="U203" s="43" t="inlineStr">
        <is>
          <t>кг</t>
        </is>
      </c>
      <c r="V203" s="377">
        <f>IFERROR(SUMPRODUCT(V200:V201*H200:H201),"0")</f>
        <v/>
      </c>
      <c r="W203" s="377">
        <f>IFERROR(SUMPRODUCT(W200:W201*H200:H201),"0")</f>
        <v/>
      </c>
      <c r="X203" s="43" t="n"/>
      <c r="Y203" s="378" t="n"/>
      <c r="Z203" s="378" t="n"/>
    </row>
    <row r="204" ht="27.75" customHeight="1">
      <c r="A204" s="197" t="inlineStr">
        <is>
          <t>Колбасный стандарт</t>
        </is>
      </c>
      <c r="B204" s="369" t="n"/>
      <c r="C204" s="369" t="n"/>
      <c r="D204" s="369" t="n"/>
      <c r="E204" s="369" t="n"/>
      <c r="F204" s="369" t="n"/>
      <c r="G204" s="369" t="n"/>
      <c r="H204" s="369" t="n"/>
      <c r="I204" s="369" t="n"/>
      <c r="J204" s="369" t="n"/>
      <c r="K204" s="369" t="n"/>
      <c r="L204" s="369" t="n"/>
      <c r="M204" s="369" t="n"/>
      <c r="N204" s="369" t="n"/>
      <c r="O204" s="369" t="n"/>
      <c r="P204" s="369" t="n"/>
      <c r="Q204" s="369" t="n"/>
      <c r="R204" s="369" t="n"/>
      <c r="S204" s="369" t="n"/>
      <c r="T204" s="369" t="n"/>
      <c r="U204" s="369" t="n"/>
      <c r="V204" s="369" t="n"/>
      <c r="W204" s="369" t="n"/>
      <c r="X204" s="369" t="n"/>
      <c r="Y204" s="55" t="n"/>
      <c r="Z204" s="55" t="n"/>
    </row>
    <row r="205" ht="16.5" customHeight="1">
      <c r="A205" s="198" t="inlineStr">
        <is>
          <t>Владимирский Стандарт ЗПФ</t>
        </is>
      </c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165" t="n"/>
      <c r="N205" s="165" t="n"/>
      <c r="O205" s="165" t="n"/>
      <c r="P205" s="165" t="n"/>
      <c r="Q205" s="165" t="n"/>
      <c r="R205" s="165" t="n"/>
      <c r="S205" s="165" t="n"/>
      <c r="T205" s="165" t="n"/>
      <c r="U205" s="165" t="n"/>
      <c r="V205" s="165" t="n"/>
      <c r="W205" s="165" t="n"/>
      <c r="X205" s="165" t="n"/>
      <c r="Y205" s="198" t="n"/>
      <c r="Z205" s="198" t="n"/>
    </row>
    <row r="206" ht="14.25" customHeight="1">
      <c r="A206" s="187" t="inlineStr">
        <is>
          <t>Пельмени</t>
        </is>
      </c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165" t="n"/>
      <c r="N206" s="165" t="n"/>
      <c r="O206" s="165" t="n"/>
      <c r="P206" s="165" t="n"/>
      <c r="Q206" s="165" t="n"/>
      <c r="R206" s="165" t="n"/>
      <c r="S206" s="165" t="n"/>
      <c r="T206" s="165" t="n"/>
      <c r="U206" s="165" t="n"/>
      <c r="V206" s="165" t="n"/>
      <c r="W206" s="165" t="n"/>
      <c r="X206" s="165" t="n"/>
      <c r="Y206" s="187" t="n"/>
      <c r="Z206" s="187" t="n"/>
    </row>
    <row r="207" ht="27" customHeight="1">
      <c r="A207" s="64" t="inlineStr">
        <is>
          <t>SU002267</t>
        </is>
      </c>
      <c r="B207" s="64" t="inlineStr">
        <is>
          <t>P003223</t>
        </is>
      </c>
      <c r="C207" s="37" t="n">
        <v>4301070941</v>
      </c>
      <c r="D207" s="168" t="n">
        <v>4607111036162</v>
      </c>
      <c r="E207" s="338" t="n"/>
      <c r="F207" s="370" t="n">
        <v>0.8</v>
      </c>
      <c r="G207" s="38" t="n">
        <v>8</v>
      </c>
      <c r="H207" s="370" t="n">
        <v>6.4</v>
      </c>
      <c r="I207" s="370" t="n">
        <v>6.6812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90</v>
      </c>
      <c r="N207" s="447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07" s="372" t="n"/>
      <c r="P207" s="372" t="n"/>
      <c r="Q207" s="372" t="n"/>
      <c r="R207" s="338" t="n"/>
      <c r="S207" s="40" t="inlineStr"/>
      <c r="T207" s="40" t="inlineStr"/>
      <c r="U207" s="41" t="inlineStr">
        <is>
          <t>кор</t>
        </is>
      </c>
      <c r="V207" s="373" t="n">
        <v>0</v>
      </c>
      <c r="W207" s="374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5" t="inlineStr">
        <is>
          <t>ЗПФ</t>
        </is>
      </c>
    </row>
    <row r="208">
      <c r="A208" s="177" t="n"/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375" t="n"/>
      <c r="N208" s="376" t="inlineStr">
        <is>
          <t>Итого</t>
        </is>
      </c>
      <c r="O208" s="346" t="n"/>
      <c r="P208" s="346" t="n"/>
      <c r="Q208" s="346" t="n"/>
      <c r="R208" s="346" t="n"/>
      <c r="S208" s="346" t="n"/>
      <c r="T208" s="347" t="n"/>
      <c r="U208" s="43" t="inlineStr">
        <is>
          <t>кор</t>
        </is>
      </c>
      <c r="V208" s="377">
        <f>IFERROR(SUM(V207:V207),"0")</f>
        <v/>
      </c>
      <c r="W208" s="377">
        <f>IFERROR(SUM(W207:W207),"0")</f>
        <v/>
      </c>
      <c r="X208" s="377">
        <f>IFERROR(IF(X207="",0,X207),"0")</f>
        <v/>
      </c>
      <c r="Y208" s="378" t="n"/>
      <c r="Z208" s="378" t="n"/>
    </row>
    <row r="209">
      <c r="A209" s="165" t="n"/>
      <c r="B209" s="165" t="n"/>
      <c r="C209" s="165" t="n"/>
      <c r="D209" s="165" t="n"/>
      <c r="E209" s="165" t="n"/>
      <c r="F209" s="165" t="n"/>
      <c r="G209" s="165" t="n"/>
      <c r="H209" s="165" t="n"/>
      <c r="I209" s="165" t="n"/>
      <c r="J209" s="165" t="n"/>
      <c r="K209" s="165" t="n"/>
      <c r="L209" s="165" t="n"/>
      <c r="M209" s="375" t="n"/>
      <c r="N209" s="376" t="inlineStr">
        <is>
          <t>Итого</t>
        </is>
      </c>
      <c r="O209" s="346" t="n"/>
      <c r="P209" s="346" t="n"/>
      <c r="Q209" s="346" t="n"/>
      <c r="R209" s="346" t="n"/>
      <c r="S209" s="346" t="n"/>
      <c r="T209" s="347" t="n"/>
      <c r="U209" s="43" t="inlineStr">
        <is>
          <t>кг</t>
        </is>
      </c>
      <c r="V209" s="377">
        <f>IFERROR(SUMPRODUCT(V207:V207*H207:H207),"0")</f>
        <v/>
      </c>
      <c r="W209" s="377">
        <f>IFERROR(SUMPRODUCT(W207:W207*H207:H207),"0")</f>
        <v/>
      </c>
      <c r="X209" s="43" t="n"/>
      <c r="Y209" s="378" t="n"/>
      <c r="Z209" s="378" t="n"/>
    </row>
    <row r="210" ht="27.75" customHeight="1">
      <c r="A210" s="197" t="inlineStr">
        <is>
          <t>Особый рецепт</t>
        </is>
      </c>
      <c r="B210" s="369" t="n"/>
      <c r="C210" s="369" t="n"/>
      <c r="D210" s="369" t="n"/>
      <c r="E210" s="369" t="n"/>
      <c r="F210" s="369" t="n"/>
      <c r="G210" s="369" t="n"/>
      <c r="H210" s="369" t="n"/>
      <c r="I210" s="369" t="n"/>
      <c r="J210" s="369" t="n"/>
      <c r="K210" s="369" t="n"/>
      <c r="L210" s="369" t="n"/>
      <c r="M210" s="369" t="n"/>
      <c r="N210" s="369" t="n"/>
      <c r="O210" s="369" t="n"/>
      <c r="P210" s="369" t="n"/>
      <c r="Q210" s="369" t="n"/>
      <c r="R210" s="369" t="n"/>
      <c r="S210" s="369" t="n"/>
      <c r="T210" s="369" t="n"/>
      <c r="U210" s="369" t="n"/>
      <c r="V210" s="369" t="n"/>
      <c r="W210" s="369" t="n"/>
      <c r="X210" s="369" t="n"/>
      <c r="Y210" s="55" t="n"/>
      <c r="Z210" s="55" t="n"/>
    </row>
    <row r="211" ht="16.5" customHeight="1">
      <c r="A211" s="198" t="inlineStr">
        <is>
          <t>Любимая ложка</t>
        </is>
      </c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165" t="n"/>
      <c r="N211" s="165" t="n"/>
      <c r="O211" s="165" t="n"/>
      <c r="P211" s="165" t="n"/>
      <c r="Q211" s="165" t="n"/>
      <c r="R211" s="165" t="n"/>
      <c r="S211" s="165" t="n"/>
      <c r="T211" s="165" t="n"/>
      <c r="U211" s="165" t="n"/>
      <c r="V211" s="165" t="n"/>
      <c r="W211" s="165" t="n"/>
      <c r="X211" s="165" t="n"/>
      <c r="Y211" s="198" t="n"/>
      <c r="Z211" s="198" t="n"/>
    </row>
    <row r="212" ht="14.25" customHeight="1">
      <c r="A212" s="187" t="inlineStr">
        <is>
          <t>Пельмени</t>
        </is>
      </c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165" t="n"/>
      <c r="N212" s="165" t="n"/>
      <c r="O212" s="165" t="n"/>
      <c r="P212" s="165" t="n"/>
      <c r="Q212" s="165" t="n"/>
      <c r="R212" s="165" t="n"/>
      <c r="S212" s="165" t="n"/>
      <c r="T212" s="165" t="n"/>
      <c r="U212" s="165" t="n"/>
      <c r="V212" s="165" t="n"/>
      <c r="W212" s="165" t="n"/>
      <c r="X212" s="165" t="n"/>
      <c r="Y212" s="187" t="n"/>
      <c r="Z212" s="187" t="n"/>
    </row>
    <row r="213" ht="27" customHeight="1">
      <c r="A213" s="64" t="inlineStr">
        <is>
          <t>SU002268</t>
        </is>
      </c>
      <c r="B213" s="64" t="inlineStr">
        <is>
          <t>P003642</t>
        </is>
      </c>
      <c r="C213" s="37" t="n">
        <v>4301070965</v>
      </c>
      <c r="D213" s="168" t="n">
        <v>4607111035899</v>
      </c>
      <c r="E213" s="338" t="n"/>
      <c r="F213" s="370" t="n">
        <v>1</v>
      </c>
      <c r="G213" s="38" t="n">
        <v>5</v>
      </c>
      <c r="H213" s="370" t="n">
        <v>5</v>
      </c>
      <c r="I213" s="370" t="n">
        <v>5.262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8" t="n">
        <v>180</v>
      </c>
      <c r="N213" s="448" t="inlineStr">
        <is>
          <t>Пельмени Со свининой и говядиной Любимая ложка 1,0 Равиоли Особый рецепт</t>
        </is>
      </c>
      <c r="O213" s="372" t="n"/>
      <c r="P213" s="372" t="n"/>
      <c r="Q213" s="372" t="n"/>
      <c r="R213" s="338" t="n"/>
      <c r="S213" s="40" t="inlineStr"/>
      <c r="T213" s="40" t="inlineStr"/>
      <c r="U213" s="41" t="inlineStr">
        <is>
          <t>кор</t>
        </is>
      </c>
      <c r="V213" s="373" t="n">
        <v>100</v>
      </c>
      <c r="W213" s="374">
        <f>IFERROR(IF(V213="","",V213),"")</f>
        <v/>
      </c>
      <c r="X213" s="42">
        <f>IFERROR(IF(V213="","",V213*0.0155),"")</f>
        <v/>
      </c>
      <c r="Y213" s="69" t="inlineStr"/>
      <c r="Z213" s="70" t="inlineStr"/>
      <c r="AD213" s="74" t="n"/>
      <c r="BA213" s="146" t="inlineStr">
        <is>
          <t>ЗПФ</t>
        </is>
      </c>
    </row>
    <row r="214">
      <c r="A214" s="177" t="n"/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375" t="n"/>
      <c r="N214" s="376" t="inlineStr">
        <is>
          <t>Итого</t>
        </is>
      </c>
      <c r="O214" s="346" t="n"/>
      <c r="P214" s="346" t="n"/>
      <c r="Q214" s="346" t="n"/>
      <c r="R214" s="346" t="n"/>
      <c r="S214" s="346" t="n"/>
      <c r="T214" s="347" t="n"/>
      <c r="U214" s="43" t="inlineStr">
        <is>
          <t>кор</t>
        </is>
      </c>
      <c r="V214" s="377">
        <f>IFERROR(SUM(V213:V213),"0")</f>
        <v/>
      </c>
      <c r="W214" s="377">
        <f>IFERROR(SUM(W213:W213),"0")</f>
        <v/>
      </c>
      <c r="X214" s="377">
        <f>IFERROR(IF(X213="",0,X213),"0")</f>
        <v/>
      </c>
      <c r="Y214" s="378" t="n"/>
      <c r="Z214" s="378" t="n"/>
    </row>
    <row r="215">
      <c r="A215" s="165" t="n"/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375" t="n"/>
      <c r="N215" s="376" t="inlineStr">
        <is>
          <t>Итого</t>
        </is>
      </c>
      <c r="O215" s="346" t="n"/>
      <c r="P215" s="346" t="n"/>
      <c r="Q215" s="346" t="n"/>
      <c r="R215" s="346" t="n"/>
      <c r="S215" s="346" t="n"/>
      <c r="T215" s="347" t="n"/>
      <c r="U215" s="43" t="inlineStr">
        <is>
          <t>кг</t>
        </is>
      </c>
      <c r="V215" s="377">
        <f>IFERROR(SUMPRODUCT(V213:V213*H213:H213),"0")</f>
        <v/>
      </c>
      <c r="W215" s="377">
        <f>IFERROR(SUMPRODUCT(W213:W213*H213:H213),"0")</f>
        <v/>
      </c>
      <c r="X215" s="43" t="n"/>
      <c r="Y215" s="378" t="n"/>
      <c r="Z215" s="378" t="n"/>
    </row>
    <row r="216" ht="16.5" customHeight="1">
      <c r="A216" s="198" t="inlineStr">
        <is>
          <t>Особая Без свинины</t>
        </is>
      </c>
      <c r="B216" s="165" t="n"/>
      <c r="C216" s="165" t="n"/>
      <c r="D216" s="165" t="n"/>
      <c r="E216" s="165" t="n"/>
      <c r="F216" s="165" t="n"/>
      <c r="G216" s="165" t="n"/>
      <c r="H216" s="165" t="n"/>
      <c r="I216" s="165" t="n"/>
      <c r="J216" s="165" t="n"/>
      <c r="K216" s="165" t="n"/>
      <c r="L216" s="165" t="n"/>
      <c r="M216" s="165" t="n"/>
      <c r="N216" s="165" t="n"/>
      <c r="O216" s="165" t="n"/>
      <c r="P216" s="165" t="n"/>
      <c r="Q216" s="165" t="n"/>
      <c r="R216" s="165" t="n"/>
      <c r="S216" s="165" t="n"/>
      <c r="T216" s="165" t="n"/>
      <c r="U216" s="165" t="n"/>
      <c r="V216" s="165" t="n"/>
      <c r="W216" s="165" t="n"/>
      <c r="X216" s="165" t="n"/>
      <c r="Y216" s="198" t="n"/>
      <c r="Z216" s="198" t="n"/>
    </row>
    <row r="217" ht="14.25" customHeight="1">
      <c r="A217" s="187" t="inlineStr">
        <is>
          <t>Пельмени</t>
        </is>
      </c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165" t="n"/>
      <c r="N217" s="165" t="n"/>
      <c r="O217" s="165" t="n"/>
      <c r="P217" s="165" t="n"/>
      <c r="Q217" s="165" t="n"/>
      <c r="R217" s="165" t="n"/>
      <c r="S217" s="165" t="n"/>
      <c r="T217" s="165" t="n"/>
      <c r="U217" s="165" t="n"/>
      <c r="V217" s="165" t="n"/>
      <c r="W217" s="165" t="n"/>
      <c r="X217" s="165" t="n"/>
      <c r="Y217" s="187" t="n"/>
      <c r="Z217" s="187" t="n"/>
    </row>
    <row r="218" ht="27" customHeight="1">
      <c r="A218" s="64" t="inlineStr">
        <is>
          <t>SU002408</t>
        </is>
      </c>
      <c r="B218" s="64" t="inlineStr">
        <is>
          <t>P002686</t>
        </is>
      </c>
      <c r="C218" s="37" t="n">
        <v>4301070870</v>
      </c>
      <c r="D218" s="168" t="n">
        <v>4607111036711</v>
      </c>
      <c r="E218" s="338" t="n"/>
      <c r="F218" s="370" t="n">
        <v>0.8</v>
      </c>
      <c r="G218" s="38" t="n">
        <v>8</v>
      </c>
      <c r="H218" s="370" t="n">
        <v>6.4</v>
      </c>
      <c r="I218" s="370" t="n">
        <v>6.67</v>
      </c>
      <c r="J218" s="38" t="n">
        <v>84</v>
      </c>
      <c r="K218" s="38" t="inlineStr">
        <is>
          <t>12</t>
        </is>
      </c>
      <c r="L218" s="39" t="inlineStr">
        <is>
          <t>МГ</t>
        </is>
      </c>
      <c r="M218" s="38" t="n">
        <v>90</v>
      </c>
      <c r="N218" s="449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18" s="372" t="n"/>
      <c r="P218" s="372" t="n"/>
      <c r="Q218" s="372" t="n"/>
      <c r="R218" s="338" t="n"/>
      <c r="S218" s="40" t="inlineStr"/>
      <c r="T218" s="40" t="inlineStr"/>
      <c r="U218" s="41" t="inlineStr">
        <is>
          <t>кор</t>
        </is>
      </c>
      <c r="V218" s="373" t="n">
        <v>0</v>
      </c>
      <c r="W218" s="374">
        <f>IFERROR(IF(V218="","",V218),"")</f>
        <v/>
      </c>
      <c r="X218" s="42">
        <f>IFERROR(IF(V218="","",V218*0.0155),"")</f>
        <v/>
      </c>
      <c r="Y218" s="69" t="inlineStr"/>
      <c r="Z218" s="70" t="inlineStr"/>
      <c r="AD218" s="74" t="n"/>
      <c r="BA218" s="147" t="inlineStr">
        <is>
          <t>ЗПФ</t>
        </is>
      </c>
    </row>
    <row r="219">
      <c r="A219" s="177" t="n"/>
      <c r="B219" s="165" t="n"/>
      <c r="C219" s="165" t="n"/>
      <c r="D219" s="165" t="n"/>
      <c r="E219" s="165" t="n"/>
      <c r="F219" s="165" t="n"/>
      <c r="G219" s="165" t="n"/>
      <c r="H219" s="165" t="n"/>
      <c r="I219" s="165" t="n"/>
      <c r="J219" s="165" t="n"/>
      <c r="K219" s="165" t="n"/>
      <c r="L219" s="165" t="n"/>
      <c r="M219" s="375" t="n"/>
      <c r="N219" s="376" t="inlineStr">
        <is>
          <t>Итого</t>
        </is>
      </c>
      <c r="O219" s="346" t="n"/>
      <c r="P219" s="346" t="n"/>
      <c r="Q219" s="346" t="n"/>
      <c r="R219" s="346" t="n"/>
      <c r="S219" s="346" t="n"/>
      <c r="T219" s="347" t="n"/>
      <c r="U219" s="43" t="inlineStr">
        <is>
          <t>кор</t>
        </is>
      </c>
      <c r="V219" s="377">
        <f>IFERROR(SUM(V218:V218),"0")</f>
        <v/>
      </c>
      <c r="W219" s="377">
        <f>IFERROR(SUM(W218:W218),"0")</f>
        <v/>
      </c>
      <c r="X219" s="377">
        <f>IFERROR(IF(X218="",0,X218),"0")</f>
        <v/>
      </c>
      <c r="Y219" s="378" t="n"/>
      <c r="Z219" s="378" t="n"/>
    </row>
    <row r="220">
      <c r="A220" s="165" t="n"/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375" t="n"/>
      <c r="N220" s="376" t="inlineStr">
        <is>
          <t>Итого</t>
        </is>
      </c>
      <c r="O220" s="346" t="n"/>
      <c r="P220" s="346" t="n"/>
      <c r="Q220" s="346" t="n"/>
      <c r="R220" s="346" t="n"/>
      <c r="S220" s="346" t="n"/>
      <c r="T220" s="347" t="n"/>
      <c r="U220" s="43" t="inlineStr">
        <is>
          <t>кг</t>
        </is>
      </c>
      <c r="V220" s="377">
        <f>IFERROR(SUMPRODUCT(V218:V218*H218:H218),"0")</f>
        <v/>
      </c>
      <c r="W220" s="377">
        <f>IFERROR(SUMPRODUCT(W218:W218*H218:H218),"0")</f>
        <v/>
      </c>
      <c r="X220" s="43" t="n"/>
      <c r="Y220" s="378" t="n"/>
      <c r="Z220" s="378" t="n"/>
    </row>
    <row r="221" ht="27.75" customHeight="1">
      <c r="A221" s="197" t="inlineStr">
        <is>
          <t>Зареченские</t>
        </is>
      </c>
      <c r="B221" s="369" t="n"/>
      <c r="C221" s="369" t="n"/>
      <c r="D221" s="369" t="n"/>
      <c r="E221" s="369" t="n"/>
      <c r="F221" s="369" t="n"/>
      <c r="G221" s="369" t="n"/>
      <c r="H221" s="369" t="n"/>
      <c r="I221" s="369" t="n"/>
      <c r="J221" s="369" t="n"/>
      <c r="K221" s="369" t="n"/>
      <c r="L221" s="369" t="n"/>
      <c r="M221" s="369" t="n"/>
      <c r="N221" s="369" t="n"/>
      <c r="O221" s="369" t="n"/>
      <c r="P221" s="369" t="n"/>
      <c r="Q221" s="369" t="n"/>
      <c r="R221" s="369" t="n"/>
      <c r="S221" s="369" t="n"/>
      <c r="T221" s="369" t="n"/>
      <c r="U221" s="369" t="n"/>
      <c r="V221" s="369" t="n"/>
      <c r="W221" s="369" t="n"/>
      <c r="X221" s="369" t="n"/>
      <c r="Y221" s="55" t="n"/>
      <c r="Z221" s="55" t="n"/>
    </row>
    <row r="222" ht="16.5" customHeight="1">
      <c r="A222" s="198" t="inlineStr">
        <is>
          <t>Зареченские продукты ПГП</t>
        </is>
      </c>
      <c r="B222" s="165" t="n"/>
      <c r="C222" s="165" t="n"/>
      <c r="D222" s="165" t="n"/>
      <c r="E222" s="165" t="n"/>
      <c r="F222" s="165" t="n"/>
      <c r="G222" s="165" t="n"/>
      <c r="H222" s="165" t="n"/>
      <c r="I222" s="165" t="n"/>
      <c r="J222" s="165" t="n"/>
      <c r="K222" s="165" t="n"/>
      <c r="L222" s="165" t="n"/>
      <c r="M222" s="165" t="n"/>
      <c r="N222" s="165" t="n"/>
      <c r="O222" s="165" t="n"/>
      <c r="P222" s="165" t="n"/>
      <c r="Q222" s="165" t="n"/>
      <c r="R222" s="165" t="n"/>
      <c r="S222" s="165" t="n"/>
      <c r="T222" s="165" t="n"/>
      <c r="U222" s="165" t="n"/>
      <c r="V222" s="165" t="n"/>
      <c r="W222" s="165" t="n"/>
      <c r="X222" s="165" t="n"/>
      <c r="Y222" s="198" t="n"/>
      <c r="Z222" s="198" t="n"/>
    </row>
    <row r="223" ht="14.25" customHeight="1">
      <c r="A223" s="187" t="inlineStr">
        <is>
          <t>Крылья</t>
        </is>
      </c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165" t="n"/>
      <c r="N223" s="165" t="n"/>
      <c r="O223" s="165" t="n"/>
      <c r="P223" s="165" t="n"/>
      <c r="Q223" s="165" t="n"/>
      <c r="R223" s="165" t="n"/>
      <c r="S223" s="165" t="n"/>
      <c r="T223" s="165" t="n"/>
      <c r="U223" s="165" t="n"/>
      <c r="V223" s="165" t="n"/>
      <c r="W223" s="165" t="n"/>
      <c r="X223" s="165" t="n"/>
      <c r="Y223" s="187" t="n"/>
      <c r="Z223" s="187" t="n"/>
    </row>
    <row r="224" ht="27" customHeight="1">
      <c r="A224" s="64" t="inlineStr">
        <is>
          <t>SU003024</t>
        </is>
      </c>
      <c r="B224" s="64" t="inlineStr">
        <is>
          <t>P003488</t>
        </is>
      </c>
      <c r="C224" s="37" t="n">
        <v>4301131019</v>
      </c>
      <c r="D224" s="168" t="n">
        <v>4640242180427</v>
      </c>
      <c r="E224" s="338" t="n"/>
      <c r="F224" s="370" t="n">
        <v>1.8</v>
      </c>
      <c r="G224" s="38" t="n">
        <v>1</v>
      </c>
      <c r="H224" s="370" t="n">
        <v>1.8</v>
      </c>
      <c r="I224" s="370" t="n">
        <v>1.915</v>
      </c>
      <c r="J224" s="38" t="n">
        <v>234</v>
      </c>
      <c r="K224" s="38" t="inlineStr">
        <is>
          <t>18</t>
        </is>
      </c>
      <c r="L224" s="39" t="inlineStr">
        <is>
          <t>МГ</t>
        </is>
      </c>
      <c r="M224" s="38" t="n">
        <v>180</v>
      </c>
      <c r="N224" s="450" t="inlineStr">
        <is>
          <t>Крылья «Хрустящие крылышки» Весовой ТМ «Зареченские» 1,8 кг</t>
        </is>
      </c>
      <c r="O224" s="372" t="n"/>
      <c r="P224" s="372" t="n"/>
      <c r="Q224" s="372" t="n"/>
      <c r="R224" s="338" t="n"/>
      <c r="S224" s="40" t="inlineStr"/>
      <c r="T224" s="40" t="inlineStr"/>
      <c r="U224" s="41" t="inlineStr">
        <is>
          <t>кор</t>
        </is>
      </c>
      <c r="V224" s="373" t="n">
        <v>0</v>
      </c>
      <c r="W224" s="374">
        <f>IFERROR(IF(V224="","",V224),"")</f>
        <v/>
      </c>
      <c r="X224" s="42">
        <f>IFERROR(IF(V224="","",V224*0.00502),"")</f>
        <v/>
      </c>
      <c r="Y224" s="69" t="inlineStr"/>
      <c r="Z224" s="70" t="inlineStr"/>
      <c r="AD224" s="74" t="n"/>
      <c r="BA224" s="148" t="inlineStr">
        <is>
          <t>ПГП</t>
        </is>
      </c>
    </row>
    <row r="225">
      <c r="A225" s="177" t="n"/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375" t="n"/>
      <c r="N225" s="376" t="inlineStr">
        <is>
          <t>Итого</t>
        </is>
      </c>
      <c r="O225" s="346" t="n"/>
      <c r="P225" s="346" t="n"/>
      <c r="Q225" s="346" t="n"/>
      <c r="R225" s="346" t="n"/>
      <c r="S225" s="346" t="n"/>
      <c r="T225" s="347" t="n"/>
      <c r="U225" s="43" t="inlineStr">
        <is>
          <t>кор</t>
        </is>
      </c>
      <c r="V225" s="377">
        <f>IFERROR(SUM(V224:V224),"0")</f>
        <v/>
      </c>
      <c r="W225" s="377">
        <f>IFERROR(SUM(W224:W224),"0")</f>
        <v/>
      </c>
      <c r="X225" s="377">
        <f>IFERROR(IF(X224="",0,X224),"0")</f>
        <v/>
      </c>
      <c r="Y225" s="378" t="n"/>
      <c r="Z225" s="378" t="n"/>
    </row>
    <row r="226">
      <c r="A226" s="165" t="n"/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375" t="n"/>
      <c r="N226" s="376" t="inlineStr">
        <is>
          <t>Итого</t>
        </is>
      </c>
      <c r="O226" s="346" t="n"/>
      <c r="P226" s="346" t="n"/>
      <c r="Q226" s="346" t="n"/>
      <c r="R226" s="346" t="n"/>
      <c r="S226" s="346" t="n"/>
      <c r="T226" s="347" t="n"/>
      <c r="U226" s="43" t="inlineStr">
        <is>
          <t>кг</t>
        </is>
      </c>
      <c r="V226" s="377">
        <f>IFERROR(SUMPRODUCT(V224:V224*H224:H224),"0")</f>
        <v/>
      </c>
      <c r="W226" s="377">
        <f>IFERROR(SUMPRODUCT(W224:W224*H224:H224),"0")</f>
        <v/>
      </c>
      <c r="X226" s="43" t="n"/>
      <c r="Y226" s="378" t="n"/>
      <c r="Z226" s="378" t="n"/>
    </row>
    <row r="227" ht="14.25" customHeight="1">
      <c r="A227" s="187" t="inlineStr">
        <is>
          <t>Наггетсы</t>
        </is>
      </c>
      <c r="B227" s="165" t="n"/>
      <c r="C227" s="165" t="n"/>
      <c r="D227" s="165" t="n"/>
      <c r="E227" s="165" t="n"/>
      <c r="F227" s="165" t="n"/>
      <c r="G227" s="165" t="n"/>
      <c r="H227" s="165" t="n"/>
      <c r="I227" s="165" t="n"/>
      <c r="J227" s="165" t="n"/>
      <c r="K227" s="165" t="n"/>
      <c r="L227" s="165" t="n"/>
      <c r="M227" s="165" t="n"/>
      <c r="N227" s="165" t="n"/>
      <c r="O227" s="165" t="n"/>
      <c r="P227" s="165" t="n"/>
      <c r="Q227" s="165" t="n"/>
      <c r="R227" s="165" t="n"/>
      <c r="S227" s="165" t="n"/>
      <c r="T227" s="165" t="n"/>
      <c r="U227" s="165" t="n"/>
      <c r="V227" s="165" t="n"/>
      <c r="W227" s="165" t="n"/>
      <c r="X227" s="165" t="n"/>
      <c r="Y227" s="187" t="n"/>
      <c r="Z227" s="187" t="n"/>
    </row>
    <row r="228" ht="27" customHeight="1">
      <c r="A228" s="64" t="inlineStr">
        <is>
          <t>SU003020</t>
        </is>
      </c>
      <c r="B228" s="64" t="inlineStr">
        <is>
          <t>P003486</t>
        </is>
      </c>
      <c r="C228" s="37" t="n">
        <v>4301132080</v>
      </c>
      <c r="D228" s="168" t="n">
        <v>4640242180397</v>
      </c>
      <c r="E228" s="338" t="n"/>
      <c r="F228" s="370" t="n">
        <v>1</v>
      </c>
      <c r="G228" s="38" t="n">
        <v>6</v>
      </c>
      <c r="H228" s="370" t="n">
        <v>6</v>
      </c>
      <c r="I228" s="370" t="n">
        <v>6.26</v>
      </c>
      <c r="J228" s="38" t="n">
        <v>84</v>
      </c>
      <c r="K228" s="38" t="inlineStr">
        <is>
          <t>12</t>
        </is>
      </c>
      <c r="L228" s="39" t="inlineStr">
        <is>
          <t>МГ</t>
        </is>
      </c>
      <c r="M228" s="38" t="n">
        <v>180</v>
      </c>
      <c r="N228" s="451" t="inlineStr">
        <is>
          <t>Наггетсы «Хрустящие» Весовые ТМ «Зареченские» 6 кг</t>
        </is>
      </c>
      <c r="O228" s="372" t="n"/>
      <c r="P228" s="372" t="n"/>
      <c r="Q228" s="372" t="n"/>
      <c r="R228" s="338" t="n"/>
      <c r="S228" s="40" t="inlineStr"/>
      <c r="T228" s="40" t="inlineStr"/>
      <c r="U228" s="41" t="inlineStr">
        <is>
          <t>кор</t>
        </is>
      </c>
      <c r="V228" s="373" t="n">
        <v>110</v>
      </c>
      <c r="W228" s="374">
        <f>IFERROR(IF(V228="","",V228),"")</f>
        <v/>
      </c>
      <c r="X228" s="42">
        <f>IFERROR(IF(V228="","",V228*0.0155),"")</f>
        <v/>
      </c>
      <c r="Y228" s="69" t="inlineStr"/>
      <c r="Z228" s="70" t="inlineStr"/>
      <c r="AD228" s="74" t="n"/>
      <c r="BA228" s="149" t="inlineStr">
        <is>
          <t>ПГП</t>
        </is>
      </c>
    </row>
    <row r="229">
      <c r="A229" s="177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кор</t>
        </is>
      </c>
      <c r="V229" s="377">
        <f>IFERROR(SUM(V228:V228),"0")</f>
        <v/>
      </c>
      <c r="W229" s="377">
        <f>IFERROR(SUM(W228:W228),"0")</f>
        <v/>
      </c>
      <c r="X229" s="377">
        <f>IFERROR(IF(X228="",0,X228),"0")</f>
        <v/>
      </c>
      <c r="Y229" s="378" t="n"/>
      <c r="Z229" s="378" t="n"/>
    </row>
    <row r="230">
      <c r="A230" s="165" t="n"/>
      <c r="B230" s="165" t="n"/>
      <c r="C230" s="165" t="n"/>
      <c r="D230" s="165" t="n"/>
      <c r="E230" s="165" t="n"/>
      <c r="F230" s="165" t="n"/>
      <c r="G230" s="165" t="n"/>
      <c r="H230" s="165" t="n"/>
      <c r="I230" s="165" t="n"/>
      <c r="J230" s="165" t="n"/>
      <c r="K230" s="165" t="n"/>
      <c r="L230" s="165" t="n"/>
      <c r="M230" s="375" t="n"/>
      <c r="N230" s="376" t="inlineStr">
        <is>
          <t>Итого</t>
        </is>
      </c>
      <c r="O230" s="346" t="n"/>
      <c r="P230" s="346" t="n"/>
      <c r="Q230" s="346" t="n"/>
      <c r="R230" s="346" t="n"/>
      <c r="S230" s="346" t="n"/>
      <c r="T230" s="347" t="n"/>
      <c r="U230" s="43" t="inlineStr">
        <is>
          <t>кг</t>
        </is>
      </c>
      <c r="V230" s="377">
        <f>IFERROR(SUMPRODUCT(V228:V228*H228:H228),"0")</f>
        <v/>
      </c>
      <c r="W230" s="377">
        <f>IFERROR(SUMPRODUCT(W228:W228*H228:H228),"0")</f>
        <v/>
      </c>
      <c r="X230" s="43" t="n"/>
      <c r="Y230" s="378" t="n"/>
      <c r="Z230" s="378" t="n"/>
    </row>
    <row r="231" ht="14.25" customHeight="1">
      <c r="A231" s="187" t="inlineStr">
        <is>
          <t>Чебуреки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87" t="n"/>
      <c r="Z231" s="187" t="n"/>
    </row>
    <row r="232" ht="27" customHeight="1">
      <c r="A232" s="64" t="inlineStr">
        <is>
          <t>SU003012</t>
        </is>
      </c>
      <c r="B232" s="64" t="inlineStr">
        <is>
          <t>P003478</t>
        </is>
      </c>
      <c r="C232" s="37" t="n">
        <v>4301136028</v>
      </c>
      <c r="D232" s="168" t="n">
        <v>4640242180304</v>
      </c>
      <c r="E232" s="338" t="n"/>
      <c r="F232" s="370" t="n">
        <v>2.7</v>
      </c>
      <c r="G232" s="38" t="n">
        <v>1</v>
      </c>
      <c r="H232" s="370" t="n">
        <v>2.7</v>
      </c>
      <c r="I232" s="370" t="n">
        <v>2.8906</v>
      </c>
      <c r="J232" s="38" t="n">
        <v>126</v>
      </c>
      <c r="K232" s="38" t="inlineStr">
        <is>
          <t>14</t>
        </is>
      </c>
      <c r="L232" s="39" t="inlineStr">
        <is>
          <t>МГ</t>
        </is>
      </c>
      <c r="M232" s="38" t="n">
        <v>180</v>
      </c>
      <c r="N232" s="452" t="inlineStr">
        <is>
          <t>Чебуреки «Мясные» Весовые ТМ «Зареченские» 2,7 кг</t>
        </is>
      </c>
      <c r="O232" s="372" t="n"/>
      <c r="P232" s="372" t="n"/>
      <c r="Q232" s="372" t="n"/>
      <c r="R232" s="338" t="n"/>
      <c r="S232" s="40" t="inlineStr"/>
      <c r="T232" s="40" t="inlineStr"/>
      <c r="U232" s="41" t="inlineStr">
        <is>
          <t>кор</t>
        </is>
      </c>
      <c r="V232" s="373" t="n">
        <v>0</v>
      </c>
      <c r="W232" s="374">
        <f>IFERROR(IF(V232="","",V232),"")</f>
        <v/>
      </c>
      <c r="X232" s="42">
        <f>IFERROR(IF(V232="","",V232*0.00936),"")</f>
        <v/>
      </c>
      <c r="Y232" s="69" t="inlineStr"/>
      <c r="Z232" s="70" t="inlineStr"/>
      <c r="AD232" s="74" t="n"/>
      <c r="BA232" s="150" t="inlineStr">
        <is>
          <t>ПГП</t>
        </is>
      </c>
    </row>
    <row r="233" ht="37.5" customHeight="1">
      <c r="A233" s="64" t="inlineStr">
        <is>
          <t>SU003011</t>
        </is>
      </c>
      <c r="B233" s="64" t="inlineStr">
        <is>
          <t>P003477</t>
        </is>
      </c>
      <c r="C233" s="37" t="n">
        <v>4301136027</v>
      </c>
      <c r="D233" s="168" t="n">
        <v>4640242180298</v>
      </c>
      <c r="E233" s="338" t="n"/>
      <c r="F233" s="370" t="n">
        <v>2.7</v>
      </c>
      <c r="G233" s="38" t="n">
        <v>1</v>
      </c>
      <c r="H233" s="370" t="n">
        <v>2.7</v>
      </c>
      <c r="I233" s="370" t="n">
        <v>2.892</v>
      </c>
      <c r="J233" s="38" t="n">
        <v>126</v>
      </c>
      <c r="K233" s="38" t="inlineStr">
        <is>
          <t>14</t>
        </is>
      </c>
      <c r="L233" s="39" t="inlineStr">
        <is>
          <t>МГ</t>
        </is>
      </c>
      <c r="M233" s="38" t="n">
        <v>180</v>
      </c>
      <c r="N233" s="453" t="inlineStr">
        <is>
          <t>Чебуреки «с мясом, грибами и картофелем» Весовые ТМ «Зареченские» 2,7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IFERROR(IF(V233="","",V233*0.00936),"")</f>
        <v/>
      </c>
      <c r="Y233" s="69" t="inlineStr"/>
      <c r="Z233" s="70" t="inlineStr"/>
      <c r="AD233" s="74" t="n"/>
      <c r="BA233" s="151" t="inlineStr">
        <is>
          <t>ПГП</t>
        </is>
      </c>
    </row>
    <row r="234" ht="27" customHeight="1">
      <c r="A234" s="64" t="inlineStr">
        <is>
          <t>SU003010</t>
        </is>
      </c>
      <c r="B234" s="64" t="inlineStr">
        <is>
          <t>P003476</t>
        </is>
      </c>
      <c r="C234" s="37" t="n">
        <v>4301136026</v>
      </c>
      <c r="D234" s="168" t="n">
        <v>4640242180236</v>
      </c>
      <c r="E234" s="338" t="n"/>
      <c r="F234" s="370" t="n">
        <v>5</v>
      </c>
      <c r="G234" s="38" t="n">
        <v>1</v>
      </c>
      <c r="H234" s="370" t="n">
        <v>5</v>
      </c>
      <c r="I234" s="370" t="n">
        <v>5.235</v>
      </c>
      <c r="J234" s="38" t="n">
        <v>84</v>
      </c>
      <c r="K234" s="38" t="inlineStr">
        <is>
          <t>12</t>
        </is>
      </c>
      <c r="L234" s="39" t="inlineStr">
        <is>
          <t>МГ</t>
        </is>
      </c>
      <c r="M234" s="38" t="n">
        <v>180</v>
      </c>
      <c r="N234" s="454" t="inlineStr">
        <is>
          <t>Чебуреки «Сочные» Весовые ТМ «Зареченские» 5 кг</t>
        </is>
      </c>
      <c r="O234" s="372" t="n"/>
      <c r="P234" s="372" t="n"/>
      <c r="Q234" s="372" t="n"/>
      <c r="R234" s="338" t="n"/>
      <c r="S234" s="40" t="inlineStr"/>
      <c r="T234" s="40" t="inlineStr"/>
      <c r="U234" s="41" t="inlineStr">
        <is>
          <t>кор</t>
        </is>
      </c>
      <c r="V234" s="373" t="n">
        <v>40</v>
      </c>
      <c r="W234" s="374">
        <f>IFERROR(IF(V234="","",V234),"")</f>
        <v/>
      </c>
      <c r="X234" s="42">
        <f>IFERROR(IF(V234="","",V234*0.0155),"")</f>
        <v/>
      </c>
      <c r="Y234" s="69" t="inlineStr"/>
      <c r="Z234" s="70" t="inlineStr"/>
      <c r="AD234" s="74" t="n"/>
      <c r="BA234" s="152" t="inlineStr">
        <is>
          <t>ПГП</t>
        </is>
      </c>
    </row>
    <row r="235" ht="27" customHeight="1">
      <c r="A235" s="64" t="inlineStr">
        <is>
          <t>SU003025</t>
        </is>
      </c>
      <c r="B235" s="64" t="inlineStr">
        <is>
          <t>P003495</t>
        </is>
      </c>
      <c r="C235" s="37" t="n">
        <v>4301136029</v>
      </c>
      <c r="D235" s="168" t="n">
        <v>4640242180410</v>
      </c>
      <c r="E235" s="338" t="n"/>
      <c r="F235" s="370" t="n">
        <v>2.24</v>
      </c>
      <c r="G235" s="38" t="n">
        <v>1</v>
      </c>
      <c r="H235" s="370" t="n">
        <v>2.24</v>
      </c>
      <c r="I235" s="370" t="n">
        <v>2.432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55" t="inlineStr">
        <is>
          <t>Чебуреки «Сочный мегачебурек» Весовой ТМ «Зареченские» 2,24 кг</t>
        </is>
      </c>
      <c r="O235" s="372" t="n"/>
      <c r="P235" s="372" t="n"/>
      <c r="Q235" s="372" t="n"/>
      <c r="R235" s="338" t="n"/>
      <c r="S235" s="40" t="inlineStr"/>
      <c r="T235" s="40" t="inlineStr"/>
      <c r="U235" s="41" t="inlineStr">
        <is>
          <t>кор</t>
        </is>
      </c>
      <c r="V235" s="373" t="n">
        <v>0</v>
      </c>
      <c r="W235" s="374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53" t="inlineStr">
        <is>
          <t>ПГП</t>
        </is>
      </c>
    </row>
    <row r="236">
      <c r="A236" s="177" t="n"/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375" t="n"/>
      <c r="N236" s="376" t="inlineStr">
        <is>
          <t>Итого</t>
        </is>
      </c>
      <c r="O236" s="346" t="n"/>
      <c r="P236" s="346" t="n"/>
      <c r="Q236" s="346" t="n"/>
      <c r="R236" s="346" t="n"/>
      <c r="S236" s="346" t="n"/>
      <c r="T236" s="347" t="n"/>
      <c r="U236" s="43" t="inlineStr">
        <is>
          <t>кор</t>
        </is>
      </c>
      <c r="V236" s="377">
        <f>IFERROR(SUM(V232:V235),"0")</f>
        <v/>
      </c>
      <c r="W236" s="377">
        <f>IFERROR(SUM(W232:W235),"0")</f>
        <v/>
      </c>
      <c r="X236" s="377">
        <f>IFERROR(IF(X232="",0,X232),"0")+IFERROR(IF(X233="",0,X233),"0")+IFERROR(IF(X234="",0,X234),"0")+IFERROR(IF(X235="",0,X235),"0")</f>
        <v/>
      </c>
      <c r="Y236" s="378" t="n"/>
      <c r="Z236" s="378" t="n"/>
    </row>
    <row r="237">
      <c r="A237" s="165" t="n"/>
      <c r="B237" s="165" t="n"/>
      <c r="C237" s="165" t="n"/>
      <c r="D237" s="165" t="n"/>
      <c r="E237" s="165" t="n"/>
      <c r="F237" s="165" t="n"/>
      <c r="G237" s="165" t="n"/>
      <c r="H237" s="165" t="n"/>
      <c r="I237" s="165" t="n"/>
      <c r="J237" s="165" t="n"/>
      <c r="K237" s="165" t="n"/>
      <c r="L237" s="165" t="n"/>
      <c r="M237" s="375" t="n"/>
      <c r="N237" s="376" t="inlineStr">
        <is>
          <t>Итого</t>
        </is>
      </c>
      <c r="O237" s="346" t="n"/>
      <c r="P237" s="346" t="n"/>
      <c r="Q237" s="346" t="n"/>
      <c r="R237" s="346" t="n"/>
      <c r="S237" s="346" t="n"/>
      <c r="T237" s="347" t="n"/>
      <c r="U237" s="43" t="inlineStr">
        <is>
          <t>кг</t>
        </is>
      </c>
      <c r="V237" s="377">
        <f>IFERROR(SUMPRODUCT(V232:V235*H232:H235),"0")</f>
        <v/>
      </c>
      <c r="W237" s="377">
        <f>IFERROR(SUMPRODUCT(W232:W235*H232:H235),"0")</f>
        <v/>
      </c>
      <c r="X237" s="43" t="n"/>
      <c r="Y237" s="378" t="n"/>
      <c r="Z237" s="378" t="n"/>
    </row>
    <row r="238" ht="14.25" customHeight="1">
      <c r="A238" s="187" t="inlineStr">
        <is>
          <t>Снеки</t>
        </is>
      </c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165" t="n"/>
      <c r="N238" s="165" t="n"/>
      <c r="O238" s="165" t="n"/>
      <c r="P238" s="165" t="n"/>
      <c r="Q238" s="165" t="n"/>
      <c r="R238" s="165" t="n"/>
      <c r="S238" s="165" t="n"/>
      <c r="T238" s="165" t="n"/>
      <c r="U238" s="165" t="n"/>
      <c r="V238" s="165" t="n"/>
      <c r="W238" s="165" t="n"/>
      <c r="X238" s="165" t="n"/>
      <c r="Y238" s="187" t="n"/>
      <c r="Z238" s="187" t="n"/>
    </row>
    <row r="239" ht="27" customHeight="1">
      <c r="A239" s="64" t="inlineStr">
        <is>
          <t>SU003018</t>
        </is>
      </c>
      <c r="B239" s="64" t="inlineStr">
        <is>
          <t>P003484</t>
        </is>
      </c>
      <c r="C239" s="37" t="n">
        <v>4301135191</v>
      </c>
      <c r="D239" s="168" t="n">
        <v>4640242180373</v>
      </c>
      <c r="E239" s="338" t="n"/>
      <c r="F239" s="370" t="n">
        <v>3</v>
      </c>
      <c r="G239" s="38" t="n">
        <v>1</v>
      </c>
      <c r="H239" s="370" t="n">
        <v>3</v>
      </c>
      <c r="I239" s="370" t="n">
        <v>3.192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6" t="inlineStr">
        <is>
          <t>Снеки «Жар-боллы с курочкой и сыром» Весовой ТМ «Зареченские» 3 кг</t>
        </is>
      </c>
      <c r="O239" s="372" t="n"/>
      <c r="P239" s="372" t="n"/>
      <c r="Q239" s="372" t="n"/>
      <c r="R239" s="338" t="n"/>
      <c r="S239" s="40" t="inlineStr"/>
      <c r="T239" s="40" t="inlineStr"/>
      <c r="U239" s="41" t="inlineStr">
        <is>
          <t>кор</t>
        </is>
      </c>
      <c r="V239" s="373" t="n">
        <v>0</v>
      </c>
      <c r="W239" s="374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4" t="inlineStr">
        <is>
          <t>ПГП</t>
        </is>
      </c>
    </row>
    <row r="240" ht="27" customHeight="1">
      <c r="A240" s="64" t="inlineStr">
        <is>
          <t>SU003023</t>
        </is>
      </c>
      <c r="B240" s="64" t="inlineStr">
        <is>
          <t>P003490</t>
        </is>
      </c>
      <c r="C240" s="37" t="n">
        <v>4301135195</v>
      </c>
      <c r="D240" s="168" t="n">
        <v>4640242180366</v>
      </c>
      <c r="E240" s="338" t="n"/>
      <c r="F240" s="370" t="n">
        <v>3.7</v>
      </c>
      <c r="G240" s="38" t="n">
        <v>1</v>
      </c>
      <c r="H240" s="370" t="n">
        <v>3.7</v>
      </c>
      <c r="I240" s="370" t="n">
        <v>3.892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57" t="inlineStr">
        <is>
          <t>Снеки «Жар-ладушки с клубникой и вишней» Весовые ТМ «Зареченские» 3,7 кг</t>
        </is>
      </c>
      <c r="O240" s="372" t="n"/>
      <c r="P240" s="372" t="n"/>
      <c r="Q240" s="372" t="n"/>
      <c r="R240" s="338" t="n"/>
      <c r="S240" s="40" t="inlineStr"/>
      <c r="T240" s="40" t="inlineStr"/>
      <c r="U240" s="41" t="inlineStr">
        <is>
          <t>кор</t>
        </is>
      </c>
      <c r="V240" s="373" t="n">
        <v>0</v>
      </c>
      <c r="W240" s="374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5" t="inlineStr">
        <is>
          <t>ПГП</t>
        </is>
      </c>
    </row>
    <row r="241" ht="27" customHeight="1">
      <c r="A241" s="64" t="inlineStr">
        <is>
          <t>SU003015</t>
        </is>
      </c>
      <c r="B241" s="64" t="inlineStr">
        <is>
          <t>P003481</t>
        </is>
      </c>
      <c r="C241" s="37" t="n">
        <v>4301135188</v>
      </c>
      <c r="D241" s="168" t="n">
        <v>4640242180335</v>
      </c>
      <c r="E241" s="338" t="n"/>
      <c r="F241" s="370" t="n">
        <v>3.7</v>
      </c>
      <c r="G241" s="38" t="n">
        <v>1</v>
      </c>
      <c r="H241" s="370" t="n">
        <v>3.7</v>
      </c>
      <c r="I241" s="370" t="n">
        <v>3.892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8" t="inlineStr">
        <is>
          <t>Снеки «Жар-ладушки с мясом» Весовые ТМ «Зареченские» 3,7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6" t="inlineStr">
        <is>
          <t>ПГП</t>
        </is>
      </c>
    </row>
    <row r="242" ht="37.5" customHeight="1">
      <c r="A242" s="64" t="inlineStr">
        <is>
          <t>SU003016</t>
        </is>
      </c>
      <c r="B242" s="64" t="inlineStr">
        <is>
          <t>P003482</t>
        </is>
      </c>
      <c r="C242" s="37" t="n">
        <v>4301135189</v>
      </c>
      <c r="D242" s="168" t="n">
        <v>4640242180342</v>
      </c>
      <c r="E242" s="338" t="n"/>
      <c r="F242" s="370" t="n">
        <v>3.7</v>
      </c>
      <c r="G242" s="38" t="n">
        <v>1</v>
      </c>
      <c r="H242" s="370" t="n">
        <v>3.7</v>
      </c>
      <c r="I242" s="370" t="n">
        <v>3.892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9" t="inlineStr">
        <is>
          <t>Снеки «Жар-ладушки с мясом, картофелем и грибами» Весовые ТМ «Зареченские» 3,7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7" t="inlineStr">
        <is>
          <t>ПГП</t>
        </is>
      </c>
    </row>
    <row r="243" ht="27" customHeight="1">
      <c r="A243" s="64" t="inlineStr">
        <is>
          <t>SU003017</t>
        </is>
      </c>
      <c r="B243" s="64" t="inlineStr">
        <is>
          <t>P003483</t>
        </is>
      </c>
      <c r="C243" s="37" t="n">
        <v>4301135190</v>
      </c>
      <c r="D243" s="168" t="n">
        <v>4640242180359</v>
      </c>
      <c r="E243" s="338" t="n"/>
      <c r="F243" s="370" t="n">
        <v>3.7</v>
      </c>
      <c r="G243" s="38" t="n">
        <v>1</v>
      </c>
      <c r="H243" s="370" t="n">
        <v>3.7</v>
      </c>
      <c r="I243" s="370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60" t="inlineStr">
        <is>
          <t>Снеки «Жар-ладушки с яблоком и грушей» Весовые ТМ «Зареченские» 3,7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34</v>
      </c>
      <c r="W243" s="374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8" t="inlineStr">
        <is>
          <t>ПГП</t>
        </is>
      </c>
    </row>
    <row r="244" ht="27" customHeight="1">
      <c r="A244" s="64" t="inlineStr">
        <is>
          <t>SU003019</t>
        </is>
      </c>
      <c r="B244" s="64" t="inlineStr">
        <is>
          <t>P003485</t>
        </is>
      </c>
      <c r="C244" s="37" t="n">
        <v>4301135192</v>
      </c>
      <c r="D244" s="168" t="n">
        <v>4640242180380</v>
      </c>
      <c r="E244" s="338" t="n"/>
      <c r="F244" s="370" t="n">
        <v>3.7</v>
      </c>
      <c r="G244" s="38" t="n">
        <v>1</v>
      </c>
      <c r="H244" s="370" t="n">
        <v>3.7</v>
      </c>
      <c r="I244" s="370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61" t="inlineStr">
        <is>
          <t>Снеки «Мини-сосиски в тесте Фрайпики» Весовые ТМ «Зареченские» 3,7 кг</t>
        </is>
      </c>
      <c r="O244" s="372" t="n"/>
      <c r="P244" s="372" t="n"/>
      <c r="Q244" s="372" t="n"/>
      <c r="R244" s="338" t="n"/>
      <c r="S244" s="40" t="inlineStr"/>
      <c r="T244" s="40" t="inlineStr"/>
      <c r="U244" s="41" t="inlineStr">
        <is>
          <t>кор</t>
        </is>
      </c>
      <c r="V244" s="373" t="n">
        <v>41</v>
      </c>
      <c r="W244" s="374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9" t="inlineStr">
        <is>
          <t>ПГП</t>
        </is>
      </c>
    </row>
    <row r="245" ht="27" customHeight="1">
      <c r="A245" s="64" t="inlineStr">
        <is>
          <t>SU003013</t>
        </is>
      </c>
      <c r="B245" s="64" t="inlineStr">
        <is>
          <t>P003479</t>
        </is>
      </c>
      <c r="C245" s="37" t="n">
        <v>4301135186</v>
      </c>
      <c r="D245" s="168" t="n">
        <v>4640242180311</v>
      </c>
      <c r="E245" s="338" t="n"/>
      <c r="F245" s="370" t="n">
        <v>5.5</v>
      </c>
      <c r="G245" s="38" t="n">
        <v>1</v>
      </c>
      <c r="H245" s="370" t="n">
        <v>5.5</v>
      </c>
      <c r="I245" s="370" t="n">
        <v>5.735</v>
      </c>
      <c r="J245" s="38" t="n">
        <v>84</v>
      </c>
      <c r="K245" s="38" t="inlineStr">
        <is>
          <t>12</t>
        </is>
      </c>
      <c r="L245" s="39" t="inlineStr">
        <is>
          <t>МГ</t>
        </is>
      </c>
      <c r="M245" s="38" t="n">
        <v>180</v>
      </c>
      <c r="N245" s="462" t="inlineStr">
        <is>
          <t>Снеки «Жар-мени» Весовые ТМ «Зареченские» 5,5 кг</t>
        </is>
      </c>
      <c r="O245" s="372" t="n"/>
      <c r="P245" s="372" t="n"/>
      <c r="Q245" s="372" t="n"/>
      <c r="R245" s="338" t="n"/>
      <c r="S245" s="40" t="inlineStr"/>
      <c r="T245" s="40" t="inlineStr"/>
      <c r="U245" s="41" t="inlineStr">
        <is>
          <t>кор</t>
        </is>
      </c>
      <c r="V245" s="373" t="n">
        <v>36</v>
      </c>
      <c r="W245" s="374">
        <f>IFERROR(IF(V245="","",V245),"")</f>
        <v/>
      </c>
      <c r="X245" s="42">
        <f>IFERROR(IF(V245="","",V245*0.0155),"")</f>
        <v/>
      </c>
      <c r="Y245" s="69" t="inlineStr"/>
      <c r="Z245" s="70" t="inlineStr"/>
      <c r="AD245" s="74" t="n"/>
      <c r="BA245" s="160" t="inlineStr">
        <is>
          <t>ПГП</t>
        </is>
      </c>
    </row>
    <row r="246" ht="37.5" customHeight="1">
      <c r="A246" s="64" t="inlineStr">
        <is>
          <t>SU003014</t>
        </is>
      </c>
      <c r="B246" s="64" t="inlineStr">
        <is>
          <t>P003480</t>
        </is>
      </c>
      <c r="C246" s="37" t="n">
        <v>4301135187</v>
      </c>
      <c r="D246" s="168" t="n">
        <v>4640242180328</v>
      </c>
      <c r="E246" s="338" t="n"/>
      <c r="F246" s="370" t="n">
        <v>3.5</v>
      </c>
      <c r="G246" s="38" t="n">
        <v>1</v>
      </c>
      <c r="H246" s="370" t="n">
        <v>3.5</v>
      </c>
      <c r="I246" s="370" t="n">
        <v>3.692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63" t="inlineStr">
        <is>
          <t>Снеки «Жар-мени с картофелем и сочной грудинкой» Весовые ТМ «Зареченские» 3,5 кг</t>
        </is>
      </c>
      <c r="O246" s="372" t="n"/>
      <c r="P246" s="372" t="n"/>
      <c r="Q246" s="372" t="n"/>
      <c r="R246" s="338" t="n"/>
      <c r="S246" s="40" t="inlineStr"/>
      <c r="T246" s="40" t="inlineStr"/>
      <c r="U246" s="41" t="inlineStr">
        <is>
          <t>кор</t>
        </is>
      </c>
      <c r="V246" s="373" t="n">
        <v>0</v>
      </c>
      <c r="W246" s="374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61" t="inlineStr">
        <is>
          <t>ПГП</t>
        </is>
      </c>
    </row>
    <row r="247" ht="27" customHeight="1">
      <c r="A247" s="64" t="inlineStr">
        <is>
          <t>SU003022</t>
        </is>
      </c>
      <c r="B247" s="64" t="inlineStr">
        <is>
          <t>P003487</t>
        </is>
      </c>
      <c r="C247" s="37" t="n">
        <v>4301135194</v>
      </c>
      <c r="D247" s="168" t="n">
        <v>4640242180380</v>
      </c>
      <c r="E247" s="338" t="n"/>
      <c r="F247" s="370" t="n">
        <v>1.8</v>
      </c>
      <c r="G247" s="38" t="n">
        <v>1</v>
      </c>
      <c r="H247" s="370" t="n">
        <v>1.8</v>
      </c>
      <c r="I247" s="370" t="n">
        <v>1.912</v>
      </c>
      <c r="J247" s="38" t="n">
        <v>234</v>
      </c>
      <c r="K247" s="38" t="inlineStr">
        <is>
          <t>18</t>
        </is>
      </c>
      <c r="L247" s="39" t="inlineStr">
        <is>
          <t>МГ</t>
        </is>
      </c>
      <c r="M247" s="38" t="n">
        <v>180</v>
      </c>
      <c r="N247" s="464" t="inlineStr">
        <is>
          <t>Снеки «Мини-сосиски в тесте Фрайпики» Весовые ТМ «Зареченские» 1,8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0</v>
      </c>
      <c r="W247" s="374">
        <f>IFERROR(IF(V247="","",V247),"")</f>
        <v/>
      </c>
      <c r="X247" s="42">
        <f>IFERROR(IF(V247="","",V247*0.00502),"")</f>
        <v/>
      </c>
      <c r="Y247" s="69" t="inlineStr"/>
      <c r="Z247" s="70" t="inlineStr"/>
      <c r="AD247" s="74" t="n"/>
      <c r="BA247" s="162" t="inlineStr">
        <is>
          <t>ПГП</t>
        </is>
      </c>
    </row>
    <row r="248" ht="27" customHeight="1">
      <c r="A248" s="64" t="inlineStr">
        <is>
          <t>SU003021</t>
        </is>
      </c>
      <c r="B248" s="64" t="inlineStr">
        <is>
          <t>P003489</t>
        </is>
      </c>
      <c r="C248" s="37" t="n">
        <v>4301135193</v>
      </c>
      <c r="D248" s="168" t="n">
        <v>4640242180403</v>
      </c>
      <c r="E248" s="338" t="n"/>
      <c r="F248" s="370" t="n">
        <v>3</v>
      </c>
      <c r="G248" s="38" t="n">
        <v>1</v>
      </c>
      <c r="H248" s="370" t="n">
        <v>3</v>
      </c>
      <c r="I248" s="370" t="n">
        <v>3.192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5" t="inlineStr">
        <is>
          <t>Снеки «Фрай-пицца с ветчиной и грибами» Весовые ТМ «Зареченские» 3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63" t="inlineStr">
        <is>
          <t>ПГП</t>
        </is>
      </c>
    </row>
    <row r="249">
      <c r="A249" s="177" t="n"/>
      <c r="B249" s="165" t="n"/>
      <c r="C249" s="165" t="n"/>
      <c r="D249" s="165" t="n"/>
      <c r="E249" s="165" t="n"/>
      <c r="F249" s="165" t="n"/>
      <c r="G249" s="165" t="n"/>
      <c r="H249" s="165" t="n"/>
      <c r="I249" s="165" t="n"/>
      <c r="J249" s="165" t="n"/>
      <c r="K249" s="165" t="n"/>
      <c r="L249" s="165" t="n"/>
      <c r="M249" s="375" t="n"/>
      <c r="N249" s="376" t="inlineStr">
        <is>
          <t>Итого</t>
        </is>
      </c>
      <c r="O249" s="346" t="n"/>
      <c r="P249" s="346" t="n"/>
      <c r="Q249" s="346" t="n"/>
      <c r="R249" s="346" t="n"/>
      <c r="S249" s="346" t="n"/>
      <c r="T249" s="347" t="n"/>
      <c r="U249" s="43" t="inlineStr">
        <is>
          <t>кор</t>
        </is>
      </c>
      <c r="V249" s="377">
        <f>IFERROR(SUM(V239:V248),"0")</f>
        <v/>
      </c>
      <c r="W249" s="377">
        <f>IFERROR(SUM(W239:W248),"0")</f>
        <v/>
      </c>
      <c r="X249" s="377">
        <f>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/>
      </c>
      <c r="Y249" s="378" t="n"/>
      <c r="Z249" s="378" t="n"/>
    </row>
    <row r="250">
      <c r="A250" s="165" t="n"/>
      <c r="B250" s="165" t="n"/>
      <c r="C250" s="165" t="n"/>
      <c r="D250" s="165" t="n"/>
      <c r="E250" s="165" t="n"/>
      <c r="F250" s="165" t="n"/>
      <c r="G250" s="165" t="n"/>
      <c r="H250" s="165" t="n"/>
      <c r="I250" s="165" t="n"/>
      <c r="J250" s="165" t="n"/>
      <c r="K250" s="165" t="n"/>
      <c r="L250" s="165" t="n"/>
      <c r="M250" s="375" t="n"/>
      <c r="N250" s="376" t="inlineStr">
        <is>
          <t>Итого</t>
        </is>
      </c>
      <c r="O250" s="346" t="n"/>
      <c r="P250" s="346" t="n"/>
      <c r="Q250" s="346" t="n"/>
      <c r="R250" s="346" t="n"/>
      <c r="S250" s="346" t="n"/>
      <c r="T250" s="347" t="n"/>
      <c r="U250" s="43" t="inlineStr">
        <is>
          <t>кг</t>
        </is>
      </c>
      <c r="V250" s="377">
        <f>IFERROR(SUMPRODUCT(V239:V248*H239:H248),"0")</f>
        <v/>
      </c>
      <c r="W250" s="377">
        <f>IFERROR(SUMPRODUCT(W239:W248*H239:H248),"0")</f>
        <v/>
      </c>
      <c r="X250" s="43" t="n"/>
      <c r="Y250" s="378" t="n"/>
      <c r="Z250" s="378" t="n"/>
    </row>
    <row r="251" ht="15" customHeight="1">
      <c r="A251" s="181" t="n"/>
      <c r="B251" s="165" t="n"/>
      <c r="C251" s="165" t="n"/>
      <c r="D251" s="165" t="n"/>
      <c r="E251" s="165" t="n"/>
      <c r="F251" s="165" t="n"/>
      <c r="G251" s="165" t="n"/>
      <c r="H251" s="165" t="n"/>
      <c r="I251" s="165" t="n"/>
      <c r="J251" s="165" t="n"/>
      <c r="K251" s="165" t="n"/>
      <c r="L251" s="165" t="n"/>
      <c r="M251" s="335" t="n"/>
      <c r="N251" s="466" t="inlineStr">
        <is>
          <t>ИТОГО НЕТТО</t>
        </is>
      </c>
      <c r="O251" s="329" t="n"/>
      <c r="P251" s="329" t="n"/>
      <c r="Q251" s="329" t="n"/>
      <c r="R251" s="329" t="n"/>
      <c r="S251" s="329" t="n"/>
      <c r="T251" s="330" t="n"/>
      <c r="U251" s="43" t="inlineStr">
        <is>
          <t>кг</t>
        </is>
      </c>
      <c r="V251" s="377">
        <f>IFERROR(V24+V33+V41+V47+V58+V64+V69+V75+V86+V93+V102+V108+V113+V121+V126+V132+V137+V143+V151+V156+V163+V168+V173+V179+V184+V192+V197+V203+V209+V215+V220+V226+V230+V237+V250,"0")</f>
        <v/>
      </c>
      <c r="W251" s="377">
        <f>IFERROR(W24+W33+W41+W47+W58+W64+W69+W75+W86+W93+W102+W108+W113+W121+W126+W132+W137+W143+W151+W156+W163+W168+W173+W179+W184+W192+W197+W203+W209+W215+W220+W226+W230+W237+W250,"0")</f>
        <v/>
      </c>
      <c r="X251" s="43" t="n"/>
      <c r="Y251" s="378" t="n"/>
      <c r="Z251" s="378" t="n"/>
    </row>
    <row r="252">
      <c r="A252" s="165" t="n"/>
      <c r="B252" s="165" t="n"/>
      <c r="C252" s="165" t="n"/>
      <c r="D252" s="165" t="n"/>
      <c r="E252" s="165" t="n"/>
      <c r="F252" s="165" t="n"/>
      <c r="G252" s="165" t="n"/>
      <c r="H252" s="165" t="n"/>
      <c r="I252" s="165" t="n"/>
      <c r="J252" s="165" t="n"/>
      <c r="K252" s="165" t="n"/>
      <c r="L252" s="165" t="n"/>
      <c r="M252" s="335" t="n"/>
      <c r="N252" s="466" t="inlineStr">
        <is>
          <t>ИТОГО БРУТТО</t>
        </is>
      </c>
      <c r="O252" s="329" t="n"/>
      <c r="P252" s="329" t="n"/>
      <c r="Q252" s="329" t="n"/>
      <c r="R252" s="329" t="n"/>
      <c r="S252" s="329" t="n"/>
      <c r="T252" s="330" t="n"/>
      <c r="U252" s="43" t="inlineStr">
        <is>
          <t>кг</t>
        </is>
      </c>
      <c r="V252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146*I146,"0")+IFERROR(V147*I147,"0")+IFERROR(V148*I148,"0")+IFERROR(V149*I149,"0")+IFERROR(V153*I153,"0")+IFERROR(V154*I154,"0")+IFERROR(V160*I160,"0")+IFERROR(V161*I161,"0")+IFERROR(V166*I166,"0")+IFERROR(V171*I171,"0")+IFERROR(V177*I177,"0")+IFERROR(V182*I182,"0")+IFERROR(V187*I187,"0")+IFERROR(V188*I188,"0")+IFERROR(V189*I189,"0")+IFERROR(V190*I190,"0")+IFERROR(V195*I195,"0")+IFERROR(V200*I200,"0")+IFERROR(V201*I201,"0")+IFERROR(V207*I207,"0")+IFERROR(V213*I213,"0")+IFERROR(V218*I218,"0")+IFERROR(V224*I224,"0")+IFERROR(V228*I228,"0")+IFERROR(V232*I232,"0")+IFERROR(V233*I233,"0")+IFERROR(V234*I234,"0")+IFERROR(V235*I235,"0")+IFERROR(V239*I239,"0")+IFERROR(V240*I240,"0")+IFERROR(V241*I241,"0")+IFERROR(V242*I242,"0")+IFERROR(V243*I243,"0")+IFERROR(V244*I244,"0")+IFERROR(V245*I245,"0")+IFERROR(V246*I246,"0")+IFERROR(V247*I247,"0")+IFERROR(V248*I248,"0"),"0")</f>
        <v/>
      </c>
      <c r="W252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100*I100,"0")+IFERROR(W105*I105,"0")+IFERROR(W106*I106,"0")+IFERROR(W111*I111,"0")+IFERROR(W116*I116,"0")+IFERROR(W117*I117,"0")+IFERROR(W118*I118,"0")+IFERROR(W119*I119,"0")+IFERROR(W124*I124,"0")+IFERROR(W129*I129,"0")+IFERROR(W130*I130,"0")+IFERROR(W135*I135,"0")+IFERROR(W141*I141,"0")+IFERROR(W146*I146,"0")+IFERROR(W147*I147,"0")+IFERROR(W148*I148,"0")+IFERROR(W149*I149,"0")+IFERROR(W153*I153,"0")+IFERROR(W154*I154,"0")+IFERROR(W160*I160,"0")+IFERROR(W161*I161,"0")+IFERROR(W166*I166,"0")+IFERROR(W171*I171,"0")+IFERROR(W177*I177,"0")+IFERROR(W182*I182,"0")+IFERROR(W187*I187,"0")+IFERROR(W188*I188,"0")+IFERROR(W189*I189,"0")+IFERROR(W190*I190,"0")+IFERROR(W195*I195,"0")+IFERROR(W200*I200,"0")+IFERROR(W201*I201,"0")+IFERROR(W207*I207,"0")+IFERROR(W213*I213,"0")+IFERROR(W218*I218,"0")+IFERROR(W224*I224,"0")+IFERROR(W228*I228,"0")+IFERROR(W232*I232,"0")+IFERROR(W233*I233,"0")+IFERROR(W234*I234,"0")+IFERROR(W235*I235,"0")+IFERROR(W239*I239,"0")+IFERROR(W240*I240,"0")+IFERROR(W241*I241,"0")+IFERROR(W242*I242,"0")+IFERROR(W243*I243,"0")+IFERROR(W244*I244,"0")+IFERROR(W245*I245,"0")+IFERROR(W246*I246,"0")+IFERROR(W247*I247,"0")+IFERROR(W248*I248,"0"),"0")</f>
        <v/>
      </c>
      <c r="X252" s="43" t="n"/>
      <c r="Y252" s="378" t="n"/>
      <c r="Z252" s="378" t="n"/>
    </row>
    <row r="253">
      <c r="A253" s="165" t="n"/>
      <c r="B253" s="165" t="n"/>
      <c r="C253" s="165" t="n"/>
      <c r="D253" s="165" t="n"/>
      <c r="E253" s="165" t="n"/>
      <c r="F253" s="165" t="n"/>
      <c r="G253" s="165" t="n"/>
      <c r="H253" s="165" t="n"/>
      <c r="I253" s="165" t="n"/>
      <c r="J253" s="165" t="n"/>
      <c r="K253" s="165" t="n"/>
      <c r="L253" s="165" t="n"/>
      <c r="M253" s="335" t="n"/>
      <c r="N253" s="466" t="inlineStr">
        <is>
          <t>Кол-во паллет</t>
        </is>
      </c>
      <c r="O253" s="329" t="n"/>
      <c r="P253" s="329" t="n"/>
      <c r="Q253" s="329" t="n"/>
      <c r="R253" s="329" t="n"/>
      <c r="S253" s="329" t="n"/>
      <c r="T253" s="330" t="n"/>
      <c r="U253" s="43" t="inlineStr">
        <is>
          <t>шт</t>
        </is>
      </c>
      <c r="V25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146/J146,"0")+IFERROR(V147/J147,"0")+IFERROR(V148/J148,"0")+IFERROR(V149/J149,"0")+IFERROR(V153/J153,"0")+IFERROR(V154/J154,"0")+IFERROR(V160/J160,"0")+IFERROR(V161/J161,"0")+IFERROR(V166/J166,"0")+IFERROR(V171/J171,"0")+IFERROR(V177/J177,"0")+IFERROR(V182/J182,"0")+IFERROR(V187/J187,"0")+IFERROR(V188/J188,"0")+IFERROR(V189/J189,"0")+IFERROR(V190/J190,"0")+IFERROR(V195/J195,"0")+IFERROR(V200/J200,"0")+IFERROR(V201/J201,"0")+IFERROR(V207/J207,"0")+IFERROR(V213/J213,"0")+IFERROR(V218/J218,"0")+IFERROR(V224/J224,"0")+IFERROR(V228/J228,"0")+IFERROR(V232/J232,"0")+IFERROR(V233/J233,"0")+IFERROR(V234/J234,"0")+IFERROR(V235/J235,"0")+IFERROR(V239/J239,"0")+IFERROR(V240/J240,"0")+IFERROR(V241/J241,"0")+IFERROR(V242/J242,"0")+IFERROR(V243/J243,"0")+IFERROR(V244/J244,"0")+IFERROR(V245/J245,"0")+IFERROR(V246/J246,"0")+IFERROR(V247/J247,"0")+IFERROR(V248/J248,"0"),0)</f>
        <v/>
      </c>
      <c r="W25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100/J100,"0")+IFERROR(W105/J105,"0")+IFERROR(W106/J106,"0")+IFERROR(W111/J111,"0")+IFERROR(W116/J116,"0")+IFERROR(W117/J117,"0")+IFERROR(W118/J118,"0")+IFERROR(W119/J119,"0")+IFERROR(W124/J124,"0")+IFERROR(W129/J129,"0")+IFERROR(W130/J130,"0")+IFERROR(W135/J135,"0")+IFERROR(W141/J141,"0")+IFERROR(W146/J146,"0")+IFERROR(W147/J147,"0")+IFERROR(W148/J148,"0")+IFERROR(W149/J149,"0")+IFERROR(W153/J153,"0")+IFERROR(W154/J154,"0")+IFERROR(W160/J160,"0")+IFERROR(W161/J161,"0")+IFERROR(W166/J166,"0")+IFERROR(W171/J171,"0")+IFERROR(W177/J177,"0")+IFERROR(W182/J182,"0")+IFERROR(W187/J187,"0")+IFERROR(W188/J188,"0")+IFERROR(W189/J189,"0")+IFERROR(W190/J190,"0")+IFERROR(W195/J195,"0")+IFERROR(W200/J200,"0")+IFERROR(W201/J201,"0")+IFERROR(W207/J207,"0")+IFERROR(W213/J213,"0")+IFERROR(W218/J218,"0")+IFERROR(W224/J224,"0")+IFERROR(W228/J228,"0")+IFERROR(W232/J232,"0")+IFERROR(W233/J233,"0")+IFERROR(W234/J234,"0")+IFERROR(W235/J235,"0")+IFERROR(W239/J239,"0")+IFERROR(W240/J240,"0")+IFERROR(W241/J241,"0")+IFERROR(W242/J242,"0")+IFERROR(W243/J243,"0")+IFERROR(W244/J244,"0")+IFERROR(W245/J245,"0")+IFERROR(W246/J246,"0")+IFERROR(W247/J247,"0")+IFERROR(W248/J248,"0"),0)</f>
        <v/>
      </c>
      <c r="X253" s="43" t="n"/>
      <c r="Y253" s="378" t="n"/>
      <c r="Z253" s="378" t="n"/>
    </row>
    <row r="254">
      <c r="A254" s="165" t="n"/>
      <c r="B254" s="165" t="n"/>
      <c r="C254" s="165" t="n"/>
      <c r="D254" s="165" t="n"/>
      <c r="E254" s="165" t="n"/>
      <c r="F254" s="165" t="n"/>
      <c r="G254" s="165" t="n"/>
      <c r="H254" s="165" t="n"/>
      <c r="I254" s="165" t="n"/>
      <c r="J254" s="165" t="n"/>
      <c r="K254" s="165" t="n"/>
      <c r="L254" s="165" t="n"/>
      <c r="M254" s="335" t="n"/>
      <c r="N254" s="466" t="inlineStr">
        <is>
          <t>Вес брутто  с паллетами</t>
        </is>
      </c>
      <c r="O254" s="329" t="n"/>
      <c r="P254" s="329" t="n"/>
      <c r="Q254" s="329" t="n"/>
      <c r="R254" s="329" t="n"/>
      <c r="S254" s="329" t="n"/>
      <c r="T254" s="330" t="n"/>
      <c r="U254" s="43" t="inlineStr">
        <is>
          <t>кг</t>
        </is>
      </c>
      <c r="V254" s="377">
        <f>GrossWeightTotal+PalletQtyTotal*25</f>
        <v/>
      </c>
      <c r="W254" s="377">
        <f>GrossWeightTotalR+PalletQtyTotalR*25</f>
        <v/>
      </c>
      <c r="X254" s="43" t="n"/>
      <c r="Y254" s="378" t="n"/>
      <c r="Z254" s="378" t="n"/>
    </row>
    <row r="255">
      <c r="A255" s="165" t="n"/>
      <c r="B255" s="165" t="n"/>
      <c r="C255" s="165" t="n"/>
      <c r="D255" s="165" t="n"/>
      <c r="E255" s="165" t="n"/>
      <c r="F255" s="165" t="n"/>
      <c r="G255" s="165" t="n"/>
      <c r="H255" s="165" t="n"/>
      <c r="I255" s="165" t="n"/>
      <c r="J255" s="165" t="n"/>
      <c r="K255" s="165" t="n"/>
      <c r="L255" s="165" t="n"/>
      <c r="M255" s="335" t="n"/>
      <c r="N255" s="466" t="inlineStr">
        <is>
          <t>Кол-во коробок</t>
        </is>
      </c>
      <c r="O255" s="329" t="n"/>
      <c r="P255" s="329" t="n"/>
      <c r="Q255" s="329" t="n"/>
      <c r="R255" s="329" t="n"/>
      <c r="S255" s="329" t="n"/>
      <c r="T255" s="330" t="n"/>
      <c r="U255" s="43" t="inlineStr">
        <is>
          <t>шт</t>
        </is>
      </c>
      <c r="V255" s="377">
        <f>IFERROR(V23+V32+V40+V46+V57+V63+V68+V74+V85+V92+V101+V107+V112+V120+V125+V131+V136+V142+V150+V155+V162+V167+V172+V178+V183+V191+V196+V202+V208+V214+V219+V225+V229+V236+V249,"0")</f>
        <v/>
      </c>
      <c r="W255" s="377">
        <f>IFERROR(W23+W32+W40+W46+W57+W63+W68+W74+W85+W92+W101+W107+W112+W120+W125+W131+W136+W142+W150+W155+W162+W167+W172+W178+W183+W191+W196+W202+W208+W214+W219+W225+W229+W236+W249,"0")</f>
        <v/>
      </c>
      <c r="X255" s="43" t="n"/>
      <c r="Y255" s="378" t="n"/>
      <c r="Z255" s="378" t="n"/>
    </row>
    <row r="256" ht="14.25" customHeight="1">
      <c r="A256" s="165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35" t="n"/>
      <c r="N256" s="466" t="inlineStr">
        <is>
          <t>Объем заказа</t>
        </is>
      </c>
      <c r="O256" s="329" t="n"/>
      <c r="P256" s="329" t="n"/>
      <c r="Q256" s="329" t="n"/>
      <c r="R256" s="329" t="n"/>
      <c r="S256" s="329" t="n"/>
      <c r="T256" s="330" t="n"/>
      <c r="U256" s="46" t="inlineStr">
        <is>
          <t>м3</t>
        </is>
      </c>
      <c r="V256" s="43" t="n"/>
      <c r="W256" s="43" t="n"/>
      <c r="X256" s="43">
        <f>IFERROR(X23+X32+X40+X46+X57+X63+X68+X74+X85+X92+X101+X107+X112+X120+X125+X131+X136+X142+X150+X155+X162+X167+X172+X178+X183+X191+X196+X202+X208+X214+X219+X225+X229+X236+X249,"0")</f>
        <v/>
      </c>
      <c r="Y256" s="378" t="n"/>
      <c r="Z256" s="378" t="n"/>
    </row>
    <row r="257" ht="13.5" customHeight="1" thickBot="1"/>
    <row r="258" ht="27" customHeight="1" thickBot="1" thickTop="1">
      <c r="A258" s="47" t="inlineStr">
        <is>
          <t>ТОРГОВАЯ МАРКА</t>
        </is>
      </c>
      <c r="B258" s="164" t="inlineStr">
        <is>
          <t>Ядрена копоть</t>
        </is>
      </c>
      <c r="C258" s="164" t="inlineStr">
        <is>
          <t>Горячая штучка</t>
        </is>
      </c>
      <c r="D258" s="467" t="n"/>
      <c r="E258" s="467" t="n"/>
      <c r="F258" s="467" t="n"/>
      <c r="G258" s="467" t="n"/>
      <c r="H258" s="467" t="n"/>
      <c r="I258" s="467" t="n"/>
      <c r="J258" s="467" t="n"/>
      <c r="K258" s="467" t="n"/>
      <c r="L258" s="467" t="n"/>
      <c r="M258" s="467" t="n"/>
      <c r="N258" s="467" t="n"/>
      <c r="O258" s="467" t="n"/>
      <c r="P258" s="467" t="n"/>
      <c r="Q258" s="467" t="n"/>
      <c r="R258" s="467" t="n"/>
      <c r="S258" s="468" t="n"/>
      <c r="T258" s="164" t="inlineStr">
        <is>
          <t>No Name</t>
        </is>
      </c>
      <c r="U258" s="468" t="n"/>
      <c r="V258" s="164" t="inlineStr">
        <is>
          <t>Вязанка</t>
        </is>
      </c>
      <c r="W258" s="467" t="n"/>
      <c r="X258" s="468" t="n"/>
      <c r="Y258" s="164" t="inlineStr">
        <is>
          <t>Стародворье</t>
        </is>
      </c>
      <c r="Z258" s="467" t="n"/>
      <c r="AA258" s="467" t="n"/>
      <c r="AB258" s="467" t="n"/>
      <c r="AC258" s="468" t="n"/>
      <c r="AD258" s="164" t="inlineStr">
        <is>
          <t>Колбасный стандарт</t>
        </is>
      </c>
      <c r="AE258" s="164" t="inlineStr">
        <is>
          <t>Особый рецепт</t>
        </is>
      </c>
      <c r="AF258" s="468" t="n"/>
      <c r="AG258" s="164" t="inlineStr">
        <is>
          <t>Зареченские</t>
        </is>
      </c>
    </row>
    <row r="259" ht="14.25" customHeight="1" thickTop="1">
      <c r="A259" s="166" t="inlineStr">
        <is>
          <t>СЕРИЯ</t>
        </is>
      </c>
      <c r="B259" s="164" t="inlineStr">
        <is>
          <t>Ядрена копоть</t>
        </is>
      </c>
      <c r="C259" s="164" t="inlineStr">
        <is>
          <t>Наггетсы ГШ</t>
        </is>
      </c>
      <c r="D259" s="164" t="inlineStr">
        <is>
          <t>Grandmeni</t>
        </is>
      </c>
      <c r="E259" s="164" t="inlineStr">
        <is>
          <t>Чебупай</t>
        </is>
      </c>
      <c r="F259" s="164" t="inlineStr">
        <is>
          <t>Бигбули ГШ</t>
        </is>
      </c>
      <c r="G259" s="164" t="inlineStr">
        <is>
          <t>Бульмени вес ГШ</t>
        </is>
      </c>
      <c r="H259" s="164" t="inlineStr">
        <is>
          <t>Бельмеши</t>
        </is>
      </c>
      <c r="I259" s="164" t="inlineStr">
        <is>
          <t>Крылышки ГШ</t>
        </is>
      </c>
      <c r="J259" s="164" t="inlineStr">
        <is>
          <t>Чебупели</t>
        </is>
      </c>
      <c r="K259" s="165" t="n"/>
      <c r="L259" s="164" t="inlineStr">
        <is>
          <t>Чебуреки</t>
        </is>
      </c>
      <c r="M259" s="164" t="inlineStr">
        <is>
          <t>Бульмени ГШ</t>
        </is>
      </c>
      <c r="N259" s="164" t="inlineStr">
        <is>
          <t>Чебупицца</t>
        </is>
      </c>
      <c r="O259" s="164" t="inlineStr">
        <is>
          <t>Хотстеры</t>
        </is>
      </c>
      <c r="P259" s="164" t="inlineStr">
        <is>
          <t>Круггетсы</t>
        </is>
      </c>
      <c r="Q259" s="164" t="inlineStr">
        <is>
          <t>Пекерсы</t>
        </is>
      </c>
      <c r="R259" s="164" t="inlineStr">
        <is>
          <t>Супермени</t>
        </is>
      </c>
      <c r="S259" s="164" t="inlineStr">
        <is>
          <t>Чебуманы</t>
        </is>
      </c>
      <c r="T259" s="164" t="inlineStr">
        <is>
          <t>Стародворье ПГП</t>
        </is>
      </c>
      <c r="U259" s="164" t="inlineStr">
        <is>
          <t>No Name ЗПФ</t>
        </is>
      </c>
      <c r="V259" s="164" t="inlineStr">
        <is>
          <t>Няняггетсы Сливушки</t>
        </is>
      </c>
      <c r="W259" s="164" t="inlineStr">
        <is>
          <t>Печеные пельмени</t>
        </is>
      </c>
      <c r="X259" s="164" t="inlineStr">
        <is>
          <t>Вязанка</t>
        </is>
      </c>
      <c r="Y259" s="164" t="inlineStr">
        <is>
          <t>Стародворье ЗПФ</t>
        </is>
      </c>
      <c r="Z259" s="164" t="inlineStr">
        <is>
          <t>Мясорубская</t>
        </is>
      </c>
      <c r="AA259" s="164" t="inlineStr">
        <is>
          <t>Медвежье ушко</t>
        </is>
      </c>
      <c r="AB259" s="164" t="inlineStr">
        <is>
          <t>Бордо</t>
        </is>
      </c>
      <c r="AC259" s="164" t="inlineStr">
        <is>
          <t>Сочные</t>
        </is>
      </c>
      <c r="AD259" s="164" t="inlineStr">
        <is>
          <t>Владимирский Стандарт ЗПФ</t>
        </is>
      </c>
      <c r="AE259" s="164" t="inlineStr">
        <is>
          <t>Любимая ложка</t>
        </is>
      </c>
      <c r="AF259" s="164" t="inlineStr">
        <is>
          <t>Особая Без свинины</t>
        </is>
      </c>
      <c r="AG259" s="164" t="inlineStr">
        <is>
          <t>Зареченские продукты ПГП</t>
        </is>
      </c>
    </row>
    <row r="260" ht="13.5" customHeight="1" thickBot="1">
      <c r="A260" s="469" t="n"/>
      <c r="B260" s="470" t="n"/>
      <c r="C260" s="470" t="n"/>
      <c r="D260" s="470" t="n"/>
      <c r="E260" s="470" t="n"/>
      <c r="F260" s="470" t="n"/>
      <c r="G260" s="470" t="n"/>
      <c r="H260" s="470" t="n"/>
      <c r="I260" s="470" t="n"/>
      <c r="J260" s="470" t="n"/>
      <c r="K260" s="165" t="n"/>
      <c r="L260" s="470" t="n"/>
      <c r="M260" s="470" t="n"/>
      <c r="N260" s="470" t="n"/>
      <c r="O260" s="470" t="n"/>
      <c r="P260" s="470" t="n"/>
      <c r="Q260" s="470" t="n"/>
      <c r="R260" s="470" t="n"/>
      <c r="S260" s="470" t="n"/>
      <c r="T260" s="470" t="n"/>
      <c r="U260" s="470" t="n"/>
      <c r="V260" s="470" t="n"/>
      <c r="W260" s="470" t="n"/>
      <c r="X260" s="470" t="n"/>
      <c r="Y260" s="470" t="n"/>
      <c r="Z260" s="470" t="n"/>
      <c r="AA260" s="470" t="n"/>
      <c r="AB260" s="470" t="n"/>
      <c r="AC260" s="470" t="n"/>
      <c r="AD260" s="470" t="n"/>
      <c r="AE260" s="470" t="n"/>
      <c r="AF260" s="470" t="n"/>
      <c r="AG260" s="470" t="n"/>
    </row>
    <row r="261" ht="18" customHeight="1" thickBot="1" thickTop="1">
      <c r="A261" s="47" t="inlineStr">
        <is>
          <t>ИТОГО, кг</t>
        </is>
      </c>
      <c r="B261" s="53">
        <f>IFERROR(V22*H22,"0")</f>
        <v/>
      </c>
      <c r="C261" s="53">
        <f>IFERROR(V28*H28,"0")+IFERROR(V29*H29,"0")+IFERROR(V30*H30,"0")+IFERROR(V31*H31,"0")</f>
        <v/>
      </c>
      <c r="D261" s="53">
        <f>IFERROR(V36*H36,"0")+IFERROR(V37*H37,"0")+IFERROR(V38*H38,"0")+IFERROR(V39*H39,"0")</f>
        <v/>
      </c>
      <c r="E261" s="53">
        <f>IFERROR(V44*H44,"0")+IFERROR(V45*H45,"0")</f>
        <v/>
      </c>
      <c r="F261" s="53">
        <f>IFERROR(V50*H50,"0")+IFERROR(V51*H51,"0")+IFERROR(V52*H52,"0")+IFERROR(V53*H53,"0")+IFERROR(V54*H54,"0")+IFERROR(V55*H55,"0")+IFERROR(V56*H56,"0")</f>
        <v/>
      </c>
      <c r="G261" s="53">
        <f>IFERROR(V61*H61,"0")+IFERROR(V62*H62,"0")</f>
        <v/>
      </c>
      <c r="H261" s="53">
        <f>IFERROR(V67*H67,"0")</f>
        <v/>
      </c>
      <c r="I261" s="53">
        <f>IFERROR(V72*H72,"0")+IFERROR(V73*H73,"0")</f>
        <v/>
      </c>
      <c r="J261" s="53">
        <f>IFERROR(V78*H78,"0")+IFERROR(V79*H79,"0")+IFERROR(V80*H80,"0")+IFERROR(V81*H81,"0")+IFERROR(V82*H82,"0")+IFERROR(V83*H83,"0")+IFERROR(V84*H84,"0")</f>
        <v/>
      </c>
      <c r="K261" s="165" t="n"/>
      <c r="L261" s="53">
        <f>IFERROR(V89*H89,"0")+IFERROR(V90*H90,"0")+IFERROR(V91*H91,"0")</f>
        <v/>
      </c>
      <c r="M261" s="53">
        <f>IFERROR(V96*H96,"0")+IFERROR(V97*H97,"0")+IFERROR(V98*H98,"0")+IFERROR(V99*H99,"0")+IFERROR(V100*H100,"0")</f>
        <v/>
      </c>
      <c r="N261" s="53">
        <f>IFERROR(V105*H105,"0")+IFERROR(V106*H106,"0")</f>
        <v/>
      </c>
      <c r="O261" s="53">
        <f>IFERROR(V111*H111,"0")</f>
        <v/>
      </c>
      <c r="P261" s="53">
        <f>IFERROR(V116*H116,"0")+IFERROR(V117*H117,"0")+IFERROR(V118*H118,"0")+IFERROR(V119*H119,"0")</f>
        <v/>
      </c>
      <c r="Q261" s="53">
        <f>IFERROR(V124*H124,"0")</f>
        <v/>
      </c>
      <c r="R261" s="53">
        <f>IFERROR(V129*H129,"0")+IFERROR(V130*H130,"0")</f>
        <v/>
      </c>
      <c r="S261" s="53">
        <f>IFERROR(V135*H135,"0")</f>
        <v/>
      </c>
      <c r="T261" s="53">
        <f>IFERROR(V141*H141,"0")</f>
        <v/>
      </c>
      <c r="U261" s="53">
        <f>IFERROR(V146*H146,"0")+IFERROR(V147*H147,"0")+IFERROR(V148*H148,"0")+IFERROR(V149*H149,"0")+IFERROR(V153*H153,"0")+IFERROR(V154*H154,"0")</f>
        <v/>
      </c>
      <c r="V261" s="53">
        <f>IFERROR(V160*H160,"0")+IFERROR(V161*H161,"0")</f>
        <v/>
      </c>
      <c r="W261" s="53">
        <f>IFERROR(V166*H166,"0")</f>
        <v/>
      </c>
      <c r="X261" s="53">
        <f>IFERROR(V171*H171,"0")</f>
        <v/>
      </c>
      <c r="Y261" s="53">
        <f>IFERROR(V177*H177,"0")</f>
        <v/>
      </c>
      <c r="Z261" s="53">
        <f>IFERROR(V182*H182,"0")</f>
        <v/>
      </c>
      <c r="AA261" s="53">
        <f>IFERROR(V187*H187,"0")+IFERROR(V188*H188,"0")+IFERROR(V189*H189,"0")+IFERROR(V190*H190,"0")</f>
        <v/>
      </c>
      <c r="AB261" s="53">
        <f>IFERROR(V195*H195,"0")</f>
        <v/>
      </c>
      <c r="AC261" s="53">
        <f>IFERROR(V200*H200,"0")+IFERROR(V201*H201,"0")</f>
        <v/>
      </c>
      <c r="AD261" s="53">
        <f>IFERROR(V207*H207,"0")</f>
        <v/>
      </c>
      <c r="AE261" s="53">
        <f>IFERROR(V213*H213,"0")</f>
        <v/>
      </c>
      <c r="AF261" s="53">
        <f>IFERROR(V218*H218,"0")</f>
        <v/>
      </c>
      <c r="AG261" s="53">
        <f>IFERROR(V224*H224,"0")+IFERROR(V228*H228,"0")+IFERROR(V232*H232,"0")+IFERROR(V233*H233,"0")+IFERROR(V234*H234,"0")+IFERROR(V235*H235,"0")+IFERROR(V239*H239,"0")+IFERROR(V240*H240,"0")+IFERROR(V241*H241,"0")+IFERROR(V242*H242,"0")+IFERROR(V243*H243,"0")+IFERROR(V244*H244,"0")+IFERROR(V245*H245,"0")+IFERROR(V246*H246,"0")+IFERROR(V247*H247,"0")+IFERROR(V248*H248,"0")</f>
        <v/>
      </c>
    </row>
    <row r="262" ht="13.5" customHeight="1" thickTop="1">
      <c r="C262" s="165" t="n"/>
    </row>
    <row r="263" ht="19.5" customHeight="1">
      <c r="A263" s="71" t="inlineStr">
        <is>
          <t>ЗПФ, кг</t>
        </is>
      </c>
      <c r="B263" s="71" t="inlineStr">
        <is>
          <t xml:space="preserve">ПГП, кг </t>
        </is>
      </c>
      <c r="C263" s="71" t="inlineStr">
        <is>
          <t>КИЗ, кг</t>
        </is>
      </c>
    </row>
    <row r="264">
      <c r="A264" s="72">
        <f>SUMPRODUCT(--(BA:BA="ЗПФ"),--(U:U="кор"),H:H,W:W)+SUMPRODUCT(--(BA:BA="ЗПФ"),--(U:U="кг"),W:W)</f>
        <v/>
      </c>
      <c r="B264" s="73">
        <f>SUMPRODUCT(--(BA:BA="ПГП"),--(U:U="кор"),H:H,W:W)+SUMPRODUCT(--(BA:BA="ПГП"),--(U:U="кг"),W:W)</f>
        <v/>
      </c>
      <c r="C264" s="73">
        <f>SUMPRODUCT(--(BA:BA="КИЗ"),--(U:U="кор"),H:H,W:W)+SUMPRODUCT(--(BA:BA="КИЗ"),--(U:U="кг"),W:W)</f>
        <v/>
      </c>
    </row>
    <row r="2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7KJv8ZmKs3CNMZYo1tw8wQ==" formatRows="1" sort="0" spinCount="100000" hashValue="CebEJGsrfQ8/93PHoqhC+ZZBPtwub3R7tCZF3IuLjLBfH+t7e1omrLhDCXGMwbEGJtRo6D4vPsfNOV3Sm2BCC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4">
    <mergeCell ref="D187:E187"/>
    <mergeCell ref="N202:T202"/>
    <mergeCell ref="A133:X133"/>
    <mergeCell ref="N168:T168"/>
    <mergeCell ref="N24:T24"/>
    <mergeCell ref="D45:E45"/>
    <mergeCell ref="A198:X198"/>
    <mergeCell ref="H9:I9"/>
    <mergeCell ref="A136:M137"/>
    <mergeCell ref="N197:T197"/>
    <mergeCell ref="D78:E78"/>
    <mergeCell ref="N184:T184"/>
    <mergeCell ref="A131:M132"/>
    <mergeCell ref="N28:R28"/>
    <mergeCell ref="N121:T121"/>
    <mergeCell ref="A211:X211"/>
    <mergeCell ref="N102:T102"/>
    <mergeCell ref="A186:X186"/>
    <mergeCell ref="N30:R30"/>
    <mergeCell ref="D98:E98"/>
    <mergeCell ref="D73:E73"/>
    <mergeCell ref="N179:T179"/>
    <mergeCell ref="N215:T215"/>
    <mergeCell ref="H5:L5"/>
    <mergeCell ref="T259:T260"/>
    <mergeCell ref="C258:S258"/>
    <mergeCell ref="V259:V260"/>
    <mergeCell ref="B17:B18"/>
    <mergeCell ref="N54:R54"/>
    <mergeCell ref="A66:X66"/>
    <mergeCell ref="N106:R106"/>
    <mergeCell ref="A158:X158"/>
    <mergeCell ref="N81:R81"/>
    <mergeCell ref="N56:R56"/>
    <mergeCell ref="T10:U10"/>
    <mergeCell ref="D124:E124"/>
    <mergeCell ref="D195:E195"/>
    <mergeCell ref="A204:X204"/>
    <mergeCell ref="D189:E189"/>
    <mergeCell ref="N32:T32"/>
    <mergeCell ref="D53:E53"/>
    <mergeCell ref="A206:X206"/>
    <mergeCell ref="A122:X122"/>
    <mergeCell ref="N147:R147"/>
    <mergeCell ref="A199:X199"/>
    <mergeCell ref="U259:U260"/>
    <mergeCell ref="W17:W18"/>
    <mergeCell ref="A112:M113"/>
    <mergeCell ref="A59:X59"/>
    <mergeCell ref="A155:M156"/>
    <mergeCell ref="D129:E129"/>
    <mergeCell ref="R6:S9"/>
    <mergeCell ref="N36:R36"/>
    <mergeCell ref="N207:R207"/>
    <mergeCell ref="N2:U3"/>
    <mergeCell ref="D79:E79"/>
    <mergeCell ref="A88:X88"/>
    <mergeCell ref="BA17:BA18"/>
    <mergeCell ref="N100:R100"/>
    <mergeCell ref="A172:M173"/>
    <mergeCell ref="D81:E81"/>
    <mergeCell ref="A212:X212"/>
    <mergeCell ref="AA17:AC18"/>
    <mergeCell ref="A217:X217"/>
    <mergeCell ref="A27:X27"/>
    <mergeCell ref="B259:B260"/>
    <mergeCell ref="N62:R62"/>
    <mergeCell ref="N126:T126"/>
    <mergeCell ref="N47:T47"/>
    <mergeCell ref="A101:M102"/>
    <mergeCell ref="A150:M151"/>
    <mergeCell ref="AD259:AD260"/>
    <mergeCell ref="D28:E28"/>
    <mergeCell ref="D117:E117"/>
    <mergeCell ref="D55:E55"/>
    <mergeCell ref="D30:E30"/>
    <mergeCell ref="N195:R195"/>
    <mergeCell ref="D67:E67"/>
    <mergeCell ref="D5:E5"/>
    <mergeCell ref="A65:X65"/>
    <mergeCell ref="N162:T162"/>
    <mergeCell ref="O10:P10"/>
    <mergeCell ref="A178:M179"/>
    <mergeCell ref="A236:M237"/>
    <mergeCell ref="N52:R52"/>
    <mergeCell ref="D8:L8"/>
    <mergeCell ref="N39:R39"/>
    <mergeCell ref="N166:R166"/>
    <mergeCell ref="D147:E147"/>
    <mergeCell ref="A219:M220"/>
    <mergeCell ref="N116:R116"/>
    <mergeCell ref="D245:E245"/>
    <mergeCell ref="D224:E224"/>
    <mergeCell ref="N68:T68"/>
    <mergeCell ref="N46:T46"/>
    <mergeCell ref="D1:F1"/>
    <mergeCell ref="A125:M126"/>
    <mergeCell ref="H259:H260"/>
    <mergeCell ref="J17:J18"/>
    <mergeCell ref="D82:E82"/>
    <mergeCell ref="A157:X157"/>
    <mergeCell ref="L17:L18"/>
    <mergeCell ref="J259:J260"/>
    <mergeCell ref="N219:T219"/>
    <mergeCell ref="A222:X222"/>
    <mergeCell ref="D240:E240"/>
    <mergeCell ref="A191:M192"/>
    <mergeCell ref="N228:R228"/>
    <mergeCell ref="N17:R18"/>
    <mergeCell ref="D100:E100"/>
    <mergeCell ref="N129:R129"/>
    <mergeCell ref="O6:P6"/>
    <mergeCell ref="N243:R243"/>
    <mergeCell ref="N50:R50"/>
    <mergeCell ref="D31:E31"/>
    <mergeCell ref="N208:T208"/>
    <mergeCell ref="AC259:AC260"/>
    <mergeCell ref="AE259:AE260"/>
    <mergeCell ref="A104:X104"/>
    <mergeCell ref="N250:T250"/>
    <mergeCell ref="A175:X175"/>
    <mergeCell ref="D160:E160"/>
    <mergeCell ref="I17:I18"/>
    <mergeCell ref="N237:T237"/>
    <mergeCell ref="D141:E141"/>
    <mergeCell ref="D135:E135"/>
    <mergeCell ref="N203:T203"/>
    <mergeCell ref="T12:U12"/>
    <mergeCell ref="D72:E72"/>
    <mergeCell ref="A57:M58"/>
    <mergeCell ref="N214:T214"/>
    <mergeCell ref="D235:E235"/>
    <mergeCell ref="A170:X170"/>
    <mergeCell ref="A23:M24"/>
    <mergeCell ref="N78:R78"/>
    <mergeCell ref="O11:P11"/>
    <mergeCell ref="N149:R149"/>
    <mergeCell ref="N241:R241"/>
    <mergeCell ref="A6:C6"/>
    <mergeCell ref="N92:T92"/>
    <mergeCell ref="N124:R124"/>
    <mergeCell ref="N118:R118"/>
    <mergeCell ref="AD17:AD18"/>
    <mergeCell ref="N80:R80"/>
    <mergeCell ref="D148:E148"/>
    <mergeCell ref="N132:T132"/>
    <mergeCell ref="N55:R55"/>
    <mergeCell ref="N218:R218"/>
    <mergeCell ref="N69:T69"/>
    <mergeCell ref="D90:E90"/>
    <mergeCell ref="N196:T196"/>
    <mergeCell ref="A25:X25"/>
    <mergeCell ref="A221:X221"/>
    <mergeCell ref="A223:X223"/>
    <mergeCell ref="N225:T225"/>
    <mergeCell ref="A5:C5"/>
    <mergeCell ref="D166:E166"/>
    <mergeCell ref="G259:G260"/>
    <mergeCell ref="N73:R73"/>
    <mergeCell ref="N244:R244"/>
    <mergeCell ref="I259:I260"/>
    <mergeCell ref="A17:A18"/>
    <mergeCell ref="K17:K18"/>
    <mergeCell ref="A20:X20"/>
    <mergeCell ref="C17:C18"/>
    <mergeCell ref="AE258:AF258"/>
    <mergeCell ref="A259:A260"/>
    <mergeCell ref="D37:E37"/>
    <mergeCell ref="N209:T209"/>
    <mergeCell ref="D9:E9"/>
    <mergeCell ref="D118:E118"/>
    <mergeCell ref="F9:G9"/>
    <mergeCell ref="A127:X127"/>
    <mergeCell ref="N251:T251"/>
    <mergeCell ref="A176:X176"/>
    <mergeCell ref="D161:E161"/>
    <mergeCell ref="A114:X114"/>
    <mergeCell ref="D232:E232"/>
    <mergeCell ref="D38:E38"/>
    <mergeCell ref="N253:T253"/>
    <mergeCell ref="AB259:AB260"/>
    <mergeCell ref="N213:R213"/>
    <mergeCell ref="D96:E96"/>
    <mergeCell ref="N242:R242"/>
    <mergeCell ref="D52:E52"/>
    <mergeCell ref="N15:R16"/>
    <mergeCell ref="N108:T108"/>
    <mergeCell ref="D116:E116"/>
    <mergeCell ref="D91:E91"/>
    <mergeCell ref="R259:R260"/>
    <mergeCell ref="A231:X231"/>
    <mergeCell ref="A35:X35"/>
    <mergeCell ref="D106:E106"/>
    <mergeCell ref="N143:T143"/>
    <mergeCell ref="N136:T136"/>
    <mergeCell ref="A142:M143"/>
    <mergeCell ref="A202:M203"/>
    <mergeCell ref="N99:R99"/>
    <mergeCell ref="A103:X103"/>
    <mergeCell ref="D182:E182"/>
    <mergeCell ref="O259:O260"/>
    <mergeCell ref="T5:U5"/>
    <mergeCell ref="D119:E119"/>
    <mergeCell ref="A128:X128"/>
    <mergeCell ref="U17:U18"/>
    <mergeCell ref="D190:E190"/>
    <mergeCell ref="D246:E246"/>
    <mergeCell ref="D111:E111"/>
    <mergeCell ref="D233:E233"/>
    <mergeCell ref="A21:X21"/>
    <mergeCell ref="N232:R232"/>
    <mergeCell ref="D248:E248"/>
    <mergeCell ref="N254:T254"/>
    <mergeCell ref="T6:U9"/>
    <mergeCell ref="A194:X194"/>
    <mergeCell ref="N85:T85"/>
    <mergeCell ref="N256:T256"/>
    <mergeCell ref="N156:T156"/>
    <mergeCell ref="A181:X181"/>
    <mergeCell ref="N29:R29"/>
    <mergeCell ref="N200:R200"/>
    <mergeCell ref="N31:R31"/>
    <mergeCell ref="N151:T151"/>
    <mergeCell ref="D130:E130"/>
    <mergeCell ref="T258:U258"/>
    <mergeCell ref="A34:X34"/>
    <mergeCell ref="D201:E201"/>
    <mergeCell ref="N245:R245"/>
    <mergeCell ref="N167:T167"/>
    <mergeCell ref="D188:E188"/>
    <mergeCell ref="A49:X49"/>
    <mergeCell ref="N89:R89"/>
    <mergeCell ref="N153:R153"/>
    <mergeCell ref="N249:T249"/>
    <mergeCell ref="A205:X205"/>
    <mergeCell ref="N40:T40"/>
    <mergeCell ref="N234:R234"/>
    <mergeCell ref="D36:E36"/>
    <mergeCell ref="D7:L7"/>
    <mergeCell ref="Q259:Q260"/>
    <mergeCell ref="A208:M209"/>
    <mergeCell ref="S259:S260"/>
    <mergeCell ref="N171:R171"/>
    <mergeCell ref="A74:M75"/>
    <mergeCell ref="D61:E61"/>
    <mergeCell ref="A46:M47"/>
    <mergeCell ref="N148:R148"/>
    <mergeCell ref="N240:R240"/>
    <mergeCell ref="N44:R44"/>
    <mergeCell ref="N190:R190"/>
    <mergeCell ref="D62:E62"/>
    <mergeCell ref="D56:E56"/>
    <mergeCell ref="N155:T155"/>
    <mergeCell ref="N93:T93"/>
    <mergeCell ref="A63:M64"/>
    <mergeCell ref="Y258:AC258"/>
    <mergeCell ref="P259:P260"/>
    <mergeCell ref="D51:E51"/>
    <mergeCell ref="A60:X60"/>
    <mergeCell ref="A92:M93"/>
    <mergeCell ref="N172:T172"/>
    <mergeCell ref="A229:M230"/>
    <mergeCell ref="N97:R97"/>
    <mergeCell ref="N96:R96"/>
    <mergeCell ref="D259:D260"/>
    <mergeCell ref="F259:F260"/>
    <mergeCell ref="H17:H18"/>
    <mergeCell ref="N161:R161"/>
    <mergeCell ref="N183:T183"/>
    <mergeCell ref="A42:X42"/>
    <mergeCell ref="N98:R98"/>
    <mergeCell ref="A144:X144"/>
    <mergeCell ref="N41:T41"/>
    <mergeCell ref="N112:T112"/>
    <mergeCell ref="A120:M121"/>
    <mergeCell ref="N252:T252"/>
    <mergeCell ref="A152:X152"/>
    <mergeCell ref="D39:E39"/>
    <mergeCell ref="N187:R187"/>
    <mergeCell ref="Y259:Y260"/>
    <mergeCell ref="N107:T107"/>
    <mergeCell ref="AA259:AA260"/>
    <mergeCell ref="D89:E89"/>
    <mergeCell ref="N45:R45"/>
    <mergeCell ref="A70:X70"/>
    <mergeCell ref="D153:E153"/>
    <mergeCell ref="N230:T230"/>
    <mergeCell ref="N178:T178"/>
    <mergeCell ref="H1:O1"/>
    <mergeCell ref="O9:P9"/>
    <mergeCell ref="N22:R22"/>
    <mergeCell ref="A145:X145"/>
    <mergeCell ref="A76:X76"/>
    <mergeCell ref="N173:T173"/>
    <mergeCell ref="Z17:Z18"/>
    <mergeCell ref="A214:M215"/>
    <mergeCell ref="A140:X140"/>
    <mergeCell ref="N111:R111"/>
    <mergeCell ref="A32:M33"/>
    <mergeCell ref="N125:T125"/>
    <mergeCell ref="D146:E146"/>
    <mergeCell ref="N119:R119"/>
    <mergeCell ref="D83:E83"/>
    <mergeCell ref="N177:R177"/>
    <mergeCell ref="N64:T64"/>
    <mergeCell ref="N120:T120"/>
    <mergeCell ref="D207:E207"/>
    <mergeCell ref="A94:X94"/>
    <mergeCell ref="N191:T191"/>
    <mergeCell ref="A216:X216"/>
    <mergeCell ref="C259:C260"/>
    <mergeCell ref="N57:T57"/>
    <mergeCell ref="E259:E260"/>
    <mergeCell ref="G17:G18"/>
    <mergeCell ref="A87:X87"/>
    <mergeCell ref="N220:T220"/>
    <mergeCell ref="H10:L10"/>
    <mergeCell ref="A193:X193"/>
    <mergeCell ref="A225:M226"/>
    <mergeCell ref="D80:E80"/>
    <mergeCell ref="N188:R188"/>
    <mergeCell ref="N53:R53"/>
    <mergeCell ref="A162:M163"/>
    <mergeCell ref="A26:X26"/>
    <mergeCell ref="N130:R130"/>
    <mergeCell ref="N117:R117"/>
    <mergeCell ref="A71:X71"/>
    <mergeCell ref="D154:E154"/>
    <mergeCell ref="N61:R61"/>
    <mergeCell ref="A85:M86"/>
    <mergeCell ref="D200:E200"/>
    <mergeCell ref="X259:X260"/>
    <mergeCell ref="Z259:Z260"/>
    <mergeCell ref="N75:T75"/>
    <mergeCell ref="A165:X165"/>
    <mergeCell ref="A9:C9"/>
    <mergeCell ref="A115:X115"/>
    <mergeCell ref="O12:P12"/>
    <mergeCell ref="A77:X77"/>
    <mergeCell ref="A167:M168"/>
    <mergeCell ref="V258:X258"/>
    <mergeCell ref="D6:L6"/>
    <mergeCell ref="O13:P13"/>
    <mergeCell ref="N201:R201"/>
    <mergeCell ref="D84:E84"/>
    <mergeCell ref="D22:E22"/>
    <mergeCell ref="D149:E149"/>
    <mergeCell ref="N51:R51"/>
    <mergeCell ref="N226:T226"/>
    <mergeCell ref="N239:R239"/>
    <mergeCell ref="N105:R105"/>
    <mergeCell ref="A95:X95"/>
    <mergeCell ref="N192:T192"/>
    <mergeCell ref="D213:E213"/>
    <mergeCell ref="N63:T63"/>
    <mergeCell ref="A159:X159"/>
    <mergeCell ref="M17:M18"/>
    <mergeCell ref="N67:R67"/>
    <mergeCell ref="N131:T131"/>
    <mergeCell ref="N236:T236"/>
    <mergeCell ref="O8:P8"/>
    <mergeCell ref="A68:M69"/>
    <mergeCell ref="D177:E177"/>
    <mergeCell ref="A123:X123"/>
    <mergeCell ref="D241:E241"/>
    <mergeCell ref="A107:M108"/>
    <mergeCell ref="A110:X110"/>
    <mergeCell ref="D228:E228"/>
    <mergeCell ref="D10:E10"/>
    <mergeCell ref="N135:R135"/>
    <mergeCell ref="F10:G10"/>
    <mergeCell ref="AF259:AF260"/>
    <mergeCell ref="D243:E243"/>
    <mergeCell ref="D99:E99"/>
    <mergeCell ref="A174:X174"/>
    <mergeCell ref="A12:L12"/>
    <mergeCell ref="N142:T142"/>
    <mergeCell ref="A238:X238"/>
    <mergeCell ref="F5:G5"/>
    <mergeCell ref="A14:L14"/>
    <mergeCell ref="A183:M184"/>
    <mergeCell ref="N224:R224"/>
    <mergeCell ref="N189:R189"/>
    <mergeCell ref="A251:M256"/>
    <mergeCell ref="N82:R82"/>
    <mergeCell ref="T11:U11"/>
    <mergeCell ref="A134:X134"/>
    <mergeCell ref="A249:M250"/>
    <mergeCell ref="N146:R146"/>
    <mergeCell ref="M259:M260"/>
    <mergeCell ref="N58:T58"/>
    <mergeCell ref="N33:T33"/>
    <mergeCell ref="D29:E29"/>
    <mergeCell ref="A169:X169"/>
    <mergeCell ref="A40:M41"/>
    <mergeCell ref="N137:T137"/>
    <mergeCell ref="D218:E218"/>
    <mergeCell ref="A227:X227"/>
    <mergeCell ref="D247:E247"/>
    <mergeCell ref="N160:R160"/>
    <mergeCell ref="N141:R141"/>
    <mergeCell ref="A164:X164"/>
    <mergeCell ref="N246:R246"/>
    <mergeCell ref="A196:M197"/>
    <mergeCell ref="N233:R233"/>
    <mergeCell ref="N37:R37"/>
    <mergeCell ref="D105:E105"/>
    <mergeCell ref="N72:R72"/>
    <mergeCell ref="O5:P5"/>
    <mergeCell ref="N248:R248"/>
    <mergeCell ref="L259:L260"/>
    <mergeCell ref="N259:N260"/>
    <mergeCell ref="F17:F18"/>
    <mergeCell ref="D242:E242"/>
    <mergeCell ref="N235:R235"/>
    <mergeCell ref="N86:T86"/>
    <mergeCell ref="D234:E234"/>
    <mergeCell ref="D244:E244"/>
    <mergeCell ref="N150:T150"/>
    <mergeCell ref="A109:X109"/>
    <mergeCell ref="D171:E171"/>
    <mergeCell ref="A180:X180"/>
    <mergeCell ref="N255:T255"/>
    <mergeCell ref="A13:L13"/>
    <mergeCell ref="A19:X19"/>
    <mergeCell ref="A15:L15"/>
    <mergeCell ref="N23:T23"/>
    <mergeCell ref="A48:X48"/>
    <mergeCell ref="AG259:AG260"/>
    <mergeCell ref="N90:R90"/>
    <mergeCell ref="D54:E54"/>
    <mergeCell ref="J9:L9"/>
    <mergeCell ref="R5:S5"/>
    <mergeCell ref="N83:R83"/>
    <mergeCell ref="N154:R154"/>
    <mergeCell ref="N91:R91"/>
    <mergeCell ref="D239:E239"/>
    <mergeCell ref="N74:T74"/>
    <mergeCell ref="S17:T17"/>
    <mergeCell ref="W259:W260"/>
    <mergeCell ref="Y17:Y18"/>
    <mergeCell ref="A139:X139"/>
    <mergeCell ref="A210:X210"/>
    <mergeCell ref="A8:C8"/>
    <mergeCell ref="N163:T163"/>
    <mergeCell ref="N101:T101"/>
    <mergeCell ref="A185:X185"/>
    <mergeCell ref="N113:T113"/>
    <mergeCell ref="D97:E97"/>
    <mergeCell ref="A10:C10"/>
    <mergeCell ref="A43:X43"/>
    <mergeCell ref="N247:R247"/>
    <mergeCell ref="N182:R182"/>
    <mergeCell ref="N38:R38"/>
    <mergeCell ref="N84:R84"/>
    <mergeCell ref="P1:R1"/>
    <mergeCell ref="D17:E18"/>
    <mergeCell ref="V17:V18"/>
    <mergeCell ref="A138:X138"/>
    <mergeCell ref="X17:X18"/>
    <mergeCell ref="N229:T229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VCw2lVr9T2Xqc+HshA7A==" formatRows="1" sort="0" spinCount="100000" hashValue="UwZzvpxbxGBczb+IHc0/dWVbneqosP0rek4JMYc7jpLFTvfRJZf/RW9mPacGYM8SnousldQ+0Blorrp15XyTL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2023-11-17T06:16:54Z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