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5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W448" i="2"/>
  <c r="X448" i="2" s="1"/>
  <c r="W447" i="2"/>
  <c r="V445" i="2"/>
  <c r="V444" i="2"/>
  <c r="W443" i="2"/>
  <c r="X443" i="2" s="1"/>
  <c r="W442" i="2"/>
  <c r="V440" i="2"/>
  <c r="V439" i="2"/>
  <c r="W438" i="2"/>
  <c r="X438" i="2" s="1"/>
  <c r="W437" i="2"/>
  <c r="X437" i="2" s="1"/>
  <c r="V435" i="2"/>
  <c r="V434" i="2"/>
  <c r="X433" i="2"/>
  <c r="W433" i="2"/>
  <c r="W432" i="2"/>
  <c r="V428" i="2"/>
  <c r="V427" i="2"/>
  <c r="W426" i="2"/>
  <c r="X426" i="2" s="1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N416" i="2"/>
  <c r="V414" i="2"/>
  <c r="V413" i="2"/>
  <c r="W412" i="2"/>
  <c r="X412" i="2" s="1"/>
  <c r="N412" i="2"/>
  <c r="W411" i="2"/>
  <c r="X411" i="2" s="1"/>
  <c r="N411" i="2"/>
  <c r="V409" i="2"/>
  <c r="V408" i="2"/>
  <c r="W407" i="2"/>
  <c r="X407" i="2" s="1"/>
  <c r="N407" i="2"/>
  <c r="X406" i="2"/>
  <c r="W406" i="2"/>
  <c r="N406" i="2"/>
  <c r="W405" i="2"/>
  <c r="X405" i="2" s="1"/>
  <c r="N405" i="2"/>
  <c r="X404" i="2"/>
  <c r="W404" i="2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N399" i="2"/>
  <c r="V395" i="2"/>
  <c r="V394" i="2"/>
  <c r="W393" i="2"/>
  <c r="X393" i="2" s="1"/>
  <c r="X394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X386" i="2"/>
  <c r="W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W379" i="2"/>
  <c r="X379" i="2" s="1"/>
  <c r="N379" i="2"/>
  <c r="W378" i="2"/>
  <c r="N378" i="2"/>
  <c r="V375" i="2"/>
  <c r="V374" i="2"/>
  <c r="W373" i="2"/>
  <c r="W374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X363" i="2"/>
  <c r="W363" i="2"/>
  <c r="N363" i="2"/>
  <c r="W362" i="2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W341" i="2"/>
  <c r="N341" i="2"/>
  <c r="V337" i="2"/>
  <c r="V336" i="2"/>
  <c r="X335" i="2"/>
  <c r="X336" i="2" s="1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X324" i="2"/>
  <c r="W324" i="2"/>
  <c r="N324" i="2"/>
  <c r="W323" i="2"/>
  <c r="W326" i="2" s="1"/>
  <c r="N323" i="2"/>
  <c r="V321" i="2"/>
  <c r="V320" i="2"/>
  <c r="W319" i="2"/>
  <c r="X319" i="2" s="1"/>
  <c r="N319" i="2"/>
  <c r="W318" i="2"/>
  <c r="X318" i="2" s="1"/>
  <c r="N318" i="2"/>
  <c r="W317" i="2"/>
  <c r="N317" i="2"/>
  <c r="W316" i="2"/>
  <c r="X316" i="2" s="1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X303" i="2"/>
  <c r="W303" i="2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N258" i="2"/>
  <c r="X257" i="2"/>
  <c r="W257" i="2"/>
  <c r="W256" i="2"/>
  <c r="X256" i="2" s="1"/>
  <c r="N256" i="2"/>
  <c r="W255" i="2"/>
  <c r="N255" i="2"/>
  <c r="V252" i="2"/>
  <c r="V251" i="2"/>
  <c r="W250" i="2"/>
  <c r="X250" i="2" s="1"/>
  <c r="N250" i="2"/>
  <c r="W249" i="2"/>
  <c r="X249" i="2" s="1"/>
  <c r="N249" i="2"/>
  <c r="X248" i="2"/>
  <c r="W248" i="2"/>
  <c r="N248" i="2"/>
  <c r="V246" i="2"/>
  <c r="V245" i="2"/>
  <c r="W244" i="2"/>
  <c r="X244" i="2" s="1"/>
  <c r="W243" i="2"/>
  <c r="X243" i="2" s="1"/>
  <c r="N243" i="2"/>
  <c r="W242" i="2"/>
  <c r="X242" i="2" s="1"/>
  <c r="W241" i="2"/>
  <c r="V239" i="2"/>
  <c r="V238" i="2"/>
  <c r="W237" i="2"/>
  <c r="X237" i="2" s="1"/>
  <c r="N237" i="2"/>
  <c r="W236" i="2"/>
  <c r="X236" i="2" s="1"/>
  <c r="N236" i="2"/>
  <c r="W235" i="2"/>
  <c r="N235" i="2"/>
  <c r="V233" i="2"/>
  <c r="V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W211" i="2" s="1"/>
  <c r="N196" i="2"/>
  <c r="V193" i="2"/>
  <c r="V192" i="2"/>
  <c r="X191" i="2"/>
  <c r="W191" i="2"/>
  <c r="N191" i="2"/>
  <c r="W190" i="2"/>
  <c r="X190" i="2" s="1"/>
  <c r="N190" i="2"/>
  <c r="V188" i="2"/>
  <c r="V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X173" i="2"/>
  <c r="W173" i="2"/>
  <c r="W172" i="2"/>
  <c r="X172" i="2" s="1"/>
  <c r="N172" i="2"/>
  <c r="W171" i="2"/>
  <c r="W187" i="2" s="1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X163" i="2"/>
  <c r="W163" i="2"/>
  <c r="N163" i="2"/>
  <c r="V161" i="2"/>
  <c r="V160" i="2"/>
  <c r="W159" i="2"/>
  <c r="X159" i="2" s="1"/>
  <c r="N159" i="2"/>
  <c r="W158" i="2"/>
  <c r="X158" i="2" s="1"/>
  <c r="X160" i="2" s="1"/>
  <c r="V156" i="2"/>
  <c r="V155" i="2"/>
  <c r="W154" i="2"/>
  <c r="X154" i="2" s="1"/>
  <c r="N154" i="2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X149" i="2" s="1"/>
  <c r="N141" i="2"/>
  <c r="V138" i="2"/>
  <c r="V137" i="2"/>
  <c r="W136" i="2"/>
  <c r="X136" i="2" s="1"/>
  <c r="N136" i="2"/>
  <c r="X135" i="2"/>
  <c r="W135" i="2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W117" i="2"/>
  <c r="X117" i="2" s="1"/>
  <c r="N117" i="2"/>
  <c r="V115" i="2"/>
  <c r="V114" i="2"/>
  <c r="W113" i="2"/>
  <c r="X113" i="2" s="1"/>
  <c r="W112" i="2"/>
  <c r="X112" i="2" s="1"/>
  <c r="N112" i="2"/>
  <c r="W111" i="2"/>
  <c r="X111" i="2" s="1"/>
  <c r="X110" i="2"/>
  <c r="W110" i="2"/>
  <c r="W109" i="2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N50" i="2"/>
  <c r="W49" i="2"/>
  <c r="C466" i="2" s="1"/>
  <c r="N49" i="2"/>
  <c r="V45" i="2"/>
  <c r="V44" i="2"/>
  <c r="W43" i="2"/>
  <c r="W44" i="2" s="1"/>
  <c r="N43" i="2"/>
  <c r="V41" i="2"/>
  <c r="V40" i="2"/>
  <c r="X39" i="2"/>
  <c r="X40" i="2" s="1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23" i="2"/>
  <c r="W22" i="2"/>
  <c r="W23" i="2" s="1"/>
  <c r="N22" i="2"/>
  <c r="H10" i="2"/>
  <c r="A9" i="2"/>
  <c r="F10" i="2" s="1"/>
  <c r="D7" i="2"/>
  <c r="O6" i="2"/>
  <c r="N2" i="2"/>
  <c r="W233" i="2" l="1"/>
  <c r="W325" i="2"/>
  <c r="W360" i="2"/>
  <c r="W422" i="2"/>
  <c r="X425" i="2"/>
  <c r="S466" i="2"/>
  <c r="W52" i="2"/>
  <c r="W32" i="2"/>
  <c r="F466" i="2"/>
  <c r="I466" i="2"/>
  <c r="W239" i="2"/>
  <c r="W263" i="2"/>
  <c r="X278" i="2"/>
  <c r="W321" i="2"/>
  <c r="W344" i="2"/>
  <c r="Q466" i="2"/>
  <c r="X427" i="2"/>
  <c r="W444" i="2"/>
  <c r="X22" i="2"/>
  <c r="X23" i="2" s="1"/>
  <c r="W36" i="2"/>
  <c r="W37" i="2"/>
  <c r="W41" i="2"/>
  <c r="W51" i="2"/>
  <c r="W102" i="2"/>
  <c r="W123" i="2"/>
  <c r="W122" i="2"/>
  <c r="X126" i="2"/>
  <c r="X129" i="2" s="1"/>
  <c r="G466" i="2"/>
  <c r="X153" i="2"/>
  <c r="X155" i="2" s="1"/>
  <c r="W156" i="2"/>
  <c r="W168" i="2"/>
  <c r="W193" i="2"/>
  <c r="X225" i="2"/>
  <c r="X235" i="2"/>
  <c r="X238" i="2" s="1"/>
  <c r="W252" i="2"/>
  <c r="W251" i="2"/>
  <c r="W267" i="2"/>
  <c r="W282" i="2"/>
  <c r="X285" i="2"/>
  <c r="X286" i="2" s="1"/>
  <c r="N466" i="2"/>
  <c r="X307" i="2"/>
  <c r="X308" i="2" s="1"/>
  <c r="W308" i="2"/>
  <c r="W320" i="2"/>
  <c r="X317" i="2"/>
  <c r="W343" i="2"/>
  <c r="W367" i="2"/>
  <c r="W394" i="2"/>
  <c r="W395" i="2"/>
  <c r="R466" i="2"/>
  <c r="X413" i="2"/>
  <c r="X416" i="2"/>
  <c r="W427" i="2"/>
  <c r="X439" i="2"/>
  <c r="X442" i="2"/>
  <c r="W450" i="2"/>
  <c r="W160" i="2"/>
  <c r="X167" i="2"/>
  <c r="X192" i="2"/>
  <c r="W215" i="2"/>
  <c r="W216" i="2"/>
  <c r="X251" i="2"/>
  <c r="W380" i="2"/>
  <c r="W381" i="2"/>
  <c r="X444" i="2"/>
  <c r="X399" i="2"/>
  <c r="X408" i="2" s="1"/>
  <c r="W409" i="2"/>
  <c r="W390" i="2"/>
  <c r="X320" i="2"/>
  <c r="X302" i="2"/>
  <c r="X304" i="2" s="1"/>
  <c r="W299" i="2"/>
  <c r="W278" i="2"/>
  <c r="W279" i="2"/>
  <c r="W246" i="2"/>
  <c r="X222" i="2"/>
  <c r="W222" i="2"/>
  <c r="W114" i="2"/>
  <c r="V459" i="2"/>
  <c r="V460" i="2"/>
  <c r="E466" i="2"/>
  <c r="W80" i="2"/>
  <c r="W457" i="2"/>
  <c r="V456" i="2"/>
  <c r="D466" i="2"/>
  <c r="W59" i="2"/>
  <c r="X422" i="2"/>
  <c r="X232" i="2"/>
  <c r="X122" i="2"/>
  <c r="X390" i="2"/>
  <c r="X89" i="2"/>
  <c r="W332" i="2"/>
  <c r="W423" i="2"/>
  <c r="X74" i="2"/>
  <c r="X79" i="2" s="1"/>
  <c r="W103" i="2"/>
  <c r="W212" i="2"/>
  <c r="W232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75" i="2"/>
  <c r="W391" i="2"/>
  <c r="W413" i="2"/>
  <c r="X432" i="2"/>
  <c r="X434" i="2" s="1"/>
  <c r="W458" i="2"/>
  <c r="W459" i="2" s="1"/>
  <c r="H466" i="2"/>
  <c r="W188" i="2"/>
  <c r="F9" i="2"/>
  <c r="W33" i="2"/>
  <c r="W45" i="2"/>
  <c r="W89" i="2"/>
  <c r="X109" i="2"/>
  <c r="X114" i="2" s="1"/>
  <c r="W138" i="2"/>
  <c r="X171" i="2"/>
  <c r="X187" i="2" s="1"/>
  <c r="H9" i="2"/>
  <c r="W24" i="2"/>
  <c r="X55" i="2"/>
  <c r="X59" i="2" s="1"/>
  <c r="X134" i="2"/>
  <c r="X137" i="2" s="1"/>
  <c r="W155" i="2"/>
  <c r="X196" i="2"/>
  <c r="X211" i="2" s="1"/>
  <c r="W223" i="2"/>
  <c r="X265" i="2"/>
  <c r="X267" i="2" s="1"/>
  <c r="X291" i="2"/>
  <c r="X299" i="2" s="1"/>
  <c r="W305" i="2"/>
  <c r="X323" i="2"/>
  <c r="X325" i="2" s="1"/>
  <c r="X341" i="2"/>
  <c r="X343" i="2" s="1"/>
  <c r="W359" i="2"/>
  <c r="W408" i="2"/>
  <c r="W439" i="2"/>
  <c r="W445" i="2"/>
  <c r="X453" i="2"/>
  <c r="X454" i="2" s="1"/>
  <c r="J9" i="2"/>
  <c r="W79" i="2"/>
  <c r="W115" i="2"/>
  <c r="W238" i="2"/>
  <c r="W272" i="2"/>
  <c r="W283" i="2"/>
  <c r="W300" i="2"/>
  <c r="W312" i="2"/>
  <c r="W370" i="2"/>
  <c r="J466" i="2"/>
  <c r="W60" i="2"/>
  <c r="W149" i="2"/>
  <c r="W161" i="2"/>
  <c r="A10" i="2"/>
  <c r="X49" i="2"/>
  <c r="W90" i="2"/>
  <c r="X378" i="2"/>
  <c r="X380" i="2" s="1"/>
  <c r="W414" i="2"/>
  <c r="X447" i="2"/>
  <c r="X449" i="2" s="1"/>
  <c r="W454" i="2"/>
  <c r="L466" i="2"/>
  <c r="W167" i="2"/>
  <c r="W245" i="2"/>
  <c r="W434" i="2"/>
  <c r="W440" i="2"/>
  <c r="M466" i="2"/>
  <c r="W150" i="2"/>
  <c r="X50" i="2"/>
  <c r="X92" i="2"/>
  <c r="X102" i="2" s="1"/>
  <c r="W366" i="2"/>
  <c r="W455" i="2"/>
  <c r="B466" i="2"/>
  <c r="O466" i="2"/>
  <c r="X27" i="2"/>
  <c r="X32" i="2" s="1"/>
  <c r="X43" i="2"/>
  <c r="X44" i="2" s="1"/>
  <c r="W129" i="2"/>
  <c r="W192" i="2"/>
  <c r="X241" i="2"/>
  <c r="X245" i="2" s="1"/>
  <c r="W262" i="2"/>
  <c r="W286" i="2"/>
  <c r="W336" i="2"/>
  <c r="X362" i="2"/>
  <c r="X366" i="2" s="1"/>
  <c r="X373" i="2"/>
  <c r="X374" i="2" s="1"/>
  <c r="W435" i="2"/>
  <c r="W449" i="2"/>
  <c r="P466" i="2"/>
  <c r="W137" i="2"/>
  <c r="W130" i="2"/>
  <c r="W460" i="2" l="1"/>
  <c r="W456" i="2"/>
  <c r="X51" i="2"/>
  <c r="X461" i="2" s="1"/>
</calcChain>
</file>

<file path=xl/sharedStrings.xml><?xml version="1.0" encoding="utf-8"?>
<sst xmlns="http://schemas.openxmlformats.org/spreadsheetml/2006/main" count="2923" uniqueCount="653">
  <si>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</si>
  <si>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</si>
  <si>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</si>
  <si>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</si>
  <si>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</si>
  <si>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</si>
  <si>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</si>
  <si>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</si>
  <si>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</si>
  <si>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</si>
  <si>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</si>
  <si>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</si>
  <si>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</si>
  <si>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</si>
  <si>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</si>
  <si>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</si>
  <si>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</si>
  <si>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</si>
  <si>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</si>
  <si>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</si>
  <si>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</si>
  <si>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</si>
  <si>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</si>
  <si>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</si>
  <si>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</si>
  <si>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</si>
  <si>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</si>
  <si>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</si>
  <si>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</si>
  <si>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</si>
  <si>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</si>
  <si>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</si>
  <si>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</si>
  <si>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</si>
  <si>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</si>
  <si>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</si>
  <si>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</si>
  <si>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</si>
  <si>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</si>
  <si>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</si>
  <si>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</si>
  <si>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</si>
  <si>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</si>
  <si>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</si>
  <si>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</si>
  <si>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</si>
  <si>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</si>
  <si>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</si>
  <si>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</si>
  <si>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</si>
  <si>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</si>
  <si>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</si>
  <si>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</si>
  <si>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</si>
  <si>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</si>
  <si>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</si>
  <si>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</si>
  <si>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</si>
  <si>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</si>
  <si>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</si>
  <si>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</si>
  <si>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</si>
  <si>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</si>
  <si>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</si>
  <si>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</si>
  <si>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</si>
  <si>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</si>
  <si>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</si>
  <si>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</si>
  <si>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</si>
  <si>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</si>
  <si>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</si>
  <si>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</si>
  <si>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</si>
  <si>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</si>
  <si>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</si>
  <si>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</si>
  <si>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</si>
  <si>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</si>
  <si>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</si>
  <si>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</si>
  <si>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</si>
  <si>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</si>
  <si>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</si>
  <si>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</si>
  <si>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</si>
  <si>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</si>
  <si>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</si>
  <si>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</si>
  <si>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</si>
  <si>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</si>
  <si>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</si>
  <si>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</si>
  <si>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</si>
  <si>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</si>
  <si>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</si>
  <si>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</si>
  <si>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</si>
  <si>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</si>
  <si>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</si>
  <si>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</si>
  <si>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</si>
  <si>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</si>
  <si>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</si>
  <si>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</si>
  <si>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</si>
  <si>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</si>
  <si>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</si>
  <si>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</si>
  <si>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</si>
  <si>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</si>
  <si>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</si>
  <si>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</si>
  <si>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</si>
  <si>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</si>
  <si>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</si>
  <si>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</si>
  <si>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</si>
  <si>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</si>
  <si>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</si>
  <si>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</si>
  <si>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</si>
  <si>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</si>
  <si>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</si>
  <si>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</si>
  <si>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</si>
  <si>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</si>
  <si>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</si>
  <si>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</si>
  <si>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</si>
  <si>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</si>
  <si>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</si>
  <si>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</si>
  <si>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</si>
  <si>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</si>
  <si>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</si>
  <si>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</si>
  <si>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</si>
  <si>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</si>
  <si>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</si>
  <si>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</si>
  <si>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</si>
  <si>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</si>
  <si>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</si>
  <si>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</si>
  <si>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</si>
  <si>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</si>
  <si>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</si>
  <si>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</si>
  <si>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</si>
  <si>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</si>
  <si>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</si>
  <si>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</si>
  <si>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</si>
  <si>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</si>
  <si>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</si>
  <si>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</si>
  <si>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</si>
  <si>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</si>
  <si>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</si>
  <si>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</si>
  <si>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</si>
  <si>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</si>
  <si>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</si>
  <si>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</si>
  <si>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</si>
  <si>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</si>
  <si>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</si>
  <si>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</si>
  <si>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</si>
  <si>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</si>
  <si>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</si>
  <si>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</si>
  <si>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</si>
  <si>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</si>
  <si>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</si>
  <si>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</si>
  <si>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</si>
  <si>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</si>
  <si>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</si>
  <si>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</si>
  <si>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</si>
  <si>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</si>
  <si>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</si>
  <si>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</si>
  <si>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</si>
  <si>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</si>
  <si>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</si>
  <si>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</si>
  <si>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</si>
  <si>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</si>
  <si>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</si>
  <si>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</si>
  <si>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</si>
  <si>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</si>
  <si>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</si>
  <si>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</si>
  <si>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</si>
  <si>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</si>
  <si>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</si>
  <si>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</si>
  <si>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</si>
  <si>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</si>
  <si>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</si>
  <si>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</si>
  <si>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</si>
  <si>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</si>
  <si>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</si>
  <si>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</si>
  <si>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</si>
  <si>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</si>
  <si>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</si>
  <si>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</si>
  <si>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</si>
  <si>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</si>
  <si>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</si>
  <si>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</si>
  <si>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</si>
  <si>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</si>
  <si>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</si>
  <si>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</si>
  <si>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</si>
  <si>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</si>
  <si>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</si>
  <si>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</si>
  <si>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</si>
  <si>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</si>
  <si>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</si>
  <si>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</si>
  <si>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</si>
  <si>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</si>
  <si>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</si>
  <si>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</si>
  <si>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</si>
  <si>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</si>
  <si>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</si>
  <si>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</si>
  <si>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</si>
  <si>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</si>
  <si>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</si>
  <si>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</si>
  <si>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</si>
  <si>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</si>
  <si>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</si>
  <si>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</si>
  <si>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</si>
  <si>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</si>
  <si>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</si>
  <si>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</si>
  <si>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</si>
  <si>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</si>
  <si>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</si>
  <si>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</si>
  <si>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</si>
  <si>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</si>
  <si>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</si>
  <si>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</si>
  <si>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</si>
  <si>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</si>
  <si>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</si>
  <si>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</si>
  <si>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</si>
  <si>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</si>
  <si>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</si>
  <si>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</si>
  <si>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</si>
  <si>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</si>
  <si>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</si>
  <si>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</si>
  <si>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</si>
  <si>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</si>
  <si>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</si>
  <si>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</si>
  <si>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</si>
  <si>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</si>
  <si>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</si>
  <si>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</si>
  <si>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</si>
  <si>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</si>
  <si>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</si>
  <si>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</si>
  <si>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</si>
  <si>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</si>
  <si>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</si>
  <si>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</si>
  <si>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</si>
  <si>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</si>
  <si>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</si>
  <si>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</si>
  <si>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</si>
  <si>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</si>
  <si>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</si>
  <si>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</si>
  <si>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</si>
  <si>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</si>
  <si>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</si>
  <si>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</si>
  <si>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</si>
  <si>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</si>
  <si>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</si>
  <si>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</si>
  <si>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</si>
  <si>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</si>
  <si>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</si>
  <si>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</si>
  <si>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</si>
  <si>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</si>
  <si>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</si>
  <si>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</si>
  <si>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</si>
  <si>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</si>
  <si>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</si>
  <si>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</si>
  <si>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</si>
  <si>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</si>
  <si>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</si>
  <si>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</si>
  <si>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</si>
  <si>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</si>
  <si>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</si>
  <si>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</si>
  <si>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</si>
  <si>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</si>
  <si>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</si>
  <si>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</si>
  <si>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</si>
  <si>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</si>
  <si>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</si>
  <si>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</si>
  <si>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</si>
  <si>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</si>
  <si>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</si>
  <si>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</si>
  <si>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</si>
  <si>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</si>
  <si>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</si>
  <si>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</si>
  <si>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</si>
  <si>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</si>
  <si>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</si>
  <si>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</si>
  <si>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</si>
  <si>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</si>
  <si>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</si>
  <si>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</si>
  <si>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</si>
  <si>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</si>
  <si>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</si>
  <si>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</si>
  <si>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</si>
  <si>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</si>
  <si>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</si>
  <si>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</si>
  <si>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</si>
  <si>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</si>
  <si>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</si>
  <si>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</si>
  <si>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</si>
  <si>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</si>
  <si>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</si>
  <si>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</si>
  <si>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</si>
  <si>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</si>
  <si>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</si>
  <si>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</si>
  <si>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</si>
  <si>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</si>
  <si>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</si>
  <si>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</si>
  <si>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</si>
  <si>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</si>
  <si>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</si>
  <si>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</si>
  <si>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</si>
  <si>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</si>
  <si>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</si>
  <si>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</si>
  <si>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</si>
  <si>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</si>
  <si>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</si>
  <si>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</si>
  <si>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</si>
  <si>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</si>
  <si>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</si>
  <si>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</si>
  <si>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</si>
  <si>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</si>
  <si>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</si>
  <si>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</si>
  <si>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</si>
  <si>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</si>
  <si>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</si>
  <si>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</si>
  <si>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</si>
  <si>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</si>
  <si>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15.11.2023</t>
  </si>
  <si>
    <t>SU001869</t>
  </si>
  <si>
    <t>P001909</t>
  </si>
  <si>
    <t>16.11.2023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</si>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</sst>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A466"/>
  <sheetViews>
    <sheetView showGridLines="0" tabSelected="1" topLeftCell="F300" zoomScale="85" zoomScaleNormal="85" zoomScaleSheetLayoutView="100" workbookViewId="0">
      <selection activeCell="V400" sqref="V40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N5" s="27" t="s">
        <v>4</v>
      </c>
      <c r="O5" s="318">
        <v>45245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">
      <c r="A6" s="315" t="s">
        <v>1</v>
      </c>
      <c r="B6" s="315"/>
      <c r="C6" s="315"/>
      <c r="D6" s="323" t="s">
        <v>634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Среда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0.91666666666666663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hidden="1" customHeight="1" x14ac:dyDescent="0.2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hidden="1" customHeight="1" x14ac:dyDescent="0.25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hidden="1" customHeight="1" x14ac:dyDescent="0.25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hidden="1" customHeight="1" x14ac:dyDescent="0.25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hidden="1" customHeight="1" x14ac:dyDescent="0.25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45</v>
      </c>
      <c r="W50" s="56">
        <f>IFERROR(IF(V50="",0,CEILING((V50/$H50),1)*$H50),"")</f>
        <v>45.900000000000006</v>
      </c>
      <c r="X50" s="42">
        <f>IFERROR(IF(W50=0,"",ROUNDUP(W50/H50,0)*0.00753),"")</f>
        <v>0.12801000000000001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16.666666666666664</v>
      </c>
      <c r="W51" s="44">
        <f>IFERROR(W49/H49,"0")+IFERROR(W50/H50,"0")</f>
        <v>17</v>
      </c>
      <c r="X51" s="44">
        <f>IFERROR(IF(X49="",0,X49),"0")+IFERROR(IF(X50="",0,X50),"0")</f>
        <v>0.12801000000000001</v>
      </c>
      <c r="Y51" s="68"/>
      <c r="Z51" s="68"/>
    </row>
    <row r="52" spans="1:53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45</v>
      </c>
      <c r="W52" s="44">
        <f>IFERROR(SUM(W49:W50),"0")</f>
        <v>45.900000000000006</v>
      </c>
      <c r="X52" s="43"/>
      <c r="Y52" s="68"/>
      <c r="Z52" s="68"/>
    </row>
    <row r="53" spans="1:53" ht="16.5" hidden="1" customHeight="1" x14ac:dyDescent="0.25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hidden="1" customHeight="1" x14ac:dyDescent="0.25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210</v>
      </c>
      <c r="W56" s="56">
        <f>IFERROR(IF(V56="",0,CEILING((V56/$H56),1)*$H56),"")</f>
        <v>216</v>
      </c>
      <c r="X56" s="42">
        <f>IFERROR(IF(W56=0,"",ROUNDUP(W56/H56,0)*0.02175),"")</f>
        <v>0.43499999999999994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54</v>
      </c>
      <c r="W57" s="56">
        <f>IFERROR(IF(V57="",0,CEILING((V57/$H57),1)*$H57),"")</f>
        <v>54</v>
      </c>
      <c r="X57" s="42">
        <f>IFERROR(IF(W57=0,"",ROUNDUP(W57/H57,0)*0.00937),"")</f>
        <v>0.11244</v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31.444444444444443</v>
      </c>
      <c r="W59" s="44">
        <f>IFERROR(W55/H55,"0")+IFERROR(W56/H56,"0")+IFERROR(W57/H57,"0")+IFERROR(W58/H58,"0")</f>
        <v>32</v>
      </c>
      <c r="X59" s="44">
        <f>IFERROR(IF(X55="",0,X55),"0")+IFERROR(IF(X56="",0,X56),"0")+IFERROR(IF(X57="",0,X57),"0")+IFERROR(IF(X58="",0,X58),"0")</f>
        <v>0.54743999999999993</v>
      </c>
      <c r="Y59" s="68"/>
      <c r="Z59" s="68"/>
    </row>
    <row r="60" spans="1:53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264</v>
      </c>
      <c r="W60" s="44">
        <f>IFERROR(SUM(W55:W58),"0")</f>
        <v>270</v>
      </c>
      <c r="X60" s="43"/>
      <c r="Y60" s="68"/>
      <c r="Z60" s="68"/>
    </row>
    <row r="61" spans="1:53" ht="16.5" hidden="1" customHeight="1" x14ac:dyDescent="0.25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hidden="1" customHeight="1" x14ac:dyDescent="0.25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2">
        <v>4607091382945</v>
      </c>
      <c r="E63" s="37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20</v>
      </c>
      <c r="W63" s="56">
        <f t="shared" ref="W63:W78" si="2">IFERROR(IF(V63="",0,CEILING((V63/$H63),1)*$H63),"")</f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100</v>
      </c>
      <c r="W64" s="56">
        <f t="shared" si="2"/>
        <v>108</v>
      </c>
      <c r="X64" s="42">
        <f>IFERROR(IF(W64=0,"",ROUNDUP(W64/H64,0)*0.02175),"")</f>
        <v>0.21749999999999997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50</v>
      </c>
      <c r="W65" s="56">
        <f t="shared" si="2"/>
        <v>54</v>
      </c>
      <c r="X65" s="42">
        <f>IFERROR(IF(W65=0,"",ROUNDUP(W65/H65,0)*0.02175),"")</f>
        <v>0.10874999999999999</v>
      </c>
      <c r="Y65" s="69" t="s">
        <v>48</v>
      </c>
      <c r="Z65" s="70" t="s">
        <v>48</v>
      </c>
      <c r="AD65" s="71"/>
      <c r="BA65" s="91" t="s">
        <v>66</v>
      </c>
    </row>
    <row r="66" spans="1:53" ht="16.5" hidden="1" customHeight="1" x14ac:dyDescent="0.25">
      <c r="A66" s="64" t="s">
        <v>135</v>
      </c>
      <c r="B66" s="64" t="s">
        <v>136</v>
      </c>
      <c r="C66" s="37">
        <v>4301011514</v>
      </c>
      <c r="D66" s="372">
        <v>4680115882133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2">
        <v>4607091382952</v>
      </c>
      <c r="E67" s="37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25</v>
      </c>
      <c r="W67" s="56">
        <f t="shared" si="2"/>
        <v>27</v>
      </c>
      <c r="X67" s="42">
        <f>IFERROR(IF(W67=0,"",ROUNDUP(W67/H67,0)*0.00753),"")</f>
        <v>6.7769999999999997E-2</v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139</v>
      </c>
      <c r="B68" s="64" t="s">
        <v>140</v>
      </c>
      <c r="C68" s="37">
        <v>4301011565</v>
      </c>
      <c r="D68" s="372">
        <v>4680115882539</v>
      </c>
      <c r="E68" s="372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40</v>
      </c>
      <c r="W69" s="56">
        <f t="shared" si="2"/>
        <v>40</v>
      </c>
      <c r="X69" s="42">
        <f t="shared" si="3"/>
        <v>9.3700000000000006E-2</v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144</v>
      </c>
      <c r="B70" s="64" t="s">
        <v>145</v>
      </c>
      <c r="C70" s="37">
        <v>4301011344</v>
      </c>
      <c r="D70" s="372">
        <v>4607091384604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146</v>
      </c>
      <c r="B71" s="64" t="s">
        <v>147</v>
      </c>
      <c r="C71" s="37">
        <v>4301011386</v>
      </c>
      <c r="D71" s="372">
        <v>4680115880283</v>
      </c>
      <c r="E71" s="37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hidden="1" customHeight="1" x14ac:dyDescent="0.25">
      <c r="A72" s="64" t="s">
        <v>148</v>
      </c>
      <c r="B72" s="64" t="s">
        <v>149</v>
      </c>
      <c r="C72" s="37">
        <v>4301011476</v>
      </c>
      <c r="D72" s="372">
        <v>4680115881518</v>
      </c>
      <c r="E72" s="37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2">
        <v>4680115881303</v>
      </c>
      <c r="E73" s="37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25</v>
      </c>
      <c r="W73" s="56">
        <f t="shared" si="2"/>
        <v>27</v>
      </c>
      <c r="X73" s="42">
        <f t="shared" si="3"/>
        <v>5.6219999999999999E-2</v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152</v>
      </c>
      <c r="B74" s="64" t="s">
        <v>153</v>
      </c>
      <c r="C74" s="37">
        <v>4301011432</v>
      </c>
      <c r="D74" s="372">
        <v>4680115882720</v>
      </c>
      <c r="E74" s="372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7" t="s">
        <v>154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4301011352</v>
      </c>
      <c r="D75" s="372">
        <v>4607091388466</v>
      </c>
      <c r="E75" s="37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157</v>
      </c>
      <c r="B76" s="64" t="s">
        <v>158</v>
      </c>
      <c r="C76" s="37">
        <v>4301011417</v>
      </c>
      <c r="D76" s="372">
        <v>4680115880269</v>
      </c>
      <c r="E76" s="37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159</v>
      </c>
      <c r="B77" s="64" t="s">
        <v>160</v>
      </c>
      <c r="C77" s="37">
        <v>4301011415</v>
      </c>
      <c r="D77" s="372">
        <v>4680115880429</v>
      </c>
      <c r="E77" s="37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161</v>
      </c>
      <c r="B78" s="64" t="s">
        <v>162</v>
      </c>
      <c r="C78" s="37">
        <v>4301011462</v>
      </c>
      <c r="D78" s="372">
        <v>4680115881457</v>
      </c>
      <c r="E78" s="37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9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80"/>
      <c r="N79" s="376" t="s">
        <v>43</v>
      </c>
      <c r="O79" s="377"/>
      <c r="P79" s="377"/>
      <c r="Q79" s="377"/>
      <c r="R79" s="377"/>
      <c r="S79" s="377"/>
      <c r="T79" s="378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39.563492063492063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42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0.58743999999999996</v>
      </c>
      <c r="Y79" s="68"/>
      <c r="Z79" s="68"/>
    </row>
    <row r="80" spans="1:53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0</v>
      </c>
      <c r="V80" s="44">
        <f>IFERROR(SUM(V63:V78),"0")</f>
        <v>260</v>
      </c>
      <c r="W80" s="44">
        <f>IFERROR(SUM(W63:W78),"0")</f>
        <v>278.39999999999998</v>
      </c>
      <c r="X80" s="43"/>
      <c r="Y80" s="68"/>
      <c r="Z80" s="68"/>
    </row>
    <row r="81" spans="1:53" ht="14.25" hidden="1" customHeight="1" x14ac:dyDescent="0.25">
      <c r="A81" s="371" t="s">
        <v>108</v>
      </c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371"/>
      <c r="P81" s="371"/>
      <c r="Q81" s="371"/>
      <c r="R81" s="371"/>
      <c r="S81" s="371"/>
      <c r="T81" s="371"/>
      <c r="U81" s="371"/>
      <c r="V81" s="371"/>
      <c r="W81" s="371"/>
      <c r="X81" s="371"/>
      <c r="Y81" s="67"/>
      <c r="Z81" s="67"/>
    </row>
    <row r="82" spans="1:53" ht="27" hidden="1" customHeight="1" x14ac:dyDescent="0.25">
      <c r="A82" s="64" t="s">
        <v>163</v>
      </c>
      <c r="B82" s="64" t="s">
        <v>164</v>
      </c>
      <c r="C82" s="37">
        <v>4301020189</v>
      </c>
      <c r="D82" s="372">
        <v>4607091384789</v>
      </c>
      <c r="E82" s="37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2" t="s">
        <v>165</v>
      </c>
      <c r="O82" s="374"/>
      <c r="P82" s="374"/>
      <c r="Q82" s="374"/>
      <c r="R82" s="37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hidden="1" customHeight="1" x14ac:dyDescent="0.25">
      <c r="A83" s="64" t="s">
        <v>166</v>
      </c>
      <c r="B83" s="64" t="s">
        <v>167</v>
      </c>
      <c r="C83" s="37">
        <v>4301020235</v>
      </c>
      <c r="D83" s="372">
        <v>4680115881488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hidden="1" customHeight="1" x14ac:dyDescent="0.25">
      <c r="A84" s="64" t="s">
        <v>168</v>
      </c>
      <c r="B84" s="64" t="s">
        <v>169</v>
      </c>
      <c r="C84" s="37">
        <v>4301020183</v>
      </c>
      <c r="D84" s="372">
        <v>4607091384765</v>
      </c>
      <c r="E84" s="37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4" t="s">
        <v>170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hidden="1" customHeight="1" x14ac:dyDescent="0.25">
      <c r="A85" s="64" t="s">
        <v>171</v>
      </c>
      <c r="B85" s="64" t="s">
        <v>172</v>
      </c>
      <c r="C85" s="37">
        <v>4301020228</v>
      </c>
      <c r="D85" s="372">
        <v>4680115882751</v>
      </c>
      <c r="E85" s="37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5" t="s">
        <v>173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174</v>
      </c>
      <c r="B86" s="64" t="s">
        <v>175</v>
      </c>
      <c r="C86" s="37">
        <v>4301020258</v>
      </c>
      <c r="D86" s="372">
        <v>4680115882775</v>
      </c>
      <c r="E86" s="37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6" t="s">
        <v>176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178</v>
      </c>
      <c r="B87" s="64" t="s">
        <v>179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180</v>
      </c>
      <c r="B88" s="64" t="s">
        <v>181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80"/>
      <c r="N89" s="376" t="s">
        <v>43</v>
      </c>
      <c r="O89" s="377"/>
      <c r="P89" s="377"/>
      <c r="Q89" s="377"/>
      <c r="R89" s="377"/>
      <c r="S89" s="377"/>
      <c r="T89" s="378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hidden="1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hidden="1" customHeight="1" x14ac:dyDescent="0.25">
      <c r="A91" s="371" t="s">
        <v>76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371"/>
      <c r="Y91" s="67"/>
      <c r="Z91" s="67"/>
    </row>
    <row r="92" spans="1:53" ht="16.5" hidden="1" customHeight="1" x14ac:dyDescent="0.25">
      <c r="A92" s="64" t="s">
        <v>182</v>
      </c>
      <c r="B92" s="64" t="s">
        <v>183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4"/>
      <c r="P92" s="374"/>
      <c r="Q92" s="374"/>
      <c r="R92" s="37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184</v>
      </c>
      <c r="B93" s="64" t="s">
        <v>185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hidden="1" customHeight="1" x14ac:dyDescent="0.25">
      <c r="A94" s="64" t="s">
        <v>186</v>
      </c>
      <c r="B94" s="64" t="s">
        <v>187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188</v>
      </c>
      <c r="B95" s="64" t="s">
        <v>189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hidden="1" customHeight="1" x14ac:dyDescent="0.25">
      <c r="A96" s="64" t="s">
        <v>190</v>
      </c>
      <c r="B96" s="64" t="s">
        <v>191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192</v>
      </c>
      <c r="B97" s="64" t="s">
        <v>193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194</v>
      </c>
      <c r="B98" s="64" t="s">
        <v>195</v>
      </c>
      <c r="C98" s="37">
        <v>4301031079</v>
      </c>
      <c r="D98" s="372">
        <v>4607091384734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196</v>
      </c>
      <c r="B99" s="64" t="s">
        <v>197</v>
      </c>
      <c r="C99" s="37">
        <v>4301030964</v>
      </c>
      <c r="D99" s="372">
        <v>4607091382464</v>
      </c>
      <c r="E99" s="37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2">
        <v>4680115883444</v>
      </c>
      <c r="E100" s="37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7" t="s">
        <v>200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21</v>
      </c>
      <c r="W100" s="56">
        <f t="shared" si="5"/>
        <v>22.4</v>
      </c>
      <c r="X100" s="42">
        <f>IFERROR(IF(W100=0,"",ROUNDUP(W100/H100,0)*0.00753),"")</f>
        <v>6.0240000000000002E-2</v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198</v>
      </c>
      <c r="B101" s="64" t="s">
        <v>201</v>
      </c>
      <c r="C101" s="37">
        <v>4301031235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200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80"/>
      <c r="N102" s="376" t="s">
        <v>43</v>
      </c>
      <c r="O102" s="377"/>
      <c r="P102" s="377"/>
      <c r="Q102" s="377"/>
      <c r="R102" s="377"/>
      <c r="S102" s="377"/>
      <c r="T102" s="378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7.5000000000000009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8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6.0240000000000002E-2</v>
      </c>
      <c r="Y102" s="68"/>
      <c r="Z102" s="68"/>
    </row>
    <row r="103" spans="1:53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0</v>
      </c>
      <c r="V103" s="44">
        <f>IFERROR(SUM(V92:V101),"0")</f>
        <v>21</v>
      </c>
      <c r="W103" s="44">
        <f>IFERROR(SUM(W92:W101),"0")</f>
        <v>22.4</v>
      </c>
      <c r="X103" s="43"/>
      <c r="Y103" s="68"/>
      <c r="Z103" s="68"/>
    </row>
    <row r="104" spans="1:53" ht="14.25" hidden="1" customHeight="1" x14ac:dyDescent="0.25">
      <c r="A104" s="371" t="s">
        <v>81</v>
      </c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2">
        <v>4607091386967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9" t="s">
        <v>204</v>
      </c>
      <c r="O105" s="374"/>
      <c r="P105" s="374"/>
      <c r="Q105" s="374"/>
      <c r="R105" s="375"/>
      <c r="S105" s="40" t="s">
        <v>48</v>
      </c>
      <c r="T105" s="40" t="s">
        <v>48</v>
      </c>
      <c r="U105" s="41" t="s">
        <v>0</v>
      </c>
      <c r="V105" s="59">
        <v>40</v>
      </c>
      <c r="W105" s="56">
        <f t="shared" ref="W105:W113" si="6">IFERROR(IF(V105="",0,CEILING((V105/$H105),1)*$H105),"")</f>
        <v>40.5</v>
      </c>
      <c r="X105" s="42">
        <f>IFERROR(IF(W105=0,"",ROUNDUP(W105/H105,0)*0.02175),"")</f>
        <v>0.10874999999999999</v>
      </c>
      <c r="Y105" s="69" t="s">
        <v>48</v>
      </c>
      <c r="Z105" s="70" t="s">
        <v>48</v>
      </c>
      <c r="AD105" s="71"/>
      <c r="BA105" s="122" t="s">
        <v>66</v>
      </c>
    </row>
    <row r="106" spans="1:53" ht="27" hidden="1" customHeight="1" x14ac:dyDescent="0.25">
      <c r="A106" s="64" t="s">
        <v>202</v>
      </c>
      <c r="B106" s="64" t="s">
        <v>205</v>
      </c>
      <c r="C106" s="37">
        <v>4301051543</v>
      </c>
      <c r="D106" s="372">
        <v>4607091386967</v>
      </c>
      <c r="E106" s="37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0" t="s">
        <v>206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hidden="1" customHeight="1" x14ac:dyDescent="0.25">
      <c r="A107" s="64" t="s">
        <v>207</v>
      </c>
      <c r="B107" s="64" t="s">
        <v>208</v>
      </c>
      <c r="C107" s="37">
        <v>4301051311</v>
      </c>
      <c r="D107" s="372">
        <v>4607091385304</v>
      </c>
      <c r="E107" s="37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209</v>
      </c>
      <c r="B108" s="64" t="s">
        <v>210</v>
      </c>
      <c r="C108" s="37">
        <v>4301051306</v>
      </c>
      <c r="D108" s="372">
        <v>4607091386264</v>
      </c>
      <c r="E108" s="37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2">
        <v>4607091385731</v>
      </c>
      <c r="E109" s="37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3" t="s">
        <v>213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13</v>
      </c>
      <c r="W109" s="56">
        <f t="shared" si="6"/>
        <v>13.5</v>
      </c>
      <c r="X109" s="42">
        <f>IFERROR(IF(W109=0,"",ROUNDUP(W109/H109,0)*0.00753),"")</f>
        <v>3.7650000000000003E-2</v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214</v>
      </c>
      <c r="B110" s="64" t="s">
        <v>215</v>
      </c>
      <c r="C110" s="37">
        <v>4301051439</v>
      </c>
      <c r="D110" s="372">
        <v>4680115880214</v>
      </c>
      <c r="E110" s="37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4" t="s">
        <v>216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217</v>
      </c>
      <c r="B111" s="64" t="s">
        <v>218</v>
      </c>
      <c r="C111" s="37">
        <v>4301051438</v>
      </c>
      <c r="D111" s="372">
        <v>4680115880894</v>
      </c>
      <c r="E111" s="37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5" t="s">
        <v>219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220</v>
      </c>
      <c r="B112" s="64" t="s">
        <v>221</v>
      </c>
      <c r="C112" s="37">
        <v>4301051313</v>
      </c>
      <c r="D112" s="372">
        <v>4607091385427</v>
      </c>
      <c r="E112" s="37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222</v>
      </c>
      <c r="B113" s="64" t="s">
        <v>223</v>
      </c>
      <c r="C113" s="37">
        <v>4301051480</v>
      </c>
      <c r="D113" s="372">
        <v>4680115882645</v>
      </c>
      <c r="E113" s="37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7" t="s">
        <v>224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9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80"/>
      <c r="N114" s="376" t="s">
        <v>43</v>
      </c>
      <c r="O114" s="377"/>
      <c r="P114" s="377"/>
      <c r="Q114" s="377"/>
      <c r="R114" s="377"/>
      <c r="S114" s="377"/>
      <c r="T114" s="378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9.7530864197530871</v>
      </c>
      <c r="W114" s="44">
        <f>IFERROR(W105/H105,"0")+IFERROR(W106/H106,"0")+IFERROR(W107/H107,"0")+IFERROR(W108/H108,"0")+IFERROR(W109/H109,"0")+IFERROR(W110/H110,"0")+IFERROR(W111/H111,"0")+IFERROR(W112/H112,"0")+IFERROR(W113/H113,"0")</f>
        <v>10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0.14639999999999997</v>
      </c>
      <c r="Y114" s="68"/>
      <c r="Z114" s="68"/>
    </row>
    <row r="115" spans="1:53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80"/>
      <c r="N115" s="376" t="s">
        <v>43</v>
      </c>
      <c r="O115" s="377"/>
      <c r="P115" s="377"/>
      <c r="Q115" s="377"/>
      <c r="R115" s="377"/>
      <c r="S115" s="377"/>
      <c r="T115" s="378"/>
      <c r="U115" s="43" t="s">
        <v>0</v>
      </c>
      <c r="V115" s="44">
        <f>IFERROR(SUM(V105:V113),"0")</f>
        <v>53</v>
      </c>
      <c r="W115" s="44">
        <f>IFERROR(SUM(W105:W113),"0")</f>
        <v>54</v>
      </c>
      <c r="X115" s="43"/>
      <c r="Y115" s="68"/>
      <c r="Z115" s="68"/>
    </row>
    <row r="116" spans="1:53" ht="14.25" hidden="1" customHeight="1" x14ac:dyDescent="0.25">
      <c r="A116" s="371" t="s">
        <v>225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67"/>
      <c r="Z116" s="67"/>
    </row>
    <row r="117" spans="1:53" ht="27" hidden="1" customHeight="1" x14ac:dyDescent="0.25">
      <c r="A117" s="64" t="s">
        <v>226</v>
      </c>
      <c r="B117" s="64" t="s">
        <v>227</v>
      </c>
      <c r="C117" s="37">
        <v>4301060296</v>
      </c>
      <c r="D117" s="372">
        <v>4607091383065</v>
      </c>
      <c r="E117" s="37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4"/>
      <c r="P117" s="374"/>
      <c r="Q117" s="374"/>
      <c r="R117" s="37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hidden="1" customHeight="1" x14ac:dyDescent="0.25">
      <c r="A118" s="64" t="s">
        <v>228</v>
      </c>
      <c r="B118" s="64" t="s">
        <v>229</v>
      </c>
      <c r="C118" s="37">
        <v>4301060350</v>
      </c>
      <c r="D118" s="372">
        <v>4680115881532</v>
      </c>
      <c r="E118" s="37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4"/>
      <c r="P118" s="374"/>
      <c r="Q118" s="374"/>
      <c r="R118" s="37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hidden="1" customHeight="1" x14ac:dyDescent="0.25">
      <c r="A119" s="64" t="s">
        <v>230</v>
      </c>
      <c r="B119" s="64" t="s">
        <v>231</v>
      </c>
      <c r="C119" s="37">
        <v>4301060356</v>
      </c>
      <c r="D119" s="372">
        <v>4680115882652</v>
      </c>
      <c r="E119" s="37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0" t="s">
        <v>232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hidden="1" customHeight="1" x14ac:dyDescent="0.25">
      <c r="A120" s="64" t="s">
        <v>233</v>
      </c>
      <c r="B120" s="64" t="s">
        <v>234</v>
      </c>
      <c r="C120" s="37">
        <v>4301060309</v>
      </c>
      <c r="D120" s="372">
        <v>4680115880238</v>
      </c>
      <c r="E120" s="37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235</v>
      </c>
      <c r="B121" s="64" t="s">
        <v>236</v>
      </c>
      <c r="C121" s="37">
        <v>4301060351</v>
      </c>
      <c r="D121" s="372">
        <v>4680115881464</v>
      </c>
      <c r="E121" s="37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2" t="s">
        <v>237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idden="1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80"/>
      <c r="N122" s="376" t="s">
        <v>43</v>
      </c>
      <c r="O122" s="377"/>
      <c r="P122" s="377"/>
      <c r="Q122" s="377"/>
      <c r="R122" s="377"/>
      <c r="S122" s="377"/>
      <c r="T122" s="378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hidden="1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80"/>
      <c r="N123" s="376" t="s">
        <v>43</v>
      </c>
      <c r="O123" s="377"/>
      <c r="P123" s="377"/>
      <c r="Q123" s="377"/>
      <c r="R123" s="377"/>
      <c r="S123" s="377"/>
      <c r="T123" s="378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hidden="1" customHeight="1" x14ac:dyDescent="0.25">
      <c r="A124" s="370" t="s">
        <v>238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66"/>
      <c r="Z124" s="66"/>
    </row>
    <row r="125" spans="1:53" ht="14.25" hidden="1" customHeight="1" x14ac:dyDescent="0.25">
      <c r="A125" s="371" t="s">
        <v>81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371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2">
        <v>4607091385168</v>
      </c>
      <c r="E126" s="37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4"/>
      <c r="P126" s="374"/>
      <c r="Q126" s="374"/>
      <c r="R126" s="375"/>
      <c r="S126" s="40" t="s">
        <v>48</v>
      </c>
      <c r="T126" s="40" t="s">
        <v>48</v>
      </c>
      <c r="U126" s="41" t="s">
        <v>0</v>
      </c>
      <c r="V126" s="59">
        <v>40</v>
      </c>
      <c r="W126" s="56">
        <f>IFERROR(IF(V126="",0,CEILING((V126/$H126),1)*$H126),"")</f>
        <v>40.5</v>
      </c>
      <c r="X126" s="42">
        <f>IFERROR(IF(W126=0,"",ROUNDUP(W126/H126,0)*0.02175),"")</f>
        <v>0.10874999999999999</v>
      </c>
      <c r="Y126" s="69" t="s">
        <v>48</v>
      </c>
      <c r="Z126" s="70" t="s">
        <v>48</v>
      </c>
      <c r="AD126" s="71"/>
      <c r="BA126" s="136" t="s">
        <v>66</v>
      </c>
    </row>
    <row r="127" spans="1:53" ht="16.5" hidden="1" customHeight="1" x14ac:dyDescent="0.25">
      <c r="A127" s="64" t="s">
        <v>241</v>
      </c>
      <c r="B127" s="64" t="s">
        <v>242</v>
      </c>
      <c r="C127" s="37">
        <v>4301051362</v>
      </c>
      <c r="D127" s="372">
        <v>4607091383256</v>
      </c>
      <c r="E127" s="37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4"/>
      <c r="P127" s="374"/>
      <c r="Q127" s="374"/>
      <c r="R127" s="37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2">
        <v>4607091385748</v>
      </c>
      <c r="E128" s="37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18</v>
      </c>
      <c r="W128" s="56">
        <f>IFERROR(IF(V128="",0,CEILING((V128/$H128),1)*$H128),"")</f>
        <v>18.900000000000002</v>
      </c>
      <c r="X128" s="42">
        <f>IFERROR(IF(W128=0,"",ROUNDUP(W128/H128,0)*0.00753),"")</f>
        <v>5.271E-2</v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9"/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80"/>
      <c r="N129" s="376" t="s">
        <v>43</v>
      </c>
      <c r="O129" s="377"/>
      <c r="P129" s="377"/>
      <c r="Q129" s="377"/>
      <c r="R129" s="377"/>
      <c r="S129" s="377"/>
      <c r="T129" s="378"/>
      <c r="U129" s="43" t="s">
        <v>42</v>
      </c>
      <c r="V129" s="44">
        <f>IFERROR(V126/H126,"0")+IFERROR(V127/H127,"0")+IFERROR(V128/H128,"0")</f>
        <v>11.604938271604938</v>
      </c>
      <c r="W129" s="44">
        <f>IFERROR(W126/H126,"0")+IFERROR(W127/H127,"0")+IFERROR(W128/H128,"0")</f>
        <v>12</v>
      </c>
      <c r="X129" s="44">
        <f>IFERROR(IF(X126="",0,X126),"0")+IFERROR(IF(X127="",0,X127),"0")+IFERROR(IF(X128="",0,X128),"0")</f>
        <v>0.16145999999999999</v>
      </c>
      <c r="Y129" s="68"/>
      <c r="Z129" s="68"/>
    </row>
    <row r="130" spans="1:53" x14ac:dyDescent="0.2">
      <c r="A130" s="379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80"/>
      <c r="N130" s="376" t="s">
        <v>43</v>
      </c>
      <c r="O130" s="377"/>
      <c r="P130" s="377"/>
      <c r="Q130" s="377"/>
      <c r="R130" s="377"/>
      <c r="S130" s="377"/>
      <c r="T130" s="378"/>
      <c r="U130" s="43" t="s">
        <v>0</v>
      </c>
      <c r="V130" s="44">
        <f>IFERROR(SUM(V126:V128),"0")</f>
        <v>58</v>
      </c>
      <c r="W130" s="44">
        <f>IFERROR(SUM(W126:W128),"0")</f>
        <v>59.400000000000006</v>
      </c>
      <c r="X130" s="43"/>
      <c r="Y130" s="68"/>
      <c r="Z130" s="68"/>
    </row>
    <row r="131" spans="1:53" ht="27.75" hidden="1" customHeight="1" x14ac:dyDescent="0.2">
      <c r="A131" s="369" t="s">
        <v>245</v>
      </c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55"/>
      <c r="Z131" s="55"/>
    </row>
    <row r="132" spans="1:53" ht="16.5" hidden="1" customHeight="1" x14ac:dyDescent="0.25">
      <c r="A132" s="370" t="s">
        <v>246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66"/>
      <c r="Z132" s="66"/>
    </row>
    <row r="133" spans="1:53" ht="14.25" hidden="1" customHeight="1" x14ac:dyDescent="0.25">
      <c r="A133" s="371" t="s">
        <v>116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67"/>
      <c r="Z133" s="67"/>
    </row>
    <row r="134" spans="1:53" ht="27" hidden="1" customHeight="1" x14ac:dyDescent="0.25">
      <c r="A134" s="64" t="s">
        <v>247</v>
      </c>
      <c r="B134" s="64" t="s">
        <v>248</v>
      </c>
      <c r="C134" s="37">
        <v>4301011223</v>
      </c>
      <c r="D134" s="372">
        <v>4607091383423</v>
      </c>
      <c r="E134" s="37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4"/>
      <c r="P134" s="374"/>
      <c r="Q134" s="374"/>
      <c r="R134" s="37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hidden="1" customHeight="1" x14ac:dyDescent="0.25">
      <c r="A135" s="64" t="s">
        <v>249</v>
      </c>
      <c r="B135" s="64" t="s">
        <v>250</v>
      </c>
      <c r="C135" s="37">
        <v>4301011338</v>
      </c>
      <c r="D135" s="372">
        <v>4607091381405</v>
      </c>
      <c r="E135" s="37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4"/>
      <c r="P135" s="374"/>
      <c r="Q135" s="374"/>
      <c r="R135" s="37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hidden="1" customHeight="1" x14ac:dyDescent="0.25">
      <c r="A136" s="64" t="s">
        <v>251</v>
      </c>
      <c r="B136" s="64" t="s">
        <v>252</v>
      </c>
      <c r="C136" s="37">
        <v>4301011333</v>
      </c>
      <c r="D136" s="372">
        <v>4607091386516</v>
      </c>
      <c r="E136" s="37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idden="1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80"/>
      <c r="N137" s="376" t="s">
        <v>43</v>
      </c>
      <c r="O137" s="377"/>
      <c r="P137" s="377"/>
      <c r="Q137" s="377"/>
      <c r="R137" s="377"/>
      <c r="S137" s="377"/>
      <c r="T137" s="378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hidden="1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80"/>
      <c r="N138" s="376" t="s">
        <v>43</v>
      </c>
      <c r="O138" s="377"/>
      <c r="P138" s="377"/>
      <c r="Q138" s="377"/>
      <c r="R138" s="377"/>
      <c r="S138" s="377"/>
      <c r="T138" s="378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hidden="1" customHeight="1" x14ac:dyDescent="0.25">
      <c r="A139" s="370" t="s">
        <v>253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66"/>
      <c r="Z139" s="66"/>
    </row>
    <row r="140" spans="1:53" ht="14.25" hidden="1" customHeight="1" x14ac:dyDescent="0.25">
      <c r="A140" s="371" t="s">
        <v>76</v>
      </c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67"/>
      <c r="Z140" s="67"/>
    </row>
    <row r="141" spans="1:53" ht="27" hidden="1" customHeight="1" x14ac:dyDescent="0.25">
      <c r="A141" s="64" t="s">
        <v>254</v>
      </c>
      <c r="B141" s="64" t="s">
        <v>255</v>
      </c>
      <c r="C141" s="37">
        <v>4301031191</v>
      </c>
      <c r="D141" s="372">
        <v>4680115880993</v>
      </c>
      <c r="E141" s="37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4"/>
      <c r="P141" s="374"/>
      <c r="Q141" s="374"/>
      <c r="R141" s="37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hidden="1" customHeight="1" x14ac:dyDescent="0.25">
      <c r="A142" s="64" t="s">
        <v>256</v>
      </c>
      <c r="B142" s="64" t="s">
        <v>257</v>
      </c>
      <c r="C142" s="37">
        <v>4301031204</v>
      </c>
      <c r="D142" s="372">
        <v>4680115881761</v>
      </c>
      <c r="E142" s="37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4"/>
      <c r="P142" s="374"/>
      <c r="Q142" s="374"/>
      <c r="R142" s="37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258</v>
      </c>
      <c r="B143" s="64" t="s">
        <v>259</v>
      </c>
      <c r="C143" s="37">
        <v>4301031201</v>
      </c>
      <c r="D143" s="372">
        <v>4680115881563</v>
      </c>
      <c r="E143" s="37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2">
        <v>4680115880986</v>
      </c>
      <c r="E144" s="37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10</v>
      </c>
      <c r="W144" s="56">
        <f t="shared" si="7"/>
        <v>10.5</v>
      </c>
      <c r="X144" s="42">
        <f>IFERROR(IF(W144=0,"",ROUNDUP(W144/H144,0)*0.00502),"")</f>
        <v>2.5100000000000001E-2</v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262</v>
      </c>
      <c r="B145" s="64" t="s">
        <v>263</v>
      </c>
      <c r="C145" s="37">
        <v>4301031190</v>
      </c>
      <c r="D145" s="372">
        <v>4680115880207</v>
      </c>
      <c r="E145" s="37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264</v>
      </c>
      <c r="B146" s="64" t="s">
        <v>265</v>
      </c>
      <c r="C146" s="37">
        <v>4301031205</v>
      </c>
      <c r="D146" s="372">
        <v>4680115881785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266</v>
      </c>
      <c r="B147" s="64" t="s">
        <v>267</v>
      </c>
      <c r="C147" s="37">
        <v>4301031202</v>
      </c>
      <c r="D147" s="372">
        <v>4680115881679</v>
      </c>
      <c r="E147" s="37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268</v>
      </c>
      <c r="B148" s="64" t="s">
        <v>269</v>
      </c>
      <c r="C148" s="37">
        <v>4301031158</v>
      </c>
      <c r="D148" s="372">
        <v>4680115880191</v>
      </c>
      <c r="E148" s="37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80"/>
      <c r="N149" s="376" t="s">
        <v>43</v>
      </c>
      <c r="O149" s="377"/>
      <c r="P149" s="377"/>
      <c r="Q149" s="377"/>
      <c r="R149" s="377"/>
      <c r="S149" s="377"/>
      <c r="T149" s="378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4.7619047619047619</v>
      </c>
      <c r="W149" s="44">
        <f>IFERROR(W141/H141,"0")+IFERROR(W142/H142,"0")+IFERROR(W143/H143,"0")+IFERROR(W144/H144,"0")+IFERROR(W145/H145,"0")+IFERROR(W146/H146,"0")+IFERROR(W147/H147,"0")+IFERROR(W148/H148,"0")</f>
        <v>5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2.5100000000000001E-2</v>
      </c>
      <c r="Y149" s="68"/>
      <c r="Z149" s="68"/>
    </row>
    <row r="150" spans="1:53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80"/>
      <c r="N150" s="376" t="s">
        <v>43</v>
      </c>
      <c r="O150" s="377"/>
      <c r="P150" s="377"/>
      <c r="Q150" s="377"/>
      <c r="R150" s="377"/>
      <c r="S150" s="377"/>
      <c r="T150" s="378"/>
      <c r="U150" s="43" t="s">
        <v>0</v>
      </c>
      <c r="V150" s="44">
        <f>IFERROR(SUM(V141:V148),"0")</f>
        <v>10</v>
      </c>
      <c r="W150" s="44">
        <f>IFERROR(SUM(W141:W148),"0")</f>
        <v>10.5</v>
      </c>
      <c r="X150" s="43"/>
      <c r="Y150" s="68"/>
      <c r="Z150" s="68"/>
    </row>
    <row r="151" spans="1:53" ht="16.5" hidden="1" customHeight="1" x14ac:dyDescent="0.25">
      <c r="A151" s="370" t="s">
        <v>270</v>
      </c>
      <c r="B151" s="370"/>
      <c r="C151" s="370"/>
      <c r="D151" s="370"/>
      <c r="E151" s="370"/>
      <c r="F151" s="370"/>
      <c r="G151" s="370"/>
      <c r="H151" s="370"/>
      <c r="I151" s="370"/>
      <c r="J151" s="370"/>
      <c r="K151" s="370"/>
      <c r="L151" s="370"/>
      <c r="M151" s="370"/>
      <c r="N151" s="370"/>
      <c r="O151" s="370"/>
      <c r="P151" s="370"/>
      <c r="Q151" s="370"/>
      <c r="R151" s="370"/>
      <c r="S151" s="370"/>
      <c r="T151" s="370"/>
      <c r="U151" s="370"/>
      <c r="V151" s="370"/>
      <c r="W151" s="370"/>
      <c r="X151" s="370"/>
      <c r="Y151" s="66"/>
      <c r="Z151" s="66"/>
    </row>
    <row r="152" spans="1:53" ht="14.25" hidden="1" customHeight="1" x14ac:dyDescent="0.25">
      <c r="A152" s="371" t="s">
        <v>116</v>
      </c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67"/>
      <c r="Z152" s="67"/>
    </row>
    <row r="153" spans="1:53" ht="16.5" hidden="1" customHeight="1" x14ac:dyDescent="0.25">
      <c r="A153" s="64" t="s">
        <v>271</v>
      </c>
      <c r="B153" s="64" t="s">
        <v>272</v>
      </c>
      <c r="C153" s="37">
        <v>4301011450</v>
      </c>
      <c r="D153" s="372">
        <v>4680115881402</v>
      </c>
      <c r="E153" s="37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4"/>
      <c r="P153" s="374"/>
      <c r="Q153" s="374"/>
      <c r="R153" s="37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hidden="1" customHeight="1" x14ac:dyDescent="0.25">
      <c r="A154" s="64" t="s">
        <v>273</v>
      </c>
      <c r="B154" s="64" t="s">
        <v>274</v>
      </c>
      <c r="C154" s="37">
        <v>4301011454</v>
      </c>
      <c r="D154" s="372">
        <v>4680115881396</v>
      </c>
      <c r="E154" s="37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4"/>
      <c r="P154" s="374"/>
      <c r="Q154" s="374"/>
      <c r="R154" s="37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hidden="1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80"/>
      <c r="N155" s="376" t="s">
        <v>43</v>
      </c>
      <c r="O155" s="377"/>
      <c r="P155" s="377"/>
      <c r="Q155" s="377"/>
      <c r="R155" s="377"/>
      <c r="S155" s="377"/>
      <c r="T155" s="378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80"/>
      <c r="N156" s="376" t="s">
        <v>43</v>
      </c>
      <c r="O156" s="377"/>
      <c r="P156" s="377"/>
      <c r="Q156" s="377"/>
      <c r="R156" s="377"/>
      <c r="S156" s="377"/>
      <c r="T156" s="378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hidden="1" customHeight="1" x14ac:dyDescent="0.25">
      <c r="A157" s="371" t="s">
        <v>108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371"/>
      <c r="Y157" s="67"/>
      <c r="Z157" s="67"/>
    </row>
    <row r="158" spans="1:53" ht="16.5" hidden="1" customHeight="1" x14ac:dyDescent="0.25">
      <c r="A158" s="64" t="s">
        <v>275</v>
      </c>
      <c r="B158" s="64" t="s">
        <v>276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9" t="s">
        <v>277</v>
      </c>
      <c r="O158" s="374"/>
      <c r="P158" s="374"/>
      <c r="Q158" s="374"/>
      <c r="R158" s="37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hidden="1" customHeight="1" x14ac:dyDescent="0.25">
      <c r="A159" s="64" t="s">
        <v>278</v>
      </c>
      <c r="B159" s="64" t="s">
        <v>279</v>
      </c>
      <c r="C159" s="37">
        <v>4301020220</v>
      </c>
      <c r="D159" s="372">
        <v>4680115880764</v>
      </c>
      <c r="E159" s="37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4"/>
      <c r="P159" s="374"/>
      <c r="Q159" s="374"/>
      <c r="R159" s="37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hidden="1" x14ac:dyDescent="0.2">
      <c r="A160" s="379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80"/>
      <c r="N160" s="376" t="s">
        <v>43</v>
      </c>
      <c r="O160" s="377"/>
      <c r="P160" s="377"/>
      <c r="Q160" s="377"/>
      <c r="R160" s="377"/>
      <c r="S160" s="377"/>
      <c r="T160" s="37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80"/>
      <c r="N161" s="376" t="s">
        <v>43</v>
      </c>
      <c r="O161" s="377"/>
      <c r="P161" s="377"/>
      <c r="Q161" s="377"/>
      <c r="R161" s="377"/>
      <c r="S161" s="377"/>
      <c r="T161" s="37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hidden="1" customHeight="1" x14ac:dyDescent="0.25">
      <c r="A162" s="371" t="s">
        <v>76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67"/>
      <c r="Z162" s="67"/>
    </row>
    <row r="163" spans="1:53" ht="27" hidden="1" customHeight="1" x14ac:dyDescent="0.25">
      <c r="A163" s="64" t="s">
        <v>280</v>
      </c>
      <c r="B163" s="64" t="s">
        <v>281</v>
      </c>
      <c r="C163" s="37">
        <v>4301031224</v>
      </c>
      <c r="D163" s="372">
        <v>4680115882683</v>
      </c>
      <c r="E163" s="37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4"/>
      <c r="P163" s="374"/>
      <c r="Q163" s="374"/>
      <c r="R163" s="37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hidden="1" customHeight="1" x14ac:dyDescent="0.25">
      <c r="A164" s="64" t="s">
        <v>282</v>
      </c>
      <c r="B164" s="64" t="s">
        <v>283</v>
      </c>
      <c r="C164" s="37">
        <v>4301031230</v>
      </c>
      <c r="D164" s="372">
        <v>4680115882690</v>
      </c>
      <c r="E164" s="37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4"/>
      <c r="P164" s="374"/>
      <c r="Q164" s="374"/>
      <c r="R164" s="37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hidden="1" customHeight="1" x14ac:dyDescent="0.25">
      <c r="A165" s="64" t="s">
        <v>284</v>
      </c>
      <c r="B165" s="64" t="s">
        <v>285</v>
      </c>
      <c r="C165" s="37">
        <v>4301031220</v>
      </c>
      <c r="D165" s="372">
        <v>4680115882669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hidden="1" customHeight="1" x14ac:dyDescent="0.25">
      <c r="A166" s="64" t="s">
        <v>286</v>
      </c>
      <c r="B166" s="64" t="s">
        <v>287</v>
      </c>
      <c r="C166" s="37">
        <v>4301031221</v>
      </c>
      <c r="D166" s="372">
        <v>4680115882676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idden="1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80"/>
      <c r="N167" s="376" t="s">
        <v>43</v>
      </c>
      <c r="O167" s="377"/>
      <c r="P167" s="377"/>
      <c r="Q167" s="377"/>
      <c r="R167" s="377"/>
      <c r="S167" s="377"/>
      <c r="T167" s="378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80"/>
      <c r="N168" s="376" t="s">
        <v>43</v>
      </c>
      <c r="O168" s="377"/>
      <c r="P168" s="377"/>
      <c r="Q168" s="377"/>
      <c r="R168" s="377"/>
      <c r="S168" s="377"/>
      <c r="T168" s="378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hidden="1" customHeight="1" x14ac:dyDescent="0.25">
      <c r="A169" s="371" t="s">
        <v>81</v>
      </c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67"/>
      <c r="Z169" s="67"/>
    </row>
    <row r="170" spans="1:53" ht="27" hidden="1" customHeight="1" x14ac:dyDescent="0.25">
      <c r="A170" s="64" t="s">
        <v>288</v>
      </c>
      <c r="B170" s="64" t="s">
        <v>289</v>
      </c>
      <c r="C170" s="37">
        <v>4301051409</v>
      </c>
      <c r="D170" s="372">
        <v>4680115881556</v>
      </c>
      <c r="E170" s="37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4"/>
      <c r="P170" s="374"/>
      <c r="Q170" s="374"/>
      <c r="R170" s="37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hidden="1" customHeight="1" x14ac:dyDescent="0.25">
      <c r="A171" s="64" t="s">
        <v>290</v>
      </c>
      <c r="B171" s="64" t="s">
        <v>291</v>
      </c>
      <c r="C171" s="37">
        <v>4301051538</v>
      </c>
      <c r="D171" s="372">
        <v>4680115880573</v>
      </c>
      <c r="E171" s="37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6" t="s">
        <v>292</v>
      </c>
      <c r="O171" s="374"/>
      <c r="P171" s="374"/>
      <c r="Q171" s="374"/>
      <c r="R171" s="37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hidden="1" customHeight="1" x14ac:dyDescent="0.25">
      <c r="A172" s="64" t="s">
        <v>293</v>
      </c>
      <c r="B172" s="64" t="s">
        <v>294</v>
      </c>
      <c r="C172" s="37">
        <v>4301051408</v>
      </c>
      <c r="D172" s="372">
        <v>4680115881594</v>
      </c>
      <c r="E172" s="37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hidden="1" customHeight="1" x14ac:dyDescent="0.25">
      <c r="A173" s="64" t="s">
        <v>295</v>
      </c>
      <c r="B173" s="64" t="s">
        <v>296</v>
      </c>
      <c r="C173" s="37">
        <v>4301051505</v>
      </c>
      <c r="D173" s="372">
        <v>4680115881587</v>
      </c>
      <c r="E173" s="37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8" t="s">
        <v>297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hidden="1" customHeight="1" x14ac:dyDescent="0.25">
      <c r="A174" s="64" t="s">
        <v>298</v>
      </c>
      <c r="B174" s="64" t="s">
        <v>299</v>
      </c>
      <c r="C174" s="37">
        <v>4301051380</v>
      </c>
      <c r="D174" s="372">
        <v>4680115880962</v>
      </c>
      <c r="E174" s="37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300</v>
      </c>
      <c r="B175" s="64" t="s">
        <v>301</v>
      </c>
      <c r="C175" s="37">
        <v>4301051411</v>
      </c>
      <c r="D175" s="372">
        <v>4680115881617</v>
      </c>
      <c r="E175" s="37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302</v>
      </c>
      <c r="B176" s="64" t="s">
        <v>303</v>
      </c>
      <c r="C176" s="37">
        <v>4301051487</v>
      </c>
      <c r="D176" s="372">
        <v>4680115881228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1" t="s">
        <v>304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305</v>
      </c>
      <c r="B177" s="64" t="s">
        <v>306</v>
      </c>
      <c r="C177" s="37">
        <v>4301051506</v>
      </c>
      <c r="D177" s="372">
        <v>4680115881037</v>
      </c>
      <c r="E177" s="37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2" t="s">
        <v>307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308</v>
      </c>
      <c r="B178" s="64" t="s">
        <v>309</v>
      </c>
      <c r="C178" s="37">
        <v>4301051384</v>
      </c>
      <c r="D178" s="372">
        <v>4680115881211</v>
      </c>
      <c r="E178" s="37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310</v>
      </c>
      <c r="B179" s="64" t="s">
        <v>311</v>
      </c>
      <c r="C179" s="37">
        <v>4301051378</v>
      </c>
      <c r="D179" s="372">
        <v>4680115881020</v>
      </c>
      <c r="E179" s="37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312</v>
      </c>
      <c r="B180" s="64" t="s">
        <v>313</v>
      </c>
      <c r="C180" s="37">
        <v>4301051407</v>
      </c>
      <c r="D180" s="372">
        <v>4680115882195</v>
      </c>
      <c r="E180" s="37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314</v>
      </c>
      <c r="B181" s="64" t="s">
        <v>315</v>
      </c>
      <c r="C181" s="37">
        <v>4301051479</v>
      </c>
      <c r="D181" s="372">
        <v>4680115882607</v>
      </c>
      <c r="E181" s="372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316</v>
      </c>
      <c r="B182" s="64" t="s">
        <v>317</v>
      </c>
      <c r="C182" s="37">
        <v>4301051468</v>
      </c>
      <c r="D182" s="372">
        <v>4680115880092</v>
      </c>
      <c r="E182" s="37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318</v>
      </c>
      <c r="B183" s="64" t="s">
        <v>319</v>
      </c>
      <c r="C183" s="37">
        <v>4301051469</v>
      </c>
      <c r="D183" s="372">
        <v>4680115880221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hidden="1" customHeight="1" x14ac:dyDescent="0.25">
      <c r="A184" s="64" t="s">
        <v>320</v>
      </c>
      <c r="B184" s="64" t="s">
        <v>321</v>
      </c>
      <c r="C184" s="37">
        <v>4301051523</v>
      </c>
      <c r="D184" s="372">
        <v>4680115882942</v>
      </c>
      <c r="E184" s="372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hidden="1" customHeight="1" x14ac:dyDescent="0.25">
      <c r="A185" s="64" t="s">
        <v>322</v>
      </c>
      <c r="B185" s="64" t="s">
        <v>323</v>
      </c>
      <c r="C185" s="37">
        <v>4301051326</v>
      </c>
      <c r="D185" s="372">
        <v>4680115880504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324</v>
      </c>
      <c r="B186" s="64" t="s">
        <v>325</v>
      </c>
      <c r="C186" s="37">
        <v>4301051410</v>
      </c>
      <c r="D186" s="372">
        <v>4680115882164</v>
      </c>
      <c r="E186" s="372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idden="1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80"/>
      <c r="N187" s="376" t="s">
        <v>43</v>
      </c>
      <c r="O187" s="377"/>
      <c r="P187" s="377"/>
      <c r="Q187" s="377"/>
      <c r="R187" s="377"/>
      <c r="S187" s="377"/>
      <c r="T187" s="378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hidden="1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hidden="1" customHeight="1" x14ac:dyDescent="0.25">
      <c r="A189" s="371" t="s">
        <v>225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371"/>
      <c r="Y189" s="67"/>
      <c r="Z189" s="67"/>
    </row>
    <row r="190" spans="1:53" ht="16.5" hidden="1" customHeight="1" x14ac:dyDescent="0.25">
      <c r="A190" s="64" t="s">
        <v>326</v>
      </c>
      <c r="B190" s="64" t="s">
        <v>327</v>
      </c>
      <c r="C190" s="37">
        <v>4301060338</v>
      </c>
      <c r="D190" s="372">
        <v>4680115880801</v>
      </c>
      <c r="E190" s="37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4"/>
      <c r="P190" s="374"/>
      <c r="Q190" s="374"/>
      <c r="R190" s="37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hidden="1" customHeight="1" x14ac:dyDescent="0.25">
      <c r="A191" s="64" t="s">
        <v>328</v>
      </c>
      <c r="B191" s="64" t="s">
        <v>329</v>
      </c>
      <c r="C191" s="37">
        <v>4301060339</v>
      </c>
      <c r="D191" s="372">
        <v>4680115880818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idden="1" x14ac:dyDescent="0.2">
      <c r="A192" s="379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80"/>
      <c r="N192" s="376" t="s">
        <v>43</v>
      </c>
      <c r="O192" s="377"/>
      <c r="P192" s="377"/>
      <c r="Q192" s="377"/>
      <c r="R192" s="377"/>
      <c r="S192" s="377"/>
      <c r="T192" s="378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hidden="1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hidden="1" customHeight="1" x14ac:dyDescent="0.25">
      <c r="A194" s="370" t="s">
        <v>330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66"/>
      <c r="Z194" s="66"/>
    </row>
    <row r="195" spans="1:53" ht="14.25" hidden="1" customHeight="1" x14ac:dyDescent="0.25">
      <c r="A195" s="371" t="s">
        <v>116</v>
      </c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  <c r="X195" s="371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2">
        <v>4607091387445</v>
      </c>
      <c r="E196" s="372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4"/>
      <c r="P196" s="374"/>
      <c r="Q196" s="374"/>
      <c r="R196" s="375"/>
      <c r="S196" s="40" t="s">
        <v>48</v>
      </c>
      <c r="T196" s="40" t="s">
        <v>48</v>
      </c>
      <c r="U196" s="41" t="s">
        <v>0</v>
      </c>
      <c r="V196" s="59">
        <v>30</v>
      </c>
      <c r="W196" s="56">
        <f t="shared" ref="W196:W210" si="10">IFERROR(IF(V196="",0,CEILING((V196/$H196),1)*$H196),"")</f>
        <v>36</v>
      </c>
      <c r="X196" s="42">
        <f>IFERROR(IF(W196=0,"",ROUNDUP(W196/H196,0)*0.02175),"")</f>
        <v>8.6999999999999994E-2</v>
      </c>
      <c r="Y196" s="69" t="s">
        <v>48</v>
      </c>
      <c r="Z196" s="70" t="s">
        <v>48</v>
      </c>
      <c r="AD196" s="71"/>
      <c r="BA196" s="177" t="s">
        <v>66</v>
      </c>
    </row>
    <row r="197" spans="1:53" ht="27" hidden="1" customHeight="1" x14ac:dyDescent="0.25">
      <c r="A197" s="64" t="s">
        <v>333</v>
      </c>
      <c r="B197" s="64" t="s">
        <v>334</v>
      </c>
      <c r="C197" s="37">
        <v>4301011362</v>
      </c>
      <c r="D197" s="372">
        <v>4607091386004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hidden="1" customHeight="1" x14ac:dyDescent="0.25">
      <c r="A198" s="64" t="s">
        <v>333</v>
      </c>
      <c r="B198" s="64" t="s">
        <v>335</v>
      </c>
      <c r="C198" s="37">
        <v>4301011308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hidden="1" customHeight="1" x14ac:dyDescent="0.25">
      <c r="A199" s="64" t="s">
        <v>336</v>
      </c>
      <c r="B199" s="64" t="s">
        <v>337</v>
      </c>
      <c r="C199" s="37">
        <v>4301011347</v>
      </c>
      <c r="D199" s="372">
        <v>4607091386073</v>
      </c>
      <c r="E199" s="372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hidden="1" customHeight="1" x14ac:dyDescent="0.25">
      <c r="A200" s="64" t="s">
        <v>338</v>
      </c>
      <c r="B200" s="64" t="s">
        <v>339</v>
      </c>
      <c r="C200" s="37">
        <v>4301010928</v>
      </c>
      <c r="D200" s="372">
        <v>4607091387322</v>
      </c>
      <c r="E200" s="37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hidden="1" customHeight="1" x14ac:dyDescent="0.25">
      <c r="A201" s="64" t="s">
        <v>338</v>
      </c>
      <c r="B201" s="64" t="s">
        <v>340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hidden="1" customHeight="1" x14ac:dyDescent="0.25">
      <c r="A202" s="64" t="s">
        <v>341</v>
      </c>
      <c r="B202" s="64" t="s">
        <v>342</v>
      </c>
      <c r="C202" s="37">
        <v>4301011311</v>
      </c>
      <c r="D202" s="372">
        <v>4607091387377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hidden="1" customHeight="1" x14ac:dyDescent="0.25">
      <c r="A203" s="64" t="s">
        <v>343</v>
      </c>
      <c r="B203" s="64" t="s">
        <v>344</v>
      </c>
      <c r="C203" s="37">
        <v>4301010945</v>
      </c>
      <c r="D203" s="372">
        <v>4607091387353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hidden="1" customHeight="1" x14ac:dyDescent="0.25">
      <c r="A204" s="64" t="s">
        <v>345</v>
      </c>
      <c r="B204" s="64" t="s">
        <v>346</v>
      </c>
      <c r="C204" s="37">
        <v>4301011328</v>
      </c>
      <c r="D204" s="372">
        <v>4607091386011</v>
      </c>
      <c r="E204" s="37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347</v>
      </c>
      <c r="B205" s="64" t="s">
        <v>348</v>
      </c>
      <c r="C205" s="37">
        <v>4301011329</v>
      </c>
      <c r="D205" s="372">
        <v>4607091387308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hidden="1" customHeight="1" x14ac:dyDescent="0.25">
      <c r="A206" s="64" t="s">
        <v>349</v>
      </c>
      <c r="B206" s="64" t="s">
        <v>350</v>
      </c>
      <c r="C206" s="37">
        <v>4301011049</v>
      </c>
      <c r="D206" s="372">
        <v>4607091387339</v>
      </c>
      <c r="E206" s="372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351</v>
      </c>
      <c r="B207" s="64" t="s">
        <v>352</v>
      </c>
      <c r="C207" s="37">
        <v>4301011433</v>
      </c>
      <c r="D207" s="372">
        <v>4680115882638</v>
      </c>
      <c r="E207" s="37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353</v>
      </c>
      <c r="B208" s="64" t="s">
        <v>354</v>
      </c>
      <c r="C208" s="37">
        <v>4301011573</v>
      </c>
      <c r="D208" s="372">
        <v>4680115881938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355</v>
      </c>
      <c r="B209" s="64" t="s">
        <v>356</v>
      </c>
      <c r="C209" s="37">
        <v>4301010944</v>
      </c>
      <c r="D209" s="372">
        <v>4607091387346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357</v>
      </c>
      <c r="B210" s="64" t="s">
        <v>358</v>
      </c>
      <c r="C210" s="37">
        <v>4301011353</v>
      </c>
      <c r="D210" s="372">
        <v>4607091389807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80"/>
      <c r="N211" s="376" t="s">
        <v>43</v>
      </c>
      <c r="O211" s="377"/>
      <c r="P211" s="377"/>
      <c r="Q211" s="377"/>
      <c r="R211" s="377"/>
      <c r="S211" s="377"/>
      <c r="T211" s="378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3.3333333333333335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8.6999999999999994E-2</v>
      </c>
      <c r="Y211" s="68"/>
      <c r="Z211" s="68"/>
    </row>
    <row r="212" spans="1:53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0</v>
      </c>
      <c r="V212" s="44">
        <f>IFERROR(SUM(V196:V210),"0")</f>
        <v>30</v>
      </c>
      <c r="W212" s="44">
        <f>IFERROR(SUM(W196:W210),"0")</f>
        <v>36</v>
      </c>
      <c r="X212" s="43"/>
      <c r="Y212" s="68"/>
      <c r="Z212" s="68"/>
    </row>
    <row r="213" spans="1:53" ht="14.25" hidden="1" customHeight="1" x14ac:dyDescent="0.25">
      <c r="A213" s="371" t="s">
        <v>108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67"/>
      <c r="Z213" s="67"/>
    </row>
    <row r="214" spans="1:53" ht="27" hidden="1" customHeight="1" x14ac:dyDescent="0.25">
      <c r="A214" s="64" t="s">
        <v>359</v>
      </c>
      <c r="B214" s="64" t="s">
        <v>360</v>
      </c>
      <c r="C214" s="37">
        <v>4301020254</v>
      </c>
      <c r="D214" s="372">
        <v>4680115881914</v>
      </c>
      <c r="E214" s="37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4"/>
      <c r="P214" s="374"/>
      <c r="Q214" s="374"/>
      <c r="R214" s="375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hidden="1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80"/>
      <c r="N215" s="376" t="s">
        <v>43</v>
      </c>
      <c r="O215" s="377"/>
      <c r="P215" s="377"/>
      <c r="Q215" s="377"/>
      <c r="R215" s="377"/>
      <c r="S215" s="377"/>
      <c r="T215" s="378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hidden="1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hidden="1" customHeight="1" x14ac:dyDescent="0.25">
      <c r="A217" s="371" t="s">
        <v>76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7"/>
      <c r="Z217" s="67"/>
    </row>
    <row r="218" spans="1:53" ht="27" hidden="1" customHeight="1" x14ac:dyDescent="0.25">
      <c r="A218" s="64" t="s">
        <v>361</v>
      </c>
      <c r="B218" s="64" t="s">
        <v>362</v>
      </c>
      <c r="C218" s="37">
        <v>4301030878</v>
      </c>
      <c r="D218" s="372">
        <v>4607091387193</v>
      </c>
      <c r="E218" s="37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4"/>
      <c r="P218" s="374"/>
      <c r="Q218" s="374"/>
      <c r="R218" s="37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2">
        <v>4607091387230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12</v>
      </c>
      <c r="W219" s="56">
        <f>IFERROR(IF(V219="",0,CEILING((V219/$H219),1)*$H219),"")</f>
        <v>12.600000000000001</v>
      </c>
      <c r="X219" s="42">
        <f>IFERROR(IF(W219=0,"",ROUNDUP(W219/H219,0)*0.00753),"")</f>
        <v>2.2589999999999999E-2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2">
        <v>4607091387285</v>
      </c>
      <c r="E220" s="372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2</v>
      </c>
      <c r="W220" s="56">
        <f>IFERROR(IF(V220="",0,CEILING((V220/$H220),1)*$H220),"")</f>
        <v>2.1</v>
      </c>
      <c r="X220" s="42">
        <f>IFERROR(IF(W220=0,"",ROUNDUP(W220/H220,0)*0.00502),"")</f>
        <v>5.0200000000000002E-3</v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2">
        <v>4607091389845</v>
      </c>
      <c r="E221" s="372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28</v>
      </c>
      <c r="W221" s="56">
        <f>IFERROR(IF(V221="",0,CEILING((V221/$H221),1)*$H221),"")</f>
        <v>29.400000000000002</v>
      </c>
      <c r="X221" s="42">
        <f>IFERROR(IF(W221=0,"",ROUNDUP(W221/H221,0)*0.00502),"")</f>
        <v>7.0280000000000009E-2</v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80"/>
      <c r="N222" s="376" t="s">
        <v>43</v>
      </c>
      <c r="O222" s="377"/>
      <c r="P222" s="377"/>
      <c r="Q222" s="377"/>
      <c r="R222" s="377"/>
      <c r="S222" s="377"/>
      <c r="T222" s="378"/>
      <c r="U222" s="43" t="s">
        <v>42</v>
      </c>
      <c r="V222" s="44">
        <f>IFERROR(V218/H218,"0")+IFERROR(V219/H219,"0")+IFERROR(V220/H220,"0")+IFERROR(V221/H221,"0")</f>
        <v>17.142857142857142</v>
      </c>
      <c r="W222" s="44">
        <f>IFERROR(W218/H218,"0")+IFERROR(W219/H219,"0")+IFERROR(W220/H220,"0")+IFERROR(W221/H221,"0")</f>
        <v>18</v>
      </c>
      <c r="X222" s="44">
        <f>IFERROR(IF(X218="",0,X218),"0")+IFERROR(IF(X219="",0,X219),"0")+IFERROR(IF(X220="",0,X220),"0")+IFERROR(IF(X221="",0,X221),"0")</f>
        <v>9.7890000000000005E-2</v>
      </c>
      <c r="Y222" s="68"/>
      <c r="Z222" s="68"/>
    </row>
    <row r="223" spans="1:53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0</v>
      </c>
      <c r="V223" s="44">
        <f>IFERROR(SUM(V218:V221),"0")</f>
        <v>42</v>
      </c>
      <c r="W223" s="44">
        <f>IFERROR(SUM(W218:W221),"0")</f>
        <v>44.1</v>
      </c>
      <c r="X223" s="43"/>
      <c r="Y223" s="68"/>
      <c r="Z223" s="68"/>
    </row>
    <row r="224" spans="1:53" ht="14.25" hidden="1" customHeight="1" x14ac:dyDescent="0.25">
      <c r="A224" s="371" t="s">
        <v>81</v>
      </c>
      <c r="B224" s="371"/>
      <c r="C224" s="371"/>
      <c r="D224" s="371"/>
      <c r="E224" s="371"/>
      <c r="F224" s="371"/>
      <c r="G224" s="371"/>
      <c r="H224" s="371"/>
      <c r="I224" s="371"/>
      <c r="J224" s="371"/>
      <c r="K224" s="371"/>
      <c r="L224" s="371"/>
      <c r="M224" s="371"/>
      <c r="N224" s="371"/>
      <c r="O224" s="371"/>
      <c r="P224" s="371"/>
      <c r="Q224" s="371"/>
      <c r="R224" s="371"/>
      <c r="S224" s="371"/>
      <c r="T224" s="371"/>
      <c r="U224" s="371"/>
      <c r="V224" s="371"/>
      <c r="W224" s="371"/>
      <c r="X224" s="371"/>
      <c r="Y224" s="67"/>
      <c r="Z224" s="67"/>
    </row>
    <row r="225" spans="1:53" ht="16.5" hidden="1" customHeight="1" x14ac:dyDescent="0.25">
      <c r="A225" s="64" t="s">
        <v>369</v>
      </c>
      <c r="B225" s="64" t="s">
        <v>370</v>
      </c>
      <c r="C225" s="37">
        <v>4301051100</v>
      </c>
      <c r="D225" s="372">
        <v>4607091387766</v>
      </c>
      <c r="E225" s="372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4"/>
      <c r="P225" s="374"/>
      <c r="Q225" s="374"/>
      <c r="R225" s="37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hidden="1" customHeight="1" x14ac:dyDescent="0.25">
      <c r="A226" s="64" t="s">
        <v>371</v>
      </c>
      <c r="B226" s="64" t="s">
        <v>372</v>
      </c>
      <c r="C226" s="37">
        <v>4301051116</v>
      </c>
      <c r="D226" s="372">
        <v>4607091387957</v>
      </c>
      <c r="E226" s="372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hidden="1" customHeight="1" x14ac:dyDescent="0.25">
      <c r="A227" s="64" t="s">
        <v>373</v>
      </c>
      <c r="B227" s="64" t="s">
        <v>374</v>
      </c>
      <c r="C227" s="37">
        <v>4301051115</v>
      </c>
      <c r="D227" s="372">
        <v>4607091387964</v>
      </c>
      <c r="E227" s="372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hidden="1" customHeight="1" x14ac:dyDescent="0.25">
      <c r="A228" s="64" t="s">
        <v>375</v>
      </c>
      <c r="B228" s="64" t="s">
        <v>376</v>
      </c>
      <c r="C228" s="37">
        <v>4301051134</v>
      </c>
      <c r="D228" s="372">
        <v>4607091381672</v>
      </c>
      <c r="E228" s="372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hidden="1" customHeight="1" x14ac:dyDescent="0.25">
      <c r="A229" s="64" t="s">
        <v>377</v>
      </c>
      <c r="B229" s="64" t="s">
        <v>378</v>
      </c>
      <c r="C229" s="37">
        <v>4301051130</v>
      </c>
      <c r="D229" s="372">
        <v>4607091387537</v>
      </c>
      <c r="E229" s="372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hidden="1" customHeight="1" x14ac:dyDescent="0.25">
      <c r="A230" s="64" t="s">
        <v>379</v>
      </c>
      <c r="B230" s="64" t="s">
        <v>380</v>
      </c>
      <c r="C230" s="37">
        <v>4301051132</v>
      </c>
      <c r="D230" s="372">
        <v>4607091387513</v>
      </c>
      <c r="E230" s="372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hidden="1" customHeight="1" x14ac:dyDescent="0.25">
      <c r="A231" s="64" t="s">
        <v>381</v>
      </c>
      <c r="B231" s="64" t="s">
        <v>382</v>
      </c>
      <c r="C231" s="37">
        <v>4301051277</v>
      </c>
      <c r="D231" s="372">
        <v>4680115880511</v>
      </c>
      <c r="E231" s="372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idden="1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80"/>
      <c r="N232" s="376" t="s">
        <v>43</v>
      </c>
      <c r="O232" s="377"/>
      <c r="P232" s="377"/>
      <c r="Q232" s="377"/>
      <c r="R232" s="377"/>
      <c r="S232" s="377"/>
      <c r="T232" s="378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hidden="1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hidden="1" customHeight="1" x14ac:dyDescent="0.25">
      <c r="A234" s="371" t="s">
        <v>225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371"/>
      <c r="Y234" s="67"/>
      <c r="Z234" s="67"/>
    </row>
    <row r="235" spans="1:53" ht="16.5" hidden="1" customHeight="1" x14ac:dyDescent="0.25">
      <c r="A235" s="64" t="s">
        <v>383</v>
      </c>
      <c r="B235" s="64" t="s">
        <v>384</v>
      </c>
      <c r="C235" s="37">
        <v>4301060326</v>
      </c>
      <c r="D235" s="372">
        <v>4607091380880</v>
      </c>
      <c r="E235" s="372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4"/>
      <c r="P235" s="374"/>
      <c r="Q235" s="374"/>
      <c r="R235" s="37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hidden="1" customHeight="1" x14ac:dyDescent="0.25">
      <c r="A236" s="64" t="s">
        <v>385</v>
      </c>
      <c r="B236" s="64" t="s">
        <v>386</v>
      </c>
      <c r="C236" s="37">
        <v>4301060308</v>
      </c>
      <c r="D236" s="372">
        <v>4607091384482</v>
      </c>
      <c r="E236" s="372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hidden="1" customHeight="1" x14ac:dyDescent="0.25">
      <c r="A237" s="64" t="s">
        <v>387</v>
      </c>
      <c r="B237" s="64" t="s">
        <v>388</v>
      </c>
      <c r="C237" s="37">
        <v>4301060325</v>
      </c>
      <c r="D237" s="372">
        <v>4607091380897</v>
      </c>
      <c r="E237" s="372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idden="1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80"/>
      <c r="N238" s="376" t="s">
        <v>43</v>
      </c>
      <c r="O238" s="377"/>
      <c r="P238" s="377"/>
      <c r="Q238" s="377"/>
      <c r="R238" s="377"/>
      <c r="S238" s="377"/>
      <c r="T238" s="378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hidden="1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hidden="1" customHeight="1" x14ac:dyDescent="0.25">
      <c r="A240" s="371" t="s">
        <v>94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67"/>
      <c r="Z240" s="67"/>
    </row>
    <row r="241" spans="1:53" ht="16.5" hidden="1" customHeight="1" x14ac:dyDescent="0.25">
      <c r="A241" s="64" t="s">
        <v>389</v>
      </c>
      <c r="B241" s="64" t="s">
        <v>390</v>
      </c>
      <c r="C241" s="37">
        <v>4301030232</v>
      </c>
      <c r="D241" s="372">
        <v>4607091388374</v>
      </c>
      <c r="E241" s="372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4" t="s">
        <v>391</v>
      </c>
      <c r="O241" s="374"/>
      <c r="P241" s="374"/>
      <c r="Q241" s="374"/>
      <c r="R241" s="37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hidden="1" customHeight="1" x14ac:dyDescent="0.25">
      <c r="A242" s="64" t="s">
        <v>392</v>
      </c>
      <c r="B242" s="64" t="s">
        <v>393</v>
      </c>
      <c r="C242" s="37">
        <v>4301030235</v>
      </c>
      <c r="D242" s="372">
        <v>4607091388381</v>
      </c>
      <c r="E242" s="372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394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396</v>
      </c>
      <c r="B243" s="64" t="s">
        <v>397</v>
      </c>
      <c r="C243" s="37">
        <v>4301030233</v>
      </c>
      <c r="D243" s="372">
        <v>4607091388404</v>
      </c>
      <c r="E243" s="372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4"/>
      <c r="P243" s="374"/>
      <c r="Q243" s="374"/>
      <c r="R243" s="375"/>
      <c r="S243" s="40" t="s">
        <v>48</v>
      </c>
      <c r="T243" s="40" t="s">
        <v>395</v>
      </c>
      <c r="U243" s="41" t="s">
        <v>0</v>
      </c>
      <c r="V243" s="59">
        <v>2</v>
      </c>
      <c r="W243" s="56">
        <f>IFERROR(IF(V243="",0,CEILING((V243/$H243),1)*$H243),"")</f>
        <v>2.5499999999999998</v>
      </c>
      <c r="X243" s="42">
        <f>IFERROR(IF(W243=0,"",ROUNDUP(W243/H243,0)*0.00753),"")</f>
        <v>7.5300000000000002E-3</v>
      </c>
      <c r="Y243" s="69" t="s">
        <v>48</v>
      </c>
      <c r="Z243" s="70" t="s">
        <v>48</v>
      </c>
      <c r="AD243" s="71"/>
      <c r="BA243" s="209" t="s">
        <v>66</v>
      </c>
    </row>
    <row r="244" spans="1:53" ht="27" hidden="1" customHeight="1" x14ac:dyDescent="0.25">
      <c r="A244" s="64" t="s">
        <v>396</v>
      </c>
      <c r="B244" s="64" t="s">
        <v>399</v>
      </c>
      <c r="C244" s="37">
        <v>4301032040</v>
      </c>
      <c r="D244" s="372">
        <v>4680115881860</v>
      </c>
      <c r="E244" s="372"/>
      <c r="F244" s="63">
        <v>0.17</v>
      </c>
      <c r="G244" s="38">
        <v>10</v>
      </c>
      <c r="H244" s="63">
        <v>1.7</v>
      </c>
      <c r="I244" s="63">
        <v>1.9</v>
      </c>
      <c r="J244" s="38">
        <v>234</v>
      </c>
      <c r="K244" s="38" t="s">
        <v>177</v>
      </c>
      <c r="L244" s="39" t="s">
        <v>401</v>
      </c>
      <c r="M244" s="38">
        <v>120</v>
      </c>
      <c r="N244" s="517" t="s">
        <v>400</v>
      </c>
      <c r="O244" s="374"/>
      <c r="P244" s="374"/>
      <c r="Q244" s="374"/>
      <c r="R244" s="375"/>
      <c r="S244" s="40" t="s">
        <v>398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IFERROR(V241/H241,"0")+IFERROR(V242/H242,"0")+IFERROR(V243/H243,"0")+IFERROR(V244/H244,"0")</f>
        <v>0.78431372549019618</v>
      </c>
      <c r="W245" s="44">
        <f>IFERROR(W241/H241,"0")+IFERROR(W242/H242,"0")+IFERROR(W243/H243,"0")+IFERROR(W244/H244,"0")</f>
        <v>1</v>
      </c>
      <c r="X245" s="44">
        <f>IFERROR(IF(X241="",0,X241),"0")+IFERROR(IF(X242="",0,X242),"0")+IFERROR(IF(X243="",0,X243),"0")+IFERROR(IF(X244="",0,X244),"0")</f>
        <v>7.5300000000000002E-3</v>
      </c>
      <c r="Y245" s="68"/>
      <c r="Z245" s="68"/>
    </row>
    <row r="246" spans="1:53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IFERROR(SUM(V241:V244),"0")</f>
        <v>2</v>
      </c>
      <c r="W246" s="44">
        <f>IFERROR(SUM(W241:W244),"0")</f>
        <v>2.5499999999999998</v>
      </c>
      <c r="X246" s="43"/>
      <c r="Y246" s="68"/>
      <c r="Z246" s="68"/>
    </row>
    <row r="247" spans="1:53" ht="14.25" hidden="1" customHeight="1" x14ac:dyDescent="0.25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hidden="1" customHeight="1" x14ac:dyDescent="0.25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hidden="1" customHeight="1" x14ac:dyDescent="0.25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hidden="1" customHeight="1" x14ac:dyDescent="0.25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idden="1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hidden="1" customHeight="1" x14ac:dyDescent="0.25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hidden="1" customHeight="1" x14ac:dyDescent="0.25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hidden="1" customHeight="1" x14ac:dyDescent="0.25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hidden="1" customHeight="1" x14ac:dyDescent="0.25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hidden="1" customHeight="1" x14ac:dyDescent="0.25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hidden="1" customHeight="1" x14ac:dyDescent="0.25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hidden="1" customHeight="1" x14ac:dyDescent="0.25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hidden="1" customHeight="1" x14ac:dyDescent="0.25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idden="1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hidden="1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hidden="1" customHeight="1" x14ac:dyDescent="0.25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hidden="1" customHeight="1" x14ac:dyDescent="0.25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hidden="1" customHeight="1" x14ac:dyDescent="0.25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idden="1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hidden="1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hidden="1" customHeight="1" x14ac:dyDescent="0.25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hidden="1" customHeight="1" x14ac:dyDescent="0.25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hidden="1" customHeight="1" x14ac:dyDescent="0.25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hidden="1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hidden="1" customHeight="1" x14ac:dyDescent="0.25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hidden="1" customHeight="1" x14ac:dyDescent="0.25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hidden="1" customHeight="1" x14ac:dyDescent="0.25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141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14</v>
      </c>
      <c r="W277" s="56">
        <f>IFERROR(IF(V277="",0,CEILING((V277/$H277),1)*$H277),"")</f>
        <v>15.120000000000001</v>
      </c>
      <c r="X277" s="42">
        <f>IFERROR(IF(W277=0,"",ROUNDUP(W277/H277,0)*0.00753),"")</f>
        <v>4.5179999999999998E-2</v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5.5555555555555554</v>
      </c>
      <c r="W278" s="44">
        <f>IFERROR(W275/H275,"0")+IFERROR(W276/H276,"0")+IFERROR(W277/H277,"0")</f>
        <v>6</v>
      </c>
      <c r="X278" s="44">
        <f>IFERROR(IF(X275="",0,X275),"0")+IFERROR(IF(X276="",0,X276),"0")+IFERROR(IF(X277="",0,X277),"0")</f>
        <v>4.5179999999999998E-2</v>
      </c>
      <c r="Y278" s="68"/>
      <c r="Z278" s="68"/>
    </row>
    <row r="279" spans="1:53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14</v>
      </c>
      <c r="W279" s="44">
        <f>IFERROR(SUM(W275:W277),"0")</f>
        <v>15.120000000000001</v>
      </c>
      <c r="X279" s="43"/>
      <c r="Y279" s="68"/>
      <c r="Z279" s="68"/>
    </row>
    <row r="280" spans="1:53" ht="14.25" hidden="1" customHeight="1" x14ac:dyDescent="0.25">
      <c r="A280" s="371" t="s">
        <v>225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hidden="1" customHeight="1" x14ac:dyDescent="0.25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hidden="1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idden="1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hidden="1" customHeight="1" x14ac:dyDescent="0.25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hidden="1" customHeight="1" x14ac:dyDescent="0.25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idden="1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hidden="1" customHeight="1" x14ac:dyDescent="0.2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hidden="1" customHeight="1" x14ac:dyDescent="0.25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hidden="1" customHeight="1" x14ac:dyDescent="0.25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300</v>
      </c>
      <c r="W291" s="56">
        <f t="shared" ref="W291:W298" si="14">IFERROR(IF(V291="",0,CEILING((V291/$H291),1)*$H291),"")</f>
        <v>300</v>
      </c>
      <c r="X291" s="42">
        <f>IFERROR(IF(W291=0,"",ROUNDUP(W291/H291,0)*0.02175),"")</f>
        <v>0.43499999999999994</v>
      </c>
      <c r="Y291" s="69" t="s">
        <v>48</v>
      </c>
      <c r="Z291" s="70" t="s">
        <v>48</v>
      </c>
      <c r="AD291" s="71"/>
      <c r="BA291" s="229" t="s">
        <v>66</v>
      </c>
    </row>
    <row r="292" spans="1:53" ht="27" hidden="1" customHeight="1" x14ac:dyDescent="0.25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50</v>
      </c>
      <c r="W293" s="56">
        <f t="shared" si="14"/>
        <v>60</v>
      </c>
      <c r="X293" s="42">
        <f>IFERROR(IF(W293=0,"",ROUNDUP(W293/H293,0)*0.02175),"")</f>
        <v>8.6999999999999994E-2</v>
      </c>
      <c r="Y293" s="69" t="s">
        <v>48</v>
      </c>
      <c r="Z293" s="70" t="s">
        <v>48</v>
      </c>
      <c r="AD293" s="71"/>
      <c r="BA293" s="231" t="s">
        <v>66</v>
      </c>
    </row>
    <row r="294" spans="1:53" ht="27" hidden="1" customHeight="1" x14ac:dyDescent="0.25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200</v>
      </c>
      <c r="W295" s="56">
        <f t="shared" si="14"/>
        <v>210</v>
      </c>
      <c r="X295" s="42">
        <f>IFERROR(IF(W295=0,"",ROUNDUP(W295/H295,0)*0.02175),"")</f>
        <v>0.30449999999999999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hidden="1" customHeight="1" x14ac:dyDescent="0.25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hidden="1" customHeight="1" x14ac:dyDescent="0.25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hidden="1" customHeight="1" x14ac:dyDescent="0.25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36.666666666666664</v>
      </c>
      <c r="W299" s="44">
        <f>IFERROR(W291/H291,"0")+IFERROR(W292/H292,"0")+IFERROR(W293/H293,"0")+IFERROR(W294/H294,"0")+IFERROR(W295/H295,"0")+IFERROR(W296/H296,"0")+IFERROR(W297/H297,"0")+IFERROR(W298/H298,"0")</f>
        <v>38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0.8264999999999999</v>
      </c>
      <c r="Y299" s="68"/>
      <c r="Z299" s="68"/>
    </row>
    <row r="300" spans="1:53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550</v>
      </c>
      <c r="W300" s="44">
        <f>IFERROR(SUM(W291:W298),"0")</f>
        <v>570</v>
      </c>
      <c r="X300" s="43"/>
      <c r="Y300" s="68"/>
      <c r="Z300" s="68"/>
    </row>
    <row r="301" spans="1:53" ht="14.25" hidden="1" customHeight="1" x14ac:dyDescent="0.25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270</v>
      </c>
      <c r="W302" s="56">
        <f>IFERROR(IF(V302="",0,CEILING((V302/$H302),1)*$H302),"")</f>
        <v>270</v>
      </c>
      <c r="X302" s="42">
        <f>IFERROR(IF(W302=0,"",ROUNDUP(W302/H302,0)*0.02175),"")</f>
        <v>0.39149999999999996</v>
      </c>
      <c r="Y302" s="69" t="s">
        <v>48</v>
      </c>
      <c r="Z302" s="70" t="s">
        <v>48</v>
      </c>
      <c r="AD302" s="71"/>
      <c r="BA302" s="237" t="s">
        <v>66</v>
      </c>
    </row>
    <row r="303" spans="1:53" ht="27" hidden="1" customHeight="1" x14ac:dyDescent="0.25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18</v>
      </c>
      <c r="W304" s="44">
        <f>IFERROR(W302/H302,"0")+IFERROR(W303/H303,"0")</f>
        <v>18</v>
      </c>
      <c r="X304" s="44">
        <f>IFERROR(IF(X302="",0,X302),"0")+IFERROR(IF(X303="",0,X303),"0")</f>
        <v>0.39149999999999996</v>
      </c>
      <c r="Y304" s="68"/>
      <c r="Z304" s="68"/>
    </row>
    <row r="305" spans="1:53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270</v>
      </c>
      <c r="W305" s="44">
        <f>IFERROR(SUM(W302:W303),"0")</f>
        <v>270</v>
      </c>
      <c r="X305" s="43"/>
      <c r="Y305" s="68"/>
      <c r="Z305" s="68"/>
    </row>
    <row r="306" spans="1:53" ht="14.25" hidden="1" customHeight="1" x14ac:dyDescent="0.25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40</v>
      </c>
      <c r="W307" s="56">
        <f>IFERROR(IF(V307="",0,CEILING((V307/$H307),1)*$H307),"")</f>
        <v>46.8</v>
      </c>
      <c r="X307" s="42">
        <f>IFERROR(IF(W307=0,"",ROUNDUP(W307/H307,0)*0.02175),"")</f>
        <v>0.1305</v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5.1282051282051286</v>
      </c>
      <c r="W308" s="44">
        <f>IFERROR(W307/H307,"0")</f>
        <v>6</v>
      </c>
      <c r="X308" s="44">
        <f>IFERROR(IF(X307="",0,X307),"0")</f>
        <v>0.1305</v>
      </c>
      <c r="Y308" s="68"/>
      <c r="Z308" s="68"/>
    </row>
    <row r="309" spans="1:53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40</v>
      </c>
      <c r="W309" s="44">
        <f>IFERROR(SUM(W307:W307),"0")</f>
        <v>46.8</v>
      </c>
      <c r="X309" s="43"/>
      <c r="Y309" s="68"/>
      <c r="Z309" s="68"/>
    </row>
    <row r="310" spans="1:53" ht="14.25" hidden="1" customHeight="1" x14ac:dyDescent="0.25">
      <c r="A310" s="371" t="s">
        <v>225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hidden="1" customHeight="1" x14ac:dyDescent="0.25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hidden="1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hidden="1" customHeight="1" x14ac:dyDescent="0.25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hidden="1" customHeight="1" x14ac:dyDescent="0.25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200</v>
      </c>
      <c r="W316" s="56">
        <f>IFERROR(IF(V316="",0,CEILING((V316/$H316),1)*$H316),"")</f>
        <v>204</v>
      </c>
      <c r="X316" s="42">
        <f>IFERROR(IF(W316=0,"",ROUNDUP(W316/H316,0)*0.02175),"")</f>
        <v>0.36974999999999997</v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150</v>
      </c>
      <c r="W317" s="56">
        <f>IFERROR(IF(V317="",0,CEILING((V317/$H317),1)*$H317),"")</f>
        <v>151.20000000000002</v>
      </c>
      <c r="X317" s="42">
        <f>IFERROR(IF(W317=0,"",ROUNDUP(W317/H317,0)*0.02175),"")</f>
        <v>0.30449999999999999</v>
      </c>
      <c r="Y317" s="69" t="s">
        <v>48</v>
      </c>
      <c r="Z317" s="70" t="s">
        <v>48</v>
      </c>
      <c r="AD317" s="71"/>
      <c r="BA317" s="242" t="s">
        <v>66</v>
      </c>
    </row>
    <row r="318" spans="1:53" ht="27" hidden="1" customHeight="1" x14ac:dyDescent="0.25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72</v>
      </c>
      <c r="W319" s="56">
        <f>IFERROR(IF(V319="",0,CEILING((V319/$H319),1)*$H319),"")</f>
        <v>72</v>
      </c>
      <c r="X319" s="42">
        <f>IFERROR(IF(W319=0,"",ROUNDUP(W319/H319,0)*0.00937),"")</f>
        <v>0.16866</v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48.555555555555557</v>
      </c>
      <c r="W320" s="44">
        <f>IFERROR(W316/H316,"0")+IFERROR(W317/H317,"0")+IFERROR(W318/H318,"0")+IFERROR(W319/H319,"0")</f>
        <v>49</v>
      </c>
      <c r="X320" s="44">
        <f>IFERROR(IF(X316="",0,X316),"0")+IFERROR(IF(X317="",0,X317),"0")+IFERROR(IF(X318="",0,X318),"0")+IFERROR(IF(X319="",0,X319),"0")</f>
        <v>0.84291000000000005</v>
      </c>
      <c r="Y320" s="68"/>
      <c r="Z320" s="68"/>
    </row>
    <row r="321" spans="1:53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422</v>
      </c>
      <c r="W321" s="44">
        <f>IFERROR(SUM(W316:W319),"0")</f>
        <v>427.20000000000005</v>
      </c>
      <c r="X321" s="43"/>
      <c r="Y321" s="68"/>
      <c r="Z321" s="68"/>
    </row>
    <row r="322" spans="1:53" ht="14.25" hidden="1" customHeight="1" x14ac:dyDescent="0.25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hidden="1" customHeight="1" x14ac:dyDescent="0.25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hidden="1" customHeight="1" x14ac:dyDescent="0.25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177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idden="1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hidden="1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hidden="1" customHeight="1" x14ac:dyDescent="0.25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350</v>
      </c>
      <c r="W328" s="56">
        <f>IFERROR(IF(V328="",0,CEILING((V328/$H328),1)*$H328),"")</f>
        <v>351</v>
      </c>
      <c r="X328" s="42">
        <f>IFERROR(IF(W328=0,"",ROUNDUP(W328/H328,0)*0.02175),"")</f>
        <v>0.9787499999999999</v>
      </c>
      <c r="Y328" s="69" t="s">
        <v>48</v>
      </c>
      <c r="Z328" s="70" t="s">
        <v>48</v>
      </c>
      <c r="AD328" s="71"/>
      <c r="BA328" s="247" t="s">
        <v>66</v>
      </c>
    </row>
    <row r="329" spans="1:53" ht="27" hidden="1" customHeight="1" x14ac:dyDescent="0.25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72</v>
      </c>
      <c r="W330" s="56">
        <f>IFERROR(IF(V330="",0,CEILING((V330/$H330),1)*$H330),"")</f>
        <v>72</v>
      </c>
      <c r="X330" s="42">
        <f>IFERROR(IF(W330=0,"",ROUNDUP(W330/H330,0)*0.00753),"")</f>
        <v>0.22590000000000002</v>
      </c>
      <c r="Y330" s="69" t="s">
        <v>48</v>
      </c>
      <c r="Z330" s="70" t="s">
        <v>48</v>
      </c>
      <c r="AD330" s="71"/>
      <c r="BA330" s="249" t="s">
        <v>66</v>
      </c>
    </row>
    <row r="331" spans="1:53" ht="27" hidden="1" customHeight="1" x14ac:dyDescent="0.25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74.871794871794876</v>
      </c>
      <c r="W332" s="44">
        <f>IFERROR(W328/H328,"0")+IFERROR(W329/H329,"0")+IFERROR(W330/H330,"0")+IFERROR(W331/H331,"0")</f>
        <v>75</v>
      </c>
      <c r="X332" s="44">
        <f>IFERROR(IF(X328="",0,X328),"0")+IFERROR(IF(X329="",0,X329),"0")+IFERROR(IF(X330="",0,X330),"0")+IFERROR(IF(X331="",0,X331),"0")</f>
        <v>1.20465</v>
      </c>
      <c r="Y332" s="68"/>
      <c r="Z332" s="68"/>
    </row>
    <row r="333" spans="1:53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422</v>
      </c>
      <c r="W333" s="44">
        <f>IFERROR(SUM(W328:W331),"0")</f>
        <v>423</v>
      </c>
      <c r="X333" s="43"/>
      <c r="Y333" s="68"/>
      <c r="Z333" s="68"/>
    </row>
    <row r="334" spans="1:53" ht="14.25" hidden="1" customHeight="1" x14ac:dyDescent="0.25">
      <c r="A334" s="371" t="s">
        <v>225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hidden="1" customHeight="1" x14ac:dyDescent="0.25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hidden="1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hidden="1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hidden="1" customHeight="1" x14ac:dyDescent="0.2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hidden="1" customHeight="1" x14ac:dyDescent="0.25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hidden="1" customHeight="1" x14ac:dyDescent="0.25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hidden="1" customHeight="1" x14ac:dyDescent="0.25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hidden="1" customHeight="1" x14ac:dyDescent="0.25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idden="1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hidden="1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hidden="1" customHeight="1" x14ac:dyDescent="0.25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hidden="1" customHeight="1" x14ac:dyDescent="0.25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hidden="1" customHeight="1" x14ac:dyDescent="0.25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12</v>
      </c>
      <c r="W348" s="56">
        <f t="shared" si="15"/>
        <v>12.600000000000001</v>
      </c>
      <c r="X348" s="42">
        <f>IFERROR(IF(W348=0,"",ROUNDUP(W348/H348,0)*0.00753),"")</f>
        <v>2.2589999999999999E-2</v>
      </c>
      <c r="Y348" s="69" t="s">
        <v>48</v>
      </c>
      <c r="Z348" s="70" t="s">
        <v>48</v>
      </c>
      <c r="AD348" s="71"/>
      <c r="BA348" s="256" t="s">
        <v>66</v>
      </c>
    </row>
    <row r="349" spans="1:53" ht="37.5" hidden="1" customHeight="1" x14ac:dyDescent="0.25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hidden="1" customHeight="1" x14ac:dyDescent="0.25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177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177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14</v>
      </c>
      <c r="W351" s="56">
        <f t="shared" si="15"/>
        <v>14.700000000000001</v>
      </c>
      <c r="X351" s="42">
        <f t="shared" si="16"/>
        <v>3.5140000000000005E-2</v>
      </c>
      <c r="Y351" s="69" t="s">
        <v>48</v>
      </c>
      <c r="Z351" s="70" t="s">
        <v>48</v>
      </c>
      <c r="AD351" s="71"/>
      <c r="BA351" s="259" t="s">
        <v>66</v>
      </c>
    </row>
    <row r="352" spans="1:53" ht="37.5" hidden="1" customHeight="1" x14ac:dyDescent="0.25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177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hidden="1" customHeight="1" x14ac:dyDescent="0.25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177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hidden="1" customHeight="1" x14ac:dyDescent="0.25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177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hidden="1" customHeight="1" x14ac:dyDescent="0.25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177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hidden="1" customHeight="1" x14ac:dyDescent="0.25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177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hidden="1" customHeight="1" x14ac:dyDescent="0.25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177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hidden="1" customHeight="1" x14ac:dyDescent="0.25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177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9.5238095238095237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10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5.7730000000000004E-2</v>
      </c>
      <c r="Y359" s="68"/>
      <c r="Z359" s="68"/>
    </row>
    <row r="360" spans="1:53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26</v>
      </c>
      <c r="W360" s="44">
        <f>IFERROR(SUM(W346:W358),"0")</f>
        <v>27.300000000000004</v>
      </c>
      <c r="X360" s="43"/>
      <c r="Y360" s="68"/>
      <c r="Z360" s="68"/>
    </row>
    <row r="361" spans="1:53" ht="14.25" hidden="1" customHeight="1" x14ac:dyDescent="0.25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hidden="1" customHeight="1" x14ac:dyDescent="0.25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141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hidden="1" customHeight="1" x14ac:dyDescent="0.25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141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hidden="1" customHeight="1" x14ac:dyDescent="0.25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141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hidden="1" customHeight="1" x14ac:dyDescent="0.25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141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idden="1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hidden="1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hidden="1" customHeight="1" x14ac:dyDescent="0.25">
      <c r="A368" s="371" t="s">
        <v>225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hidden="1" customHeight="1" x14ac:dyDescent="0.25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hidden="1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hidden="1" customHeight="1" x14ac:dyDescent="0.25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hidden="1" customHeight="1" x14ac:dyDescent="0.25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idden="1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hidden="1" customHeight="1" x14ac:dyDescent="0.25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hidden="1" customHeight="1" x14ac:dyDescent="0.25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hidden="1" customHeight="1" x14ac:dyDescent="0.25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141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hidden="1" customHeight="1" x14ac:dyDescent="0.25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141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idden="1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hidden="1" customHeight="1" x14ac:dyDescent="0.25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12</v>
      </c>
      <c r="W383" s="56">
        <f t="shared" ref="W383:W389" si="17">IFERROR(IF(V383="",0,CEILING((V383/$H383),1)*$H383),"")</f>
        <v>12.600000000000001</v>
      </c>
      <c r="X383" s="42">
        <f>IFERROR(IF(W383=0,"",ROUNDUP(W383/H383,0)*0.00753),"")</f>
        <v>2.2589999999999999E-2</v>
      </c>
      <c r="Y383" s="69" t="s">
        <v>48</v>
      </c>
      <c r="Z383" s="70" t="s">
        <v>48</v>
      </c>
      <c r="AD383" s="71"/>
      <c r="BA383" s="275" t="s">
        <v>66</v>
      </c>
    </row>
    <row r="384" spans="1:53" ht="27" hidden="1" customHeight="1" x14ac:dyDescent="0.25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hidden="1" customHeight="1" x14ac:dyDescent="0.25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177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hidden="1" customHeight="1" x14ac:dyDescent="0.25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177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hidden="1" customHeight="1" x14ac:dyDescent="0.25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177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hidden="1" customHeight="1" x14ac:dyDescent="0.25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177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hidden="1" customHeight="1" x14ac:dyDescent="0.25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177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2.8571428571428572</v>
      </c>
      <c r="W390" s="44">
        <f>IFERROR(W383/H383,"0")+IFERROR(W384/H384,"0")+IFERROR(W385/H385,"0")+IFERROR(W386/H386,"0")+IFERROR(W387/H387,"0")+IFERROR(W388/H388,"0")+IFERROR(W389/H389,"0")</f>
        <v>3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2.2589999999999999E-2</v>
      </c>
      <c r="Y390" s="68"/>
      <c r="Z390" s="68"/>
    </row>
    <row r="391" spans="1:53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12</v>
      </c>
      <c r="W391" s="44">
        <f>IFERROR(SUM(W383:W389),"0")</f>
        <v>12.600000000000001</v>
      </c>
      <c r="X391" s="43"/>
      <c r="Y391" s="68"/>
      <c r="Z391" s="68"/>
    </row>
    <row r="392" spans="1:53" ht="14.25" hidden="1" customHeight="1" x14ac:dyDescent="0.25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hidden="1" customHeight="1" x14ac:dyDescent="0.25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idden="1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idden="1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hidden="1" customHeight="1" x14ac:dyDescent="0.2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hidden="1" customHeight="1" x14ac:dyDescent="0.25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hidden="1" customHeight="1" x14ac:dyDescent="0.25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141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10</v>
      </c>
      <c r="W399" s="56">
        <f t="shared" ref="W399:W407" si="18">IFERROR(IF(V399="",0,CEILING((V399/$H399),1)*$H399),"")</f>
        <v>10.56</v>
      </c>
      <c r="X399" s="42">
        <f>IFERROR(IF(W399=0,"",ROUNDUP(W399/H399,0)*0.01196),"")</f>
        <v>2.392E-2</v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10</v>
      </c>
      <c r="W400" s="56">
        <f t="shared" si="18"/>
        <v>10.56</v>
      </c>
      <c r="X400" s="42">
        <f>IFERROR(IF(W400=0,"",ROUNDUP(W400/H400,0)*0.01196),"")</f>
        <v>2.392E-2</v>
      </c>
      <c r="Y400" s="69" t="s">
        <v>48</v>
      </c>
      <c r="Z400" s="70" t="s">
        <v>48</v>
      </c>
      <c r="AD400" s="71"/>
      <c r="BA400" s="284" t="s">
        <v>66</v>
      </c>
    </row>
    <row r="401" spans="1:53" ht="27" hidden="1" customHeight="1" x14ac:dyDescent="0.25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hidden="1" customHeight="1" x14ac:dyDescent="0.25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hidden="1" customHeight="1" x14ac:dyDescent="0.25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hidden="1" customHeight="1" x14ac:dyDescent="0.25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hidden="1" customHeight="1" x14ac:dyDescent="0.25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hidden="1" customHeight="1" x14ac:dyDescent="0.25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141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hidden="1" customHeight="1" x14ac:dyDescent="0.25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3.7878787878787876</v>
      </c>
      <c r="W408" s="44">
        <f>IFERROR(W399/H399,"0")+IFERROR(W400/H400,"0")+IFERROR(W401/H401,"0")+IFERROR(W402/H402,"0")+IFERROR(W403/H403,"0")+IFERROR(W404/H404,"0")+IFERROR(W405/H405,"0")+IFERROR(W406/H406,"0")+IFERROR(W407/H407,"0")</f>
        <v>4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4.7840000000000001E-2</v>
      </c>
      <c r="Y408" s="68"/>
      <c r="Z408" s="68"/>
    </row>
    <row r="409" spans="1:53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20</v>
      </c>
      <c r="W409" s="44">
        <f>IFERROR(SUM(W399:W407),"0")</f>
        <v>21.12</v>
      </c>
      <c r="X409" s="43"/>
      <c r="Y409" s="68"/>
      <c r="Z409" s="68"/>
    </row>
    <row r="410" spans="1:53" ht="14.25" hidden="1" customHeight="1" x14ac:dyDescent="0.25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hidden="1" customHeight="1" x14ac:dyDescent="0.25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hidden="1" customHeight="1" x14ac:dyDescent="0.25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hidden="1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hidden="1" customHeight="1" x14ac:dyDescent="0.25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hidden="1" customHeight="1" x14ac:dyDescent="0.25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hidden="1" customHeight="1" x14ac:dyDescent="0.25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hidden="1" customHeight="1" x14ac:dyDescent="0.25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hidden="1" customHeight="1" x14ac:dyDescent="0.25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hidden="1" customHeight="1" x14ac:dyDescent="0.25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hidden="1" customHeight="1" x14ac:dyDescent="0.25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idden="1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hidden="1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hidden="1" customHeight="1" x14ac:dyDescent="0.25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hidden="1" customHeight="1" x14ac:dyDescent="0.25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hidden="1" customHeight="1" x14ac:dyDescent="0.25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idden="1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hidden="1" customHeight="1" x14ac:dyDescent="0.2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hidden="1" customHeight="1" x14ac:dyDescent="0.25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hidden="1" customHeight="1" x14ac:dyDescent="0.25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hidden="1" customHeight="1" x14ac:dyDescent="0.25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hidden="1" customHeight="1" x14ac:dyDescent="0.25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hidden="1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hidden="1" customHeight="1" x14ac:dyDescent="0.25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hidden="1" customHeight="1" x14ac:dyDescent="0.25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hidden="1" customHeight="1" x14ac:dyDescent="0.25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141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idden="1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hidden="1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hidden="1" customHeight="1" x14ac:dyDescent="0.25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hidden="1" customHeight="1" x14ac:dyDescent="0.25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hidden="1" customHeight="1" x14ac:dyDescent="0.25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idden="1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idden="1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hidden="1" customHeight="1" x14ac:dyDescent="0.25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hidden="1" customHeight="1" x14ac:dyDescent="0.25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hidden="1" customHeight="1" x14ac:dyDescent="0.25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hidden="1" customHeight="1" x14ac:dyDescent="0.25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hidden="1" customHeight="1" x14ac:dyDescent="0.25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hidden="1" customHeight="1" x14ac:dyDescent="0.25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141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idden="1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2561</v>
      </c>
      <c r="W456" s="4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2636.39</v>
      </c>
      <c r="X456" s="43"/>
      <c r="Y456" s="68"/>
      <c r="Z456" s="68"/>
    </row>
    <row r="457" spans="1:53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2691.7167705061825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2771.0120000000006</v>
      </c>
      <c r="X457" s="43"/>
      <c r="Y457" s="68"/>
      <c r="Z457" s="68"/>
    </row>
    <row r="458" spans="1:53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5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5</v>
      </c>
      <c r="X458" s="43"/>
      <c r="Y458" s="68"/>
      <c r="Z458" s="68"/>
    </row>
    <row r="459" spans="1:53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2816.7167705061825</v>
      </c>
      <c r="W459" s="44">
        <f>GrossWeightTotalR+PalletQtyTotalR*25</f>
        <v>2896.0120000000006</v>
      </c>
      <c r="X459" s="43"/>
      <c r="Y459" s="68"/>
      <c r="Z459" s="68"/>
    </row>
    <row r="460" spans="1:53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347.50164577615556</v>
      </c>
      <c r="W460" s="4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358</v>
      </c>
      <c r="X460" s="43"/>
      <c r="Y460" s="68"/>
      <c r="Z460" s="68"/>
    </row>
    <row r="461" spans="1:53" ht="14.25" hidden="1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5.41791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245</v>
      </c>
      <c r="H463" s="622" t="s">
        <v>245</v>
      </c>
      <c r="I463" s="622" t="s">
        <v>245</v>
      </c>
      <c r="J463" s="622" t="s">
        <v>245</v>
      </c>
      <c r="K463" s="623"/>
      <c r="L463" s="622" t="s">
        <v>245</v>
      </c>
      <c r="M463" s="622" t="s">
        <v>245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238</v>
      </c>
      <c r="G464" s="622" t="s">
        <v>246</v>
      </c>
      <c r="H464" s="622" t="s">
        <v>253</v>
      </c>
      <c r="I464" s="622" t="s">
        <v>270</v>
      </c>
      <c r="J464" s="622" t="s">
        <v>330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ht="13.5" thickBot="1" x14ac:dyDescent="0.25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45.900000000000006</v>
      </c>
      <c r="D466" s="53">
        <f>IFERROR(W55*1,"0")+IFERROR(W56*1,"0")+IFERROR(W57*1,"0")+IFERROR(W58*1,"0")</f>
        <v>270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354.79999999999995</v>
      </c>
      <c r="F466" s="53">
        <f>IFERROR(W126*1,"0")+IFERROR(W127*1,"0")+IFERROR(W128*1,"0")</f>
        <v>59.400000000000006</v>
      </c>
      <c r="G466" s="53">
        <f>IFERROR(W134*1,"0")+IFERROR(W135*1,"0")+IFERROR(W136*1,"0")</f>
        <v>0</v>
      </c>
      <c r="H466" s="53">
        <f>IFERROR(W141*1,"0")+IFERROR(W142*1,"0")+IFERROR(W143*1,"0")+IFERROR(W144*1,"0")+IFERROR(W145*1,"0")+IFERROR(W146*1,"0")+IFERROR(W147*1,"0")+IFERROR(W148*1,"0")</f>
        <v>10.5</v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82.65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15.120000000000001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886.8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850.2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27.300000000000004</v>
      </c>
      <c r="Q466" s="53">
        <f>IFERROR(W378*1,"0")+IFERROR(W379*1,"0")+IFERROR(W383*1,"0")+IFERROR(W384*1,"0")+IFERROR(W385*1,"0")+IFERROR(W386*1,"0")+IFERROR(W387*1,"0")+IFERROR(W388*1,"0")+IFERROR(W389*1,"0")+IFERROR(W393*1,"0")</f>
        <v>12.600000000000001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21.12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8"/>
        <filter val="10,00"/>
        <filter val="100,00"/>
        <filter val="11,60"/>
        <filter val="12,00"/>
        <filter val="13,00"/>
        <filter val="14,00"/>
        <filter val="150,00"/>
        <filter val="16,67"/>
        <filter val="17,14"/>
        <filter val="18,00"/>
        <filter val="2 561,00"/>
        <filter val="2 691,72"/>
        <filter val="2 816,72"/>
        <filter val="2,00"/>
        <filter val="2,86"/>
        <filter val="20,00"/>
        <filter val="200,00"/>
        <filter val="21,00"/>
        <filter val="210,00"/>
        <filter val="25,00"/>
        <filter val="26,00"/>
        <filter val="260,00"/>
        <filter val="264,00"/>
        <filter val="270,00"/>
        <filter val="28,00"/>
        <filter val="3,33"/>
        <filter val="3,79"/>
        <filter val="30,00"/>
        <filter val="300,00"/>
        <filter val="31,44"/>
        <filter val="347,50"/>
        <filter val="350,00"/>
        <filter val="36,67"/>
        <filter val="39,56"/>
        <filter val="4,76"/>
        <filter val="40,00"/>
        <filter val="42,00"/>
        <filter val="422,00"/>
        <filter val="45,00"/>
        <filter val="48,56"/>
        <filter val="5"/>
        <filter val="5,13"/>
        <filter val="5,56"/>
        <filter val="50,00"/>
        <filter val="53,00"/>
        <filter val="54,00"/>
        <filter val="550,00"/>
        <filter val="58,00"/>
        <filter val="7,50"/>
        <filter val="72,00"/>
        <filter val="74,87"/>
        <filter val="9,52"/>
        <filter val="9,75"/>
      </filters>
    </filterColumn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9" spans="2:8" x14ac:dyDescent="0.2">
      <c r="B9" s="54" t="s">
        <v>640</v>
      </c>
      <c r="C9" s="54" t="s">
        <v>635</v>
      </c>
      <c r="D9" s="54" t="s">
        <v>48</v>
      </c>
      <c r="E9" s="54" t="s">
        <v>48</v>
      </c>
    </row>
    <row r="11" spans="2:8" x14ac:dyDescent="0.2">
      <c r="B11" s="54" t="s">
        <v>641</v>
      </c>
      <c r="C11" s="54" t="s">
        <v>638</v>
      </c>
      <c r="D11" s="54" t="s">
        <v>48</v>
      </c>
      <c r="E11" s="54" t="s">
        <v>48</v>
      </c>
    </row>
    <row r="13" spans="2:8" x14ac:dyDescent="0.2">
      <c r="B13" s="54" t="s">
        <v>642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652</v>
      </c>
      <c r="C23" s="54" t="s">
        <v>48</v>
      </c>
      <c r="D23" s="54" t="s">
        <v>48</v>
      </c>
      <c r="E23" s="54" t="s">
        <v>48</v>
      </c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2023-11-13T10:11:46Z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