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X366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X328" i="1"/>
  <c r="X332" i="1" s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X311" i="1"/>
  <c r="X312" i="1" s="1"/>
  <c r="W311" i="1"/>
  <c r="N311" i="1"/>
  <c r="V309" i="1"/>
  <c r="V308" i="1"/>
  <c r="W307" i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W278" i="1" s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X260" i="1"/>
  <c r="W260" i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X255" i="1"/>
  <c r="X262" i="1" s="1"/>
  <c r="W255" i="1"/>
  <c r="W262" i="1" s="1"/>
  <c r="N255" i="1"/>
  <c r="V252" i="1"/>
  <c r="V251" i="1"/>
  <c r="X250" i="1"/>
  <c r="W250" i="1"/>
  <c r="N250" i="1"/>
  <c r="W249" i="1"/>
  <c r="N249" i="1"/>
  <c r="X248" i="1"/>
  <c r="W248" i="1"/>
  <c r="W252" i="1" s="1"/>
  <c r="N248" i="1"/>
  <c r="V246" i="1"/>
  <c r="W245" i="1"/>
  <c r="V245" i="1"/>
  <c r="X244" i="1"/>
  <c r="W244" i="1"/>
  <c r="X243" i="1"/>
  <c r="W243" i="1"/>
  <c r="W246" i="1" s="1"/>
  <c r="N243" i="1"/>
  <c r="W242" i="1"/>
  <c r="X242" i="1" s="1"/>
  <c r="X241" i="1"/>
  <c r="X245" i="1" s="1"/>
  <c r="W241" i="1"/>
  <c r="V239" i="1"/>
  <c r="V238" i="1"/>
  <c r="X237" i="1"/>
  <c r="W237" i="1"/>
  <c r="N237" i="1"/>
  <c r="W236" i="1"/>
  <c r="N236" i="1"/>
  <c r="X235" i="1"/>
  <c r="W235" i="1"/>
  <c r="N235" i="1"/>
  <c r="V233" i="1"/>
  <c r="V232" i="1"/>
  <c r="X231" i="1"/>
  <c r="W231" i="1"/>
  <c r="N231" i="1"/>
  <c r="X230" i="1"/>
  <c r="W230" i="1"/>
  <c r="N230" i="1"/>
  <c r="W229" i="1"/>
  <c r="W233" i="1" s="1"/>
  <c r="N229" i="1"/>
  <c r="W228" i="1"/>
  <c r="X228" i="1" s="1"/>
  <c r="N228" i="1"/>
  <c r="X227" i="1"/>
  <c r="W227" i="1"/>
  <c r="N227" i="1"/>
  <c r="X226" i="1"/>
  <c r="W226" i="1"/>
  <c r="N226" i="1"/>
  <c r="X225" i="1"/>
  <c r="W225" i="1"/>
  <c r="W232" i="1" s="1"/>
  <c r="N225" i="1"/>
  <c r="V223" i="1"/>
  <c r="V222" i="1"/>
  <c r="X221" i="1"/>
  <c r="W221" i="1"/>
  <c r="N221" i="1"/>
  <c r="W220" i="1"/>
  <c r="X220" i="1" s="1"/>
  <c r="N220" i="1"/>
  <c r="X219" i="1"/>
  <c r="W219" i="1"/>
  <c r="N219" i="1"/>
  <c r="X218" i="1"/>
  <c r="X222" i="1" s="1"/>
  <c r="W218" i="1"/>
  <c r="W222" i="1" s="1"/>
  <c r="N218" i="1"/>
  <c r="W216" i="1"/>
  <c r="V216" i="1"/>
  <c r="V215" i="1"/>
  <c r="X214" i="1"/>
  <c r="X215" i="1" s="1"/>
  <c r="W214" i="1"/>
  <c r="W215" i="1" s="1"/>
  <c r="N214" i="1"/>
  <c r="V212" i="1"/>
  <c r="V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X197" i="1"/>
  <c r="W197" i="1"/>
  <c r="W212" i="1" s="1"/>
  <c r="N197" i="1"/>
  <c r="W196" i="1"/>
  <c r="N196" i="1"/>
  <c r="V193" i="1"/>
  <c r="V192" i="1"/>
  <c r="W191" i="1"/>
  <c r="W192" i="1" s="1"/>
  <c r="N191" i="1"/>
  <c r="X190" i="1"/>
  <c r="W190" i="1"/>
  <c r="N190" i="1"/>
  <c r="V188" i="1"/>
  <c r="V187" i="1"/>
  <c r="X186" i="1"/>
  <c r="W186" i="1"/>
  <c r="N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X177" i="1"/>
  <c r="W177" i="1"/>
  <c r="W176" i="1"/>
  <c r="X176" i="1" s="1"/>
  <c r="X175" i="1"/>
  <c r="W175" i="1"/>
  <c r="N175" i="1"/>
  <c r="X174" i="1"/>
  <c r="W174" i="1"/>
  <c r="N174" i="1"/>
  <c r="W173" i="1"/>
  <c r="X173" i="1" s="1"/>
  <c r="X172" i="1"/>
  <c r="W172" i="1"/>
  <c r="N172" i="1"/>
  <c r="X171" i="1"/>
  <c r="W171" i="1"/>
  <c r="W188" i="1" s="1"/>
  <c r="X170" i="1"/>
  <c r="W170" i="1"/>
  <c r="N170" i="1"/>
  <c r="V168" i="1"/>
  <c r="V167" i="1"/>
  <c r="X166" i="1"/>
  <c r="W166" i="1"/>
  <c r="N166" i="1"/>
  <c r="X165" i="1"/>
  <c r="W165" i="1"/>
  <c r="N165" i="1"/>
  <c r="W164" i="1"/>
  <c r="W168" i="1" s="1"/>
  <c r="N164" i="1"/>
  <c r="W163" i="1"/>
  <c r="X163" i="1" s="1"/>
  <c r="N163" i="1"/>
  <c r="W161" i="1"/>
  <c r="V161" i="1"/>
  <c r="V160" i="1"/>
  <c r="W159" i="1"/>
  <c r="X159" i="1" s="1"/>
  <c r="X160" i="1" s="1"/>
  <c r="N159" i="1"/>
  <c r="X158" i="1"/>
  <c r="W158" i="1"/>
  <c r="V156" i="1"/>
  <c r="V155" i="1"/>
  <c r="X154" i="1"/>
  <c r="W154" i="1"/>
  <c r="N154" i="1"/>
  <c r="X153" i="1"/>
  <c r="X155" i="1" s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X149" i="1" s="1"/>
  <c r="N145" i="1"/>
  <c r="X144" i="1"/>
  <c r="W144" i="1"/>
  <c r="N144" i="1"/>
  <c r="W143" i="1"/>
  <c r="X143" i="1" s="1"/>
  <c r="N143" i="1"/>
  <c r="X142" i="1"/>
  <c r="W142" i="1"/>
  <c r="N142" i="1"/>
  <c r="X141" i="1"/>
  <c r="W141" i="1"/>
  <c r="N141" i="1"/>
  <c r="V138" i="1"/>
  <c r="V137" i="1"/>
  <c r="X136" i="1"/>
  <c r="W136" i="1"/>
  <c r="N136" i="1"/>
  <c r="X135" i="1"/>
  <c r="W135" i="1"/>
  <c r="W138" i="1" s="1"/>
  <c r="N135" i="1"/>
  <c r="W134" i="1"/>
  <c r="N134" i="1"/>
  <c r="V130" i="1"/>
  <c r="V129" i="1"/>
  <c r="W128" i="1"/>
  <c r="X128" i="1" s="1"/>
  <c r="N128" i="1"/>
  <c r="X127" i="1"/>
  <c r="W127" i="1"/>
  <c r="N127" i="1"/>
  <c r="W126" i="1"/>
  <c r="F466" i="1" s="1"/>
  <c r="N126" i="1"/>
  <c r="V123" i="1"/>
  <c r="V122" i="1"/>
  <c r="X121" i="1"/>
  <c r="W121" i="1"/>
  <c r="X120" i="1"/>
  <c r="W120" i="1"/>
  <c r="N120" i="1"/>
  <c r="W119" i="1"/>
  <c r="X119" i="1" s="1"/>
  <c r="X118" i="1"/>
  <c r="W118" i="1"/>
  <c r="N118" i="1"/>
  <c r="X117" i="1"/>
  <c r="X122" i="1" s="1"/>
  <c r="W117" i="1"/>
  <c r="W123" i="1" s="1"/>
  <c r="N117" i="1"/>
  <c r="V115" i="1"/>
  <c r="V114" i="1"/>
  <c r="X113" i="1"/>
  <c r="W113" i="1"/>
  <c r="X112" i="1"/>
  <c r="W112" i="1"/>
  <c r="N112" i="1"/>
  <c r="X111" i="1"/>
  <c r="W111" i="1"/>
  <c r="W110" i="1"/>
  <c r="X110" i="1" s="1"/>
  <c r="X109" i="1"/>
  <c r="W109" i="1"/>
  <c r="W108" i="1"/>
  <c r="X108" i="1" s="1"/>
  <c r="N108" i="1"/>
  <c r="X107" i="1"/>
  <c r="W107" i="1"/>
  <c r="N107" i="1"/>
  <c r="X106" i="1"/>
  <c r="W106" i="1"/>
  <c r="W105" i="1"/>
  <c r="W114" i="1" s="1"/>
  <c r="V103" i="1"/>
  <c r="V102" i="1"/>
  <c r="X101" i="1"/>
  <c r="W101" i="1"/>
  <c r="X100" i="1"/>
  <c r="W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W89" i="1" s="1"/>
  <c r="N83" i="1"/>
  <c r="X82" i="1"/>
  <c r="W82" i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0" i="1" s="1"/>
  <c r="N65" i="1"/>
  <c r="X64" i="1"/>
  <c r="W64" i="1"/>
  <c r="N64" i="1"/>
  <c r="W63" i="1"/>
  <c r="W79" i="1" s="1"/>
  <c r="V60" i="1"/>
  <c r="V59" i="1"/>
  <c r="X58" i="1"/>
  <c r="W58" i="1"/>
  <c r="X57" i="1"/>
  <c r="W57" i="1"/>
  <c r="N57" i="1"/>
  <c r="W56" i="1"/>
  <c r="X56" i="1" s="1"/>
  <c r="N56" i="1"/>
  <c r="X55" i="1"/>
  <c r="W55" i="1"/>
  <c r="W60" i="1" s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W32" i="1" s="1"/>
  <c r="N28" i="1"/>
  <c r="X27" i="1"/>
  <c r="W27" i="1"/>
  <c r="N27" i="1"/>
  <c r="W26" i="1"/>
  <c r="W33" i="1" s="1"/>
  <c r="N26" i="1"/>
  <c r="W24" i="1"/>
  <c r="V24" i="1"/>
  <c r="V456" i="1" s="1"/>
  <c r="V23" i="1"/>
  <c r="V460" i="1" s="1"/>
  <c r="W22" i="1"/>
  <c r="W23" i="1" s="1"/>
  <c r="N22" i="1"/>
  <c r="H10" i="1"/>
  <c r="H9" i="1"/>
  <c r="A9" i="1"/>
  <c r="F10" i="1" s="1"/>
  <c r="D7" i="1"/>
  <c r="O6" i="1"/>
  <c r="N2" i="1"/>
  <c r="X59" i="1" l="1"/>
  <c r="W187" i="1"/>
  <c r="W238" i="1"/>
  <c r="X236" i="1"/>
  <c r="X238" i="1" s="1"/>
  <c r="W287" i="1"/>
  <c r="X285" i="1"/>
  <c r="X286" i="1" s="1"/>
  <c r="W299" i="1"/>
  <c r="W304" i="1"/>
  <c r="W305" i="1"/>
  <c r="X302" i="1"/>
  <c r="X304" i="1" s="1"/>
  <c r="W308" i="1"/>
  <c r="W309" i="1"/>
  <c r="O466" i="1"/>
  <c r="W321" i="1"/>
  <c r="W337" i="1"/>
  <c r="X335" i="1"/>
  <c r="X336" i="1" s="1"/>
  <c r="X422" i="1"/>
  <c r="D466" i="1"/>
  <c r="W129" i="1"/>
  <c r="J9" i="1"/>
  <c r="X28" i="1"/>
  <c r="C466" i="1"/>
  <c r="X50" i="1"/>
  <c r="X51" i="1" s="1"/>
  <c r="X65" i="1"/>
  <c r="X83" i="1"/>
  <c r="X89" i="1" s="1"/>
  <c r="X92" i="1"/>
  <c r="X102" i="1" s="1"/>
  <c r="X105" i="1"/>
  <c r="X114" i="1" s="1"/>
  <c r="W115" i="1"/>
  <c r="X126" i="1"/>
  <c r="X129" i="1" s="1"/>
  <c r="G466" i="1"/>
  <c r="W137" i="1"/>
  <c r="X134" i="1"/>
  <c r="X137" i="1" s="1"/>
  <c r="W150" i="1"/>
  <c r="W160" i="1"/>
  <c r="X164" i="1"/>
  <c r="W167" i="1"/>
  <c r="J466" i="1"/>
  <c r="W211" i="1"/>
  <c r="X196" i="1"/>
  <c r="X211" i="1" s="1"/>
  <c r="X229" i="1"/>
  <c r="W239" i="1"/>
  <c r="W267" i="1"/>
  <c r="W268" i="1"/>
  <c r="X265" i="1"/>
  <c r="X267" i="1" s="1"/>
  <c r="W272" i="1"/>
  <c r="W273" i="1"/>
  <c r="X307" i="1"/>
  <c r="X308" i="1" s="1"/>
  <c r="X316" i="1"/>
  <c r="X320" i="1" s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H466" i="1"/>
  <c r="A10" i="1"/>
  <c r="B466" i="1"/>
  <c r="W457" i="1"/>
  <c r="W52" i="1"/>
  <c r="W456" i="1" s="1"/>
  <c r="W59" i="1"/>
  <c r="W460" i="1" s="1"/>
  <c r="E466" i="1"/>
  <c r="W90" i="1"/>
  <c r="X167" i="1"/>
  <c r="X187" i="1"/>
  <c r="X232" i="1"/>
  <c r="W283" i="1"/>
  <c r="X281" i="1"/>
  <c r="X282" i="1" s="1"/>
  <c r="W286" i="1"/>
  <c r="W300" i="1"/>
  <c r="N466" i="1"/>
  <c r="X291" i="1"/>
  <c r="X299" i="1" s="1"/>
  <c r="W312" i="1"/>
  <c r="W313" i="1"/>
  <c r="W320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W440" i="1"/>
  <c r="W458" i="1"/>
  <c r="M466" i="1"/>
  <c r="W102" i="1"/>
  <c r="F9" i="1"/>
  <c r="X22" i="1"/>
  <c r="X23" i="1" s="1"/>
  <c r="X26" i="1"/>
  <c r="X32" i="1" s="1"/>
  <c r="X63" i="1"/>
  <c r="X79" i="1" s="1"/>
  <c r="W122" i="1"/>
  <c r="W130" i="1"/>
  <c r="W149" i="1"/>
  <c r="I466" i="1"/>
  <c r="W155" i="1"/>
  <c r="W156" i="1"/>
  <c r="W193" i="1"/>
  <c r="X191" i="1"/>
  <c r="X192" i="1" s="1"/>
  <c r="W251" i="1"/>
  <c r="X249" i="1"/>
  <c r="X251" i="1" s="1"/>
  <c r="L466" i="1"/>
  <c r="W263" i="1"/>
  <c r="W279" i="1"/>
  <c r="X359" i="1"/>
  <c r="W360" i="1"/>
  <c r="X390" i="1"/>
  <c r="W422" i="1"/>
  <c r="X434" i="1"/>
  <c r="W444" i="1"/>
  <c r="W454" i="1"/>
  <c r="Q466" i="1"/>
  <c r="W223" i="1"/>
  <c r="W367" i="1"/>
  <c r="W390" i="1"/>
  <c r="W408" i="1"/>
  <c r="W445" i="1"/>
  <c r="X425" i="1"/>
  <c r="X427" i="1" s="1"/>
  <c r="X442" i="1"/>
  <c r="X444" i="1" s="1"/>
  <c r="X461" i="1" l="1"/>
  <c r="W459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<sst xmlns="http://schemas.openxmlformats.org/spreadsheetml/2006/main" count="1912" uniqueCount="649">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</sst>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/>
      <c r="I5" s="334"/>
      <c r="J5" s="334"/>
      <c r="K5" s="334"/>
      <c r="L5" s="335"/>
      <c r="N5" s="24" t="s">
        <v>10</v>
      </c>
      <c r="O5" s="533">
        <v>45246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Четверг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0.45833333333333331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30</v>
      </c>
      <c r="W49" s="305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2.7777777777777777</v>
      </c>
      <c r="W51" s="306">
        <f>IFERROR(W49/H49,"0")+IFERROR(W50/H50,"0")</f>
        <v>3.0000000000000004</v>
      </c>
      <c r="X51" s="306">
        <f>IFERROR(IF(X49="",0,X49),"0")+IFERROR(IF(X50="",0,X50),"0")</f>
        <v>6.5250000000000002E-2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30</v>
      </c>
      <c r="W52" s="306">
        <f>IFERROR(SUM(W49:W50),"0")</f>
        <v>32.400000000000006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30</v>
      </c>
      <c r="W56" s="305">
        <f>IFERROR(IF(V56="",0,CEILING((V56/$H56),1)*$H56),"")</f>
        <v>32.400000000000006</v>
      </c>
      <c r="X56" s="36">
        <f>IFERROR(IF(W56=0,"",ROUNDUP(W56/H56,0)*0.02175),"")</f>
        <v>6.5250000000000002E-2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75</v>
      </c>
      <c r="W57" s="305">
        <f>IFERROR(IF(V57="",0,CEILING((V57/$H57),1)*$H57),"")</f>
        <v>76.5</v>
      </c>
      <c r="X57" s="36">
        <f>IFERROR(IF(W57=0,"",ROUNDUP(W57/H57,0)*0.00937),"")</f>
        <v>0.15928999999999999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19.444444444444446</v>
      </c>
      <c r="W59" s="306">
        <f>IFERROR(W55/H55,"0")+IFERROR(W56/H56,"0")+IFERROR(W57/H57,"0")+IFERROR(W58/H58,"0")</f>
        <v>20</v>
      </c>
      <c r="X59" s="306">
        <f>IFERROR(IF(X55="",0,X55),"0")+IFERROR(IF(X56="",0,X56),"0")+IFERROR(IF(X57="",0,X57),"0")+IFERROR(IF(X58="",0,X58),"0")</f>
        <v>0.22453999999999999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105</v>
      </c>
      <c r="W60" s="306">
        <f>IFERROR(SUM(W55:W58),"0")</f>
        <v>108.9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0</v>
      </c>
      <c r="W80" s="306">
        <f>IFERROR(SUM(W63:W78),"0")</f>
        <v>0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6</v>
      </c>
      <c r="W88" s="305">
        <f t="shared" si="4"/>
        <v>6</v>
      </c>
      <c r="X88" s="36">
        <f>IFERROR(IF(W88=0,"",ROUNDUP(W88/H88,0)*0.00753),"")</f>
        <v>1.506E-2</v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2</v>
      </c>
      <c r="W89" s="306">
        <f>IFERROR(W82/H82,"0")+IFERROR(W83/H83,"0")+IFERROR(W84/H84,"0")+IFERROR(W85/H85,"0")+IFERROR(W86/H86,"0")+IFERROR(W87/H87,"0")+IFERROR(W88/H88,"0")</f>
        <v>2</v>
      </c>
      <c r="X89" s="306">
        <f>IFERROR(IF(X82="",0,X82),"0")+IFERROR(IF(X83="",0,X83),"0")+IFERROR(IF(X84="",0,X84),"0")+IFERROR(IF(X85="",0,X85),"0")+IFERROR(IF(X86="",0,X86),"0")+IFERROR(IF(X87="",0,X87),"0")+IFERROR(IF(X88="",0,X88),"0")</f>
        <v>1.506E-2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6</v>
      </c>
      <c r="W90" s="306">
        <f>IFERROR(SUM(W82:W88),"0")</f>
        <v>6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0</v>
      </c>
      <c r="W103" s="306">
        <f>IFERROR(SUM(W92:W101),"0")</f>
        <v>0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0</v>
      </c>
      <c r="W114" s="306">
        <f>IFERROR(W105/H105,"0")+IFERROR(W106/H106,"0")+IFERROR(W107/H107,"0")+IFERROR(W108/H108,"0")+IFERROR(W109/H109,"0")+IFERROR(W110/H110,"0")+IFERROR(W111/H111,"0")+IFERROR(W112/H112,"0")+IFERROR(W113/H113,"0")</f>
        <v>0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0</v>
      </c>
      <c r="W115" s="306">
        <f>IFERROR(SUM(W105:W113),"0")</f>
        <v>0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58</v>
      </c>
      <c r="W118" s="305">
        <f>IFERROR(IF(V118="",0,CEILING((V118/$H118),1)*$H118),"")</f>
        <v>64.8</v>
      </c>
      <c r="X118" s="36">
        <f>IFERROR(IF(W118=0,"",ROUNDUP(W118/H118,0)*0.02175),"")</f>
        <v>0.17399999999999999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7.1604938271604945</v>
      </c>
      <c r="W122" s="306">
        <f>IFERROR(W117/H117,"0")+IFERROR(W118/H118,"0")+IFERROR(W119/H119,"0")+IFERROR(W120/H120,"0")+IFERROR(W121/H121,"0")</f>
        <v>8</v>
      </c>
      <c r="X122" s="306">
        <f>IFERROR(IF(X117="",0,X117),"0")+IFERROR(IF(X118="",0,X118),"0")+IFERROR(IF(X119="",0,X119),"0")+IFERROR(IF(X120="",0,X120),"0")+IFERROR(IF(X121="",0,X121),"0")</f>
        <v>0.17399999999999999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58</v>
      </c>
      <c r="W123" s="306">
        <f>IFERROR(SUM(W117:W121),"0")</f>
        <v>64.8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250</v>
      </c>
      <c r="W126" s="305">
        <f>IFERROR(IF(V126="",0,CEILING((V126/$H126),1)*$H126),"")</f>
        <v>251.1</v>
      </c>
      <c r="X126" s="36">
        <f>IFERROR(IF(W126=0,"",ROUNDUP(W126/H126,0)*0.02175),"")</f>
        <v>0.6742499999999999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30.8641975308642</v>
      </c>
      <c r="W129" s="306">
        <f>IFERROR(W126/H126,"0")+IFERROR(W127/H127,"0")+IFERROR(W128/H128,"0")</f>
        <v>31</v>
      </c>
      <c r="X129" s="306">
        <f>IFERROR(IF(X126="",0,X126),"0")+IFERROR(IF(X127="",0,X127),"0")+IFERROR(IF(X128="",0,X128),"0")</f>
        <v>0.6742499999999999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250</v>
      </c>
      <c r="W130" s="306">
        <f>IFERROR(SUM(W126:W128),"0")</f>
        <v>251.1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2</v>
      </c>
      <c r="W145" s="305">
        <f t="shared" si="7"/>
        <v>2.4</v>
      </c>
      <c r="X145" s="36">
        <f>IFERROR(IF(W145=0,"",ROUNDUP(W145/H145,0)*0.00753),"")</f>
        <v>7.5300000000000002E-3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0.83333333333333337</v>
      </c>
      <c r="W149" s="306">
        <f>IFERROR(W141/H141,"0")+IFERROR(W142/H142,"0")+IFERROR(W143/H143,"0")+IFERROR(W144/H144,"0")+IFERROR(W145/H145,"0")+IFERROR(W146/H146,"0")+IFERROR(W147/H147,"0")+IFERROR(W148/H148,"0")</f>
        <v>1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7.5300000000000002E-3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2</v>
      </c>
      <c r="W150" s="306">
        <f>IFERROR(SUM(W141:W148),"0")</f>
        <v>2.4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450</v>
      </c>
      <c r="W163" s="305">
        <f>IFERROR(IF(V163="",0,CEILING((V163/$H163),1)*$H163),"")</f>
        <v>453.6</v>
      </c>
      <c r="X163" s="36">
        <f>IFERROR(IF(W163=0,"",ROUNDUP(W163/H163,0)*0.00937),"")</f>
        <v>0.78708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170</v>
      </c>
      <c r="W164" s="305">
        <f>IFERROR(IF(V164="",0,CEILING((V164/$H164),1)*$H164),"")</f>
        <v>172.8</v>
      </c>
      <c r="X164" s="36">
        <f>IFERROR(IF(W164=0,"",ROUNDUP(W164/H164,0)*0.00937),"")</f>
        <v>0.29984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250</v>
      </c>
      <c r="W165" s="305">
        <f>IFERROR(IF(V165="",0,CEILING((V165/$H165),1)*$H165),"")</f>
        <v>253.8</v>
      </c>
      <c r="X165" s="36">
        <f>IFERROR(IF(W165=0,"",ROUNDUP(W165/H165,0)*0.00937),"")</f>
        <v>0.44039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170</v>
      </c>
      <c r="W166" s="305">
        <f>IFERROR(IF(V166="",0,CEILING((V166/$H166),1)*$H166),"")</f>
        <v>172.8</v>
      </c>
      <c r="X166" s="36">
        <f>IFERROR(IF(W166=0,"",ROUNDUP(W166/H166,0)*0.00937),"")</f>
        <v>0.29984</v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192.59259259259255</v>
      </c>
      <c r="W167" s="306">
        <f>IFERROR(W163/H163,"0")+IFERROR(W164/H164,"0")+IFERROR(W165/H165,"0")+IFERROR(W166/H166,"0")</f>
        <v>195</v>
      </c>
      <c r="X167" s="306">
        <f>IFERROR(IF(X163="",0,X163),"0")+IFERROR(IF(X164="",0,X164),"0")+IFERROR(IF(X165="",0,X165),"0")+IFERROR(IF(X166="",0,X166),"0")</f>
        <v>1.8271500000000001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1040</v>
      </c>
      <c r="W168" s="306">
        <f>IFERROR(SUM(W163:W166),"0")</f>
        <v>1053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100</v>
      </c>
      <c r="W171" s="305">
        <f t="shared" si="8"/>
        <v>104.39999999999999</v>
      </c>
      <c r="X171" s="36">
        <f>IFERROR(IF(W171=0,"",ROUNDUP(W171/H171,0)*0.02175),"")</f>
        <v>0.26100000000000001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100</v>
      </c>
      <c r="W174" s="305">
        <f t="shared" si="8"/>
        <v>101.39999999999999</v>
      </c>
      <c r="X174" s="36">
        <f>IFERROR(IF(W174=0,"",ROUNDUP(W174/H174,0)*0.02175),"")</f>
        <v>0.28275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20</v>
      </c>
      <c r="W175" s="305">
        <f t="shared" si="8"/>
        <v>24.299999999999997</v>
      </c>
      <c r="X175" s="36">
        <f>IFERROR(IF(W175=0,"",ROUNDUP(W175/H175,0)*0.02175),"")</f>
        <v>6.5250000000000002E-2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24</v>
      </c>
      <c r="W176" s="305">
        <f t="shared" si="8"/>
        <v>24</v>
      </c>
      <c r="X176" s="36">
        <f>IFERROR(IF(W176=0,"",ROUNDUP(W176/H176,0)*0.00753),"")</f>
        <v>7.5300000000000006E-2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4</v>
      </c>
      <c r="W180" s="305">
        <f t="shared" si="8"/>
        <v>4.8</v>
      </c>
      <c r="X180" s="36">
        <f t="shared" ref="X180:X186" si="9">IFERROR(IF(W180=0,"",ROUNDUP(W180/H180,0)*0.00753),"")</f>
        <v>1.506E-2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30</v>
      </c>
      <c r="W185" s="305">
        <f t="shared" si="8"/>
        <v>31.2</v>
      </c>
      <c r="X185" s="36">
        <f t="shared" si="9"/>
        <v>9.7890000000000005E-2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30</v>
      </c>
      <c r="W186" s="305">
        <f t="shared" si="8"/>
        <v>31.2</v>
      </c>
      <c r="X186" s="36">
        <f t="shared" si="9"/>
        <v>9.7890000000000005E-2</v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63.450568163211841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66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0.89514000000000005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308</v>
      </c>
      <c r="W188" s="306">
        <f>IFERROR(SUM(W170:W186),"0")</f>
        <v>321.29999999999995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0</v>
      </c>
      <c r="W193" s="306">
        <f>IFERROR(SUM(W190:W191),"0")</f>
        <v>0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0</v>
      </c>
      <c r="W196" s="305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0</v>
      </c>
      <c r="W212" s="306">
        <f>IFERROR(SUM(W196:W210),"0")</f>
        <v>0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112</v>
      </c>
      <c r="W218" s="305">
        <f>IFERROR(IF(V218="",0,CEILING((V218/$H218),1)*$H218),"")</f>
        <v>113.4</v>
      </c>
      <c r="X218" s="36">
        <f>IFERROR(IF(W218=0,"",ROUNDUP(W218/H218,0)*0.00753),"")</f>
        <v>0.20331000000000002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15</v>
      </c>
      <c r="W219" s="305">
        <f>IFERROR(IF(V219="",0,CEILING((V219/$H219),1)*$H219),"")</f>
        <v>16.8</v>
      </c>
      <c r="X219" s="36">
        <f>IFERROR(IF(W219=0,"",ROUNDUP(W219/H219,0)*0.00753),"")</f>
        <v>3.0120000000000001E-2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30.238095238095234</v>
      </c>
      <c r="W222" s="306">
        <f>IFERROR(W218/H218,"0")+IFERROR(W219/H219,"0")+IFERROR(W220/H220,"0")+IFERROR(W221/H221,"0")</f>
        <v>31</v>
      </c>
      <c r="X222" s="306">
        <f>IFERROR(IF(X218="",0,X218),"0")+IFERROR(IF(X219="",0,X219),"0")+IFERROR(IF(X220="",0,X220),"0")+IFERROR(IF(X221="",0,X221),"0")</f>
        <v>0.23343000000000003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127</v>
      </c>
      <c r="W223" s="306">
        <f>IFERROR(SUM(W218:W221),"0")</f>
        <v>130.20000000000002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0</v>
      </c>
      <c r="W225" s="305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20</v>
      </c>
      <c r="W227" s="305">
        <f t="shared" si="12"/>
        <v>24.299999999999997</v>
      </c>
      <c r="X227" s="36">
        <f>IFERROR(IF(W227=0,"",ROUNDUP(W227/H227,0)*0.02175),"")</f>
        <v>6.5250000000000002E-2</v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2.4691358024691361</v>
      </c>
      <c r="W232" s="306">
        <f>IFERROR(W225/H225,"0")+IFERROR(W226/H226,"0")+IFERROR(W227/H227,"0")+IFERROR(W228/H228,"0")+IFERROR(W229/H229,"0")+IFERROR(W230/H230,"0")+IFERROR(W231/H231,"0")</f>
        <v>3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6.5250000000000002E-2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20</v>
      </c>
      <c r="W233" s="306">
        <f>IFERROR(SUM(W225:W231),"0")</f>
        <v>24.299999999999997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50</v>
      </c>
      <c r="W235" s="305">
        <f>IFERROR(IF(V235="",0,CEILING((V235/$H235),1)*$H235),"")</f>
        <v>50.400000000000006</v>
      </c>
      <c r="X235" s="36">
        <f>IFERROR(IF(W235=0,"",ROUNDUP(W235/H235,0)*0.02175),"")</f>
        <v>0.1305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324</v>
      </c>
      <c r="W236" s="305">
        <f>IFERROR(IF(V236="",0,CEILING((V236/$H236),1)*$H236),"")</f>
        <v>327.59999999999997</v>
      </c>
      <c r="X236" s="36">
        <f>IFERROR(IF(W236=0,"",ROUNDUP(W236/H236,0)*0.02175),"")</f>
        <v>0.91349999999999998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40</v>
      </c>
      <c r="W237" s="305">
        <f>IFERROR(IF(V237="",0,CEILING((V237/$H237),1)*$H237),"")</f>
        <v>42</v>
      </c>
      <c r="X237" s="36">
        <f>IFERROR(IF(W237=0,"",ROUNDUP(W237/H237,0)*0.02175),"")</f>
        <v>0.10874999999999999</v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52.252747252747255</v>
      </c>
      <c r="W238" s="306">
        <f>IFERROR(W235/H235,"0")+IFERROR(W236/H236,"0")+IFERROR(W237/H237,"0")</f>
        <v>53</v>
      </c>
      <c r="X238" s="306">
        <f>IFERROR(IF(X235="",0,X235),"0")+IFERROR(IF(X236="",0,X236),"0")+IFERROR(IF(X237="",0,X237),"0")</f>
        <v>1.1527499999999999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414</v>
      </c>
      <c r="W239" s="306">
        <f>IFERROR(SUM(W235:W237),"0")</f>
        <v>420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80</v>
      </c>
      <c r="W255" s="305">
        <f t="shared" ref="W255:W261" si="13">IFERROR(IF(V255="",0,CEILING((V255/$H255),1)*$H255),"")</f>
        <v>86.4</v>
      </c>
      <c r="X255" s="36">
        <f>IFERROR(IF(W255=0,"",ROUNDUP(W255/H255,0)*0.02175),"")</f>
        <v>0.17399999999999999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50</v>
      </c>
      <c r="W258" s="305">
        <f t="shared" si="13"/>
        <v>54</v>
      </c>
      <c r="X258" s="36">
        <f>IFERROR(IF(W258=0,"",ROUNDUP(W258/H258,0)*0.02039),"")</f>
        <v>0.10194999999999999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30</v>
      </c>
      <c r="W259" s="305">
        <f t="shared" si="13"/>
        <v>32.400000000000006</v>
      </c>
      <c r="X259" s="36">
        <f>IFERROR(IF(W259=0,"",ROUNDUP(W259/H259,0)*0.02175),"")</f>
        <v>6.5250000000000002E-2</v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15</v>
      </c>
      <c r="W260" s="305">
        <f t="shared" si="13"/>
        <v>15</v>
      </c>
      <c r="X260" s="36">
        <f>IFERROR(IF(W260=0,"",ROUNDUP(W260/H260,0)*0.00937),"")</f>
        <v>2.811E-2</v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17.814814814814813</v>
      </c>
      <c r="W262" s="306">
        <f>IFERROR(W255/H255,"0")+IFERROR(W256/H256,"0")+IFERROR(W257/H257,"0")+IFERROR(W258/H258,"0")+IFERROR(W259/H259,"0")+IFERROR(W260/H260,"0")+IFERROR(W261/H261,"0")</f>
        <v>19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0.36930999999999997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175</v>
      </c>
      <c r="W263" s="306">
        <f>IFERROR(SUM(W255:W261),"0")</f>
        <v>187.8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50</v>
      </c>
      <c r="W265" s="305">
        <f>IFERROR(IF(V265="",0,CEILING((V265/$H265),1)*$H265),"")</f>
        <v>52.56</v>
      </c>
      <c r="X265" s="36">
        <f>IFERROR(IF(W265=0,"",ROUNDUP(W265/H265,0)*0.00753),"")</f>
        <v>9.0359999999999996E-2</v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11.415525114155251</v>
      </c>
      <c r="W267" s="306">
        <f>IFERROR(W265/H265,"0")+IFERROR(W266/H266,"0")</f>
        <v>12</v>
      </c>
      <c r="X267" s="306">
        <f>IFERROR(IF(X265="",0,X265),"0")+IFERROR(IF(X266="",0,X266),"0")</f>
        <v>9.0359999999999996E-2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50</v>
      </c>
      <c r="W268" s="306">
        <f>IFERROR(SUM(W265:W266),"0")</f>
        <v>52.56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78</v>
      </c>
      <c r="W275" s="305">
        <f>IFERROR(IF(V275="",0,CEILING((V275/$H275),1)*$H275),"")</f>
        <v>81</v>
      </c>
      <c r="X275" s="36">
        <f>IFERROR(IF(W275=0,"",ROUNDUP(W275/H275,0)*0.02175),"")</f>
        <v>0.21749999999999997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5</v>
      </c>
      <c r="W276" s="305">
        <f>IFERROR(IF(V276="",0,CEILING((V276/$H276),1)*$H276),"")</f>
        <v>5.04</v>
      </c>
      <c r="X276" s="36">
        <f>IFERROR(IF(W276=0,"",ROUNDUP(W276/H276,0)*0.00753),"")</f>
        <v>1.506E-2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2</v>
      </c>
      <c r="W277" s="305">
        <f>IFERROR(IF(V277="",0,CEILING((V277/$H277),1)*$H277),"")</f>
        <v>2.52</v>
      </c>
      <c r="X277" s="36">
        <f>IFERROR(IF(W277=0,"",ROUNDUP(W277/H277,0)*0.00753),"")</f>
        <v>7.5300000000000002E-3</v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12.407407407407408</v>
      </c>
      <c r="W278" s="306">
        <f>IFERROR(W275/H275,"0")+IFERROR(W276/H276,"0")+IFERROR(W277/H277,"0")</f>
        <v>13</v>
      </c>
      <c r="X278" s="306">
        <f>IFERROR(IF(X275="",0,X275),"0")+IFERROR(IF(X276="",0,X276),"0")+IFERROR(IF(X277="",0,X277),"0")</f>
        <v>0.24008999999999997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85</v>
      </c>
      <c r="W279" s="306">
        <f>IFERROR(SUM(W275:W277),"0")</f>
        <v>88.56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1300</v>
      </c>
      <c r="W291" s="305">
        <f t="shared" ref="W291:W298" si="14">IFERROR(IF(V291="",0,CEILING((V291/$H291),1)*$H291),"")</f>
        <v>1305</v>
      </c>
      <c r="X291" s="36">
        <f>IFERROR(IF(W291=0,"",ROUNDUP(W291/H291,0)*0.02175),"")</f>
        <v>1.8922499999999998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2830</v>
      </c>
      <c r="W293" s="305">
        <f t="shared" si="14"/>
        <v>2835</v>
      </c>
      <c r="X293" s="36">
        <f>IFERROR(IF(W293=0,"",ROUNDUP(W293/H293,0)*0.02175),"")</f>
        <v>4.1107499999999995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5</v>
      </c>
      <c r="W298" s="305">
        <f t="shared" si="14"/>
        <v>5</v>
      </c>
      <c r="X298" s="36">
        <f>IFERROR(IF(W298=0,"",ROUNDUP(W298/H298,0)*0.00937),"")</f>
        <v>9.3699999999999999E-3</v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276.33333333333331</v>
      </c>
      <c r="W299" s="306">
        <f>IFERROR(W291/H291,"0")+IFERROR(W292/H292,"0")+IFERROR(W293/H293,"0")+IFERROR(W294/H294,"0")+IFERROR(W295/H295,"0")+IFERROR(W296/H296,"0")+IFERROR(W297/H297,"0")+IFERROR(W298/H298,"0")</f>
        <v>277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6.0123699999999989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4135</v>
      </c>
      <c r="W300" s="306">
        <f>IFERROR(SUM(W291:W298),"0")</f>
        <v>4145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2350</v>
      </c>
      <c r="W302" s="305">
        <f>IFERROR(IF(V302="",0,CEILING((V302/$H302),1)*$H302),"")</f>
        <v>2355</v>
      </c>
      <c r="X302" s="36">
        <f>IFERROR(IF(W302=0,"",ROUNDUP(W302/H302,0)*0.02175),"")</f>
        <v>3.4147499999999997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156.66666666666666</v>
      </c>
      <c r="W304" s="306">
        <f>IFERROR(W302/H302,"0")+IFERROR(W303/H303,"0")</f>
        <v>157</v>
      </c>
      <c r="X304" s="306">
        <f>IFERROR(IF(X302="",0,X302),"0")+IFERROR(IF(X303="",0,X303),"0")</f>
        <v>3.4147499999999997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2350</v>
      </c>
      <c r="W305" s="306">
        <f>IFERROR(SUM(W302:W303),"0")</f>
        <v>2355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380</v>
      </c>
      <c r="W307" s="305">
        <f>IFERROR(IF(V307="",0,CEILING((V307/$H307),1)*$H307),"")</f>
        <v>382.2</v>
      </c>
      <c r="X307" s="36">
        <f>IFERROR(IF(W307=0,"",ROUNDUP(W307/H307,0)*0.02175),"")</f>
        <v>1.06575</v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48.717948717948723</v>
      </c>
      <c r="W308" s="306">
        <f>IFERROR(W307/H307,"0")</f>
        <v>49</v>
      </c>
      <c r="X308" s="306">
        <f>IFERROR(IF(X307="",0,X307),"0")</f>
        <v>1.06575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380</v>
      </c>
      <c r="W309" s="306">
        <f>IFERROR(SUM(W307:W307),"0")</f>
        <v>382.2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100</v>
      </c>
      <c r="W316" s="305">
        <f>IFERROR(IF(V316="",0,CEILING((V316/$H316),1)*$H316),"")</f>
        <v>108</v>
      </c>
      <c r="X316" s="36">
        <f>IFERROR(IF(W316=0,"",ROUNDUP(W316/H316,0)*0.02175),"")</f>
        <v>0.19574999999999998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8.3333333333333339</v>
      </c>
      <c r="W320" s="306">
        <f>IFERROR(W316/H316,"0")+IFERROR(W317/H317,"0")+IFERROR(W318/H318,"0")+IFERROR(W319/H319,"0")</f>
        <v>9</v>
      </c>
      <c r="X320" s="306">
        <f>IFERROR(IF(X316="",0,X316),"0")+IFERROR(IF(X317="",0,X317),"0")+IFERROR(IF(X318="",0,X318),"0")+IFERROR(IF(X319="",0,X319),"0")</f>
        <v>0.19574999999999998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100</v>
      </c>
      <c r="W321" s="306">
        <f>IFERROR(SUM(W316:W319),"0")</f>
        <v>108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50</v>
      </c>
      <c r="W323" s="305">
        <f>IFERROR(IF(V323="",0,CEILING((V323/$H323),1)*$H323),"")</f>
        <v>52.56</v>
      </c>
      <c r="X323" s="36">
        <f>IFERROR(IF(W323=0,"",ROUNDUP(W323/H323,0)*0.00753),"")</f>
        <v>9.0359999999999996E-2</v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11.415525114155251</v>
      </c>
      <c r="W325" s="306">
        <f>IFERROR(W323/H323,"0")+IFERROR(W324/H324,"0")</f>
        <v>12</v>
      </c>
      <c r="X325" s="306">
        <f>IFERROR(IF(X323="",0,X323),"0")+IFERROR(IF(X324="",0,X324),"0")</f>
        <v>9.0359999999999996E-2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50</v>
      </c>
      <c r="W326" s="306">
        <f>IFERROR(SUM(W323:W324),"0")</f>
        <v>52.56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170</v>
      </c>
      <c r="W328" s="305">
        <f>IFERROR(IF(V328="",0,CEILING((V328/$H328),1)*$H328),"")</f>
        <v>171.6</v>
      </c>
      <c r="X328" s="36">
        <f>IFERROR(IF(W328=0,"",ROUNDUP(W328/H328,0)*0.02175),"")</f>
        <v>0.47849999999999998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21.794871794871796</v>
      </c>
      <c r="W332" s="306">
        <f>IFERROR(W328/H328,"0")+IFERROR(W329/H329,"0")+IFERROR(W330/H330,"0")+IFERROR(W331/H331,"0")</f>
        <v>22</v>
      </c>
      <c r="X332" s="306">
        <f>IFERROR(IF(X328="",0,X328),"0")+IFERROR(IF(X329="",0,X329),"0")+IFERROR(IF(X330="",0,X330),"0")+IFERROR(IF(X331="",0,X331),"0")</f>
        <v>0.47849999999999998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170</v>
      </c>
      <c r="W333" s="306">
        <f>IFERROR(SUM(W328:W331),"0")</f>
        <v>171.6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300</v>
      </c>
      <c r="W346" s="305">
        <f t="shared" ref="W346:W358" si="15">IFERROR(IF(V346="",0,CEILING((V346/$H346),1)*$H346),"")</f>
        <v>302.40000000000003</v>
      </c>
      <c r="X346" s="36">
        <f>IFERROR(IF(W346=0,"",ROUNDUP(W346/H346,0)*0.00753),"")</f>
        <v>0.54215999999999998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110</v>
      </c>
      <c r="W347" s="305">
        <f t="shared" si="15"/>
        <v>113.4</v>
      </c>
      <c r="X347" s="36">
        <f>IFERROR(IF(W347=0,"",ROUNDUP(W347/H347,0)*0.00753),"")</f>
        <v>0.20331000000000002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400</v>
      </c>
      <c r="W348" s="305">
        <f t="shared" si="15"/>
        <v>403.20000000000005</v>
      </c>
      <c r="X348" s="36">
        <f>IFERROR(IF(W348=0,"",ROUNDUP(W348/H348,0)*0.00753),"")</f>
        <v>0.72287999999999997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2</v>
      </c>
      <c r="W349" s="305">
        <f t="shared" si="15"/>
        <v>3.36</v>
      </c>
      <c r="X349" s="36">
        <f>IFERROR(IF(W349=0,"",ROUNDUP(W349/H349,0)*0.00753),"")</f>
        <v>1.506E-2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4</v>
      </c>
      <c r="W351" s="305">
        <f t="shared" si="15"/>
        <v>4.2</v>
      </c>
      <c r="X351" s="36">
        <f t="shared" si="16"/>
        <v>1.004E-2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4</v>
      </c>
      <c r="W355" s="305">
        <f t="shared" si="15"/>
        <v>4.2</v>
      </c>
      <c r="X355" s="36">
        <f t="shared" si="16"/>
        <v>1.004E-2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197.85714285714286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201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1.5034900000000002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820</v>
      </c>
      <c r="W360" s="306">
        <f>IFERROR(SUM(W346:W358),"0")</f>
        <v>830.76000000000022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30</v>
      </c>
      <c r="W378" s="305">
        <f>IFERROR(IF(V378="",0,CEILING((V378/$H378),1)*$H378),"")</f>
        <v>31.200000000000003</v>
      </c>
      <c r="X378" s="36">
        <f>IFERROR(IF(W378=0,"",ROUNDUP(W378/H378,0)*0.01196),"")</f>
        <v>7.1760000000000004E-2</v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5.7692307692307692</v>
      </c>
      <c r="W380" s="306">
        <f>IFERROR(W378/H378,"0")+IFERROR(W379/H379,"0")</f>
        <v>6</v>
      </c>
      <c r="X380" s="306">
        <f>IFERROR(IF(X378="",0,X378),"0")+IFERROR(IF(X379="",0,X379),"0")</f>
        <v>7.1760000000000004E-2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30</v>
      </c>
      <c r="W381" s="306">
        <f>IFERROR(SUM(W378:W379),"0")</f>
        <v>31.200000000000003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642</v>
      </c>
      <c r="W383" s="305">
        <f t="shared" ref="W383:W389" si="17">IFERROR(IF(V383="",0,CEILING((V383/$H383),1)*$H383),"")</f>
        <v>642.6</v>
      </c>
      <c r="X383" s="36">
        <f>IFERROR(IF(W383=0,"",ROUNDUP(W383/H383,0)*0.00753),"")</f>
        <v>1.1520900000000001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20</v>
      </c>
      <c r="W384" s="305">
        <f t="shared" si="17"/>
        <v>20</v>
      </c>
      <c r="X384" s="36">
        <f>IFERROR(IF(W384=0,"",ROUNDUP(W384/H384,0)*0.00937),"")</f>
        <v>4.6850000000000003E-2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4</v>
      </c>
      <c r="W385" s="305">
        <f t="shared" si="17"/>
        <v>4.2</v>
      </c>
      <c r="X385" s="36">
        <f>IFERROR(IF(W385=0,"",ROUNDUP(W385/H385,0)*0.00502),"")</f>
        <v>1.004E-2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2</v>
      </c>
      <c r="W388" s="305">
        <f t="shared" si="17"/>
        <v>2.1</v>
      </c>
      <c r="X388" s="36">
        <f>IFERROR(IF(W388=0,"",ROUNDUP(W388/H388,0)*0.00502),"")</f>
        <v>5.0200000000000002E-3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160.71428571428572</v>
      </c>
      <c r="W390" s="306">
        <f>IFERROR(W383/H383,"0")+IFERROR(W384/H384,"0")+IFERROR(W385/H385,"0")+IFERROR(W386/H386,"0")+IFERROR(W387/H387,"0")+IFERROR(W388/H388,"0")+IFERROR(W389/H389,"0")</f>
        <v>161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1.2140000000000002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668</v>
      </c>
      <c r="W391" s="306">
        <f>IFERROR(SUM(W383:W389),"0")</f>
        <v>668.90000000000009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20</v>
      </c>
      <c r="W399" s="305">
        <f t="shared" ref="W399:W407" si="18">IFERROR(IF(V399="",0,CEILING((V399/$H399),1)*$H399),"")</f>
        <v>21.12</v>
      </c>
      <c r="X399" s="36">
        <f>IFERROR(IF(W399=0,"",ROUNDUP(W399/H399,0)*0.01196),"")</f>
        <v>4.7840000000000001E-2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2</v>
      </c>
      <c r="W406" s="305">
        <f t="shared" si="18"/>
        <v>2.4</v>
      </c>
      <c r="X406" s="36">
        <f>IFERROR(IF(W406=0,"",ROUNDUP(W406/H406,0)*0.00753),"")</f>
        <v>7.5300000000000002E-3</v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4.6212121212121211</v>
      </c>
      <c r="W408" s="306">
        <f>IFERROR(W399/H399,"0")+IFERROR(W400/H400,"0")+IFERROR(W401/H401,"0")+IFERROR(W402/H402,"0")+IFERROR(W403/H403,"0")+IFERROR(W404/H404,"0")+IFERROR(W405/H405,"0")+IFERROR(W406/H406,"0")+IFERROR(W407/H407,"0")</f>
        <v>5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5.5370000000000003E-2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22</v>
      </c>
      <c r="W409" s="306">
        <f>IFERROR(SUM(W399:W407),"0")</f>
        <v>23.52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455</v>
      </c>
      <c r="W411" s="305">
        <f>IFERROR(IF(V411="",0,CEILING((V411/$H411),1)*$H411),"")</f>
        <v>459.36</v>
      </c>
      <c r="X411" s="36">
        <f>IFERROR(IF(W411=0,"",ROUNDUP(W411/H411,0)*0.01196),"")</f>
        <v>1.0405200000000001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86.174242424242422</v>
      </c>
      <c r="W413" s="306">
        <f>IFERROR(W411/H411,"0")+IFERROR(W412/H412,"0")</f>
        <v>87</v>
      </c>
      <c r="X413" s="306">
        <f>IFERROR(IF(X411="",0,X411),"0")+IFERROR(IF(X412="",0,X412),"0")</f>
        <v>1.0405200000000001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455</v>
      </c>
      <c r="W414" s="306">
        <f>IFERROR(SUM(W411:W412),"0")</f>
        <v>459.36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200</v>
      </c>
      <c r="W416" s="305">
        <f t="shared" ref="W416:W421" si="19">IFERROR(IF(V416="",0,CEILING((V416/$H416),1)*$H416),"")</f>
        <v>200.64000000000001</v>
      </c>
      <c r="X416" s="36">
        <f>IFERROR(IF(W416=0,"",ROUNDUP(W416/H416,0)*0.01196),"")</f>
        <v>0.45448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75</v>
      </c>
      <c r="W417" s="305">
        <f t="shared" si="19"/>
        <v>79.2</v>
      </c>
      <c r="X417" s="36">
        <f>IFERROR(IF(W417=0,"",ROUNDUP(W417/H417,0)*0.01196),"")</f>
        <v>0.1794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335</v>
      </c>
      <c r="W418" s="305">
        <f t="shared" si="19"/>
        <v>337.92</v>
      </c>
      <c r="X418" s="36">
        <f>IFERROR(IF(W418=0,"",ROUNDUP(W418/H418,0)*0.01196),"")</f>
        <v>0.76544000000000001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115.53030303030303</v>
      </c>
      <c r="W422" s="306">
        <f>IFERROR(W416/H416,"0")+IFERROR(W417/H417,"0")+IFERROR(W418/H418,"0")+IFERROR(W419/H419,"0")+IFERROR(W420/H420,"0")+IFERROR(W421/H421,"0")</f>
        <v>117</v>
      </c>
      <c r="X422" s="306">
        <f>IFERROR(IF(X416="",0,X416),"0")+IFERROR(IF(X417="",0,X417),"0")+IFERROR(IF(X418="",0,X418),"0")+IFERROR(IF(X419="",0,X419),"0")+IFERROR(IF(X420="",0,X420),"0")+IFERROR(IF(X421="",0,X421),"0")</f>
        <v>1.3993199999999999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610</v>
      </c>
      <c r="W423" s="306">
        <f>IFERROR(SUM(W416:W421),"0")</f>
        <v>617.76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300</v>
      </c>
      <c r="W433" s="305">
        <f>IFERROR(IF(V433="",0,CEILING((V433/$H433),1)*$H433),"")</f>
        <v>300</v>
      </c>
      <c r="X433" s="36">
        <f>IFERROR(IF(W433=0,"",ROUNDUP(W433/H433,0)*0.02175),"")</f>
        <v>0.54374999999999996</v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25</v>
      </c>
      <c r="W434" s="306">
        <f>IFERROR(W432/H432,"0")+IFERROR(W433/H433,"0")</f>
        <v>25</v>
      </c>
      <c r="X434" s="306">
        <f>IFERROR(IF(X432="",0,X432),"0")+IFERROR(IF(X433="",0,X433),"0")</f>
        <v>0.54374999999999996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300</v>
      </c>
      <c r="W435" s="306">
        <f>IFERROR(SUM(W432:W433),"0")</f>
        <v>300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120</v>
      </c>
      <c r="W443" s="305">
        <f>IFERROR(IF(V443="",0,CEILING((V443/$H443),1)*$H443),"")</f>
        <v>121.80000000000001</v>
      </c>
      <c r="X443" s="36">
        <f>IFERROR(IF(W443=0,"",ROUNDUP(W443/H443,0)*0.00753),"")</f>
        <v>0.21837000000000001</v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28.571428571428569</v>
      </c>
      <c r="W444" s="306">
        <f>IFERROR(W442/H442,"0")+IFERROR(W443/H443,"0")</f>
        <v>29</v>
      </c>
      <c r="X444" s="306">
        <f>IFERROR(IF(X442="",0,X442),"0")+IFERROR(IF(X443="",0,X443),"0")</f>
        <v>0.21837000000000001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120</v>
      </c>
      <c r="W445" s="306">
        <f>IFERROR(SUM(W442:W443),"0")</f>
        <v>121.80000000000001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20</v>
      </c>
      <c r="W447" s="305">
        <f>IFERROR(IF(V447="",0,CEILING((V447/$H447),1)*$H447),"")</f>
        <v>23.4</v>
      </c>
      <c r="X447" s="36">
        <f>IFERROR(IF(W447=0,"",ROUNDUP(W447/H447,0)*0.02175),"")</f>
        <v>6.5250000000000002E-2</v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2.5641025641025643</v>
      </c>
      <c r="W449" s="306">
        <f>IFERROR(W447/H447,"0")+IFERROR(W448/H448,"0")</f>
        <v>3</v>
      </c>
      <c r="X449" s="306">
        <f>IFERROR(IF(X447="",0,X447),"0")+IFERROR(IF(X448="",0,X448),"0")</f>
        <v>6.5250000000000002E-2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20</v>
      </c>
      <c r="W450" s="306">
        <f>IFERROR(SUM(W447:W448),"0")</f>
        <v>23.4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1070</v>
      </c>
      <c r="W453" s="305">
        <f>IFERROR(IF(V453="",0,CEILING((V453/$H453),1)*$H453),"")</f>
        <v>1076.3999999999999</v>
      </c>
      <c r="X453" s="36">
        <f>IFERROR(IF(W453=0,"",ROUNDUP(W453/H453,0)*0.02175),"")</f>
        <v>3.0014999999999996</v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137.17948717948718</v>
      </c>
      <c r="W454" s="306">
        <f>IFERROR(W453/H453,"0")</f>
        <v>137.99999999999997</v>
      </c>
      <c r="X454" s="306">
        <f>IFERROR(IF(X453="",0,X453),"0")</f>
        <v>3.0014999999999996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1070</v>
      </c>
      <c r="W455" s="306">
        <f>IFERROR(SUM(W453:W453),"0")</f>
        <v>1076.3999999999999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13970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14110.78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14630.049207088505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14779.445999999994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23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24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15205.049207088505</v>
      </c>
      <c r="W459" s="306">
        <f>GrossWeightTotalR+PalletQtyTotalR*25</f>
        <v>15379.445999999994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1732.9642474908178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1755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26.404919999999997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32.400000000000006</v>
      </c>
      <c r="D466" s="46">
        <f>IFERROR(W55*1,"0")+IFERROR(W56*1,"0")+IFERROR(W57*1,"0")+IFERROR(W58*1,"0")</f>
        <v>108.9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70.8</v>
      </c>
      <c r="F466" s="46">
        <f>IFERROR(W126*1,"0")+IFERROR(W127*1,"0")+IFERROR(W128*1,"0")</f>
        <v>251.1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2.4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1374.3000000000002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574.5</v>
      </c>
      <c r="K466" s="302"/>
      <c r="L466" s="46">
        <f>IFERROR(W255*1,"0")+IFERROR(W256*1,"0")+IFERROR(W257*1,"0")+IFERROR(W258*1,"0")+IFERROR(W259*1,"0")+IFERROR(W260*1,"0")+IFERROR(W261*1,"0")+IFERROR(W265*1,"0")+IFERROR(W266*1,"0")</f>
        <v>240.36</v>
      </c>
      <c r="M466" s="46">
        <f>IFERROR(W271*1,"0")+IFERROR(W275*1,"0")+IFERROR(W276*1,"0")+IFERROR(W277*1,"0")+IFERROR(W281*1,"0")+IFERROR(W285*1,"0")</f>
        <v>88.56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6882.2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332.15999999999997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830.76000000000022</v>
      </c>
      <c r="Q466" s="46">
        <f>IFERROR(W378*1,"0")+IFERROR(W379*1,"0")+IFERROR(W383*1,"0")+IFERROR(W384*1,"0")+IFERROR(W385*1,"0")+IFERROR(W386*1,"0")+IFERROR(W387*1,"0")+IFERROR(W388*1,"0")+IFERROR(W389*1,"0")+IFERROR(W393*1,"0")</f>
        <v>700.10000000000014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1100.6400000000001</v>
      </c>
      <c r="S466" s="46">
        <f>IFERROR(W432*1,"0")+IFERROR(W433*1,"0")+IFERROR(W437*1,"0")+IFERROR(W438*1,"0")+IFERROR(W442*1,"0")+IFERROR(W443*1,"0")+IFERROR(W447*1,"0")+IFERROR(W448*1,"0")</f>
        <v>445.2</v>
      </c>
      <c r="T466" s="46">
        <f>IFERROR(W453*1,"0")</f>
        <v>1076.3999999999999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2023-11-14T09:51:43Z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