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D466" i="1" l="1"/>
  <c r="V458" i="1"/>
  <c r="V457" i="1"/>
  <c r="V459" i="1" s="1"/>
  <c r="V455" i="1"/>
  <c r="V454" i="1"/>
  <c r="W453" i="1"/>
  <c r="N453" i="1"/>
  <c r="V450" i="1"/>
  <c r="W449" i="1"/>
  <c r="V449" i="1"/>
  <c r="W448" i="1"/>
  <c r="X448" i="1" s="1"/>
  <c r="X447" i="1"/>
  <c r="X449" i="1" s="1"/>
  <c r="W447" i="1"/>
  <c r="W450" i="1" s="1"/>
  <c r="V445" i="1"/>
  <c r="V444" i="1"/>
  <c r="W443" i="1"/>
  <c r="X443" i="1" s="1"/>
  <c r="W442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V427" i="1"/>
  <c r="W426" i="1"/>
  <c r="X426" i="1" s="1"/>
  <c r="N426" i="1"/>
  <c r="W425" i="1"/>
  <c r="N425" i="1"/>
  <c r="V423" i="1"/>
  <c r="V422" i="1"/>
  <c r="W421" i="1"/>
  <c r="X421" i="1" s="1"/>
  <c r="X420" i="1"/>
  <c r="W420" i="1"/>
  <c r="W419" i="1"/>
  <c r="X419" i="1" s="1"/>
  <c r="W418" i="1"/>
  <c r="W423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W409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W336" i="1" s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W311" i="1"/>
  <c r="N311" i="1"/>
  <c r="V309" i="1"/>
  <c r="V308" i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W286" i="1" s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V272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W243" i="1"/>
  <c r="X243" i="1" s="1"/>
  <c r="N243" i="1"/>
  <c r="W242" i="1"/>
  <c r="X242" i="1" s="1"/>
  <c r="X241" i="1"/>
  <c r="W241" i="1"/>
  <c r="V239" i="1"/>
  <c r="V238" i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W232" i="1" s="1"/>
  <c r="N229" i="1"/>
  <c r="W228" i="1"/>
  <c r="X228" i="1" s="1"/>
  <c r="N228" i="1"/>
  <c r="W227" i="1"/>
  <c r="X227" i="1" s="1"/>
  <c r="N227" i="1"/>
  <c r="X226" i="1"/>
  <c r="W226" i="1"/>
  <c r="N226" i="1"/>
  <c r="X225" i="1"/>
  <c r="W225" i="1"/>
  <c r="W233" i="1" s="1"/>
  <c r="N225" i="1"/>
  <c r="V223" i="1"/>
  <c r="V222" i="1"/>
  <c r="W221" i="1"/>
  <c r="X221" i="1" s="1"/>
  <c r="X222" i="1" s="1"/>
  <c r="N221" i="1"/>
  <c r="W220" i="1"/>
  <c r="X220" i="1" s="1"/>
  <c r="N220" i="1"/>
  <c r="W219" i="1"/>
  <c r="X219" i="1" s="1"/>
  <c r="N219" i="1"/>
  <c r="X218" i="1"/>
  <c r="W218" i="1"/>
  <c r="N218" i="1"/>
  <c r="W216" i="1"/>
  <c r="V216" i="1"/>
  <c r="W215" i="1"/>
  <c r="V215" i="1"/>
  <c r="X214" i="1"/>
  <c r="X215" i="1" s="1"/>
  <c r="W214" i="1"/>
  <c r="N214" i="1"/>
  <c r="V212" i="1"/>
  <c r="V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W176" i="1"/>
  <c r="X176" i="1" s="1"/>
  <c r="X175" i="1"/>
  <c r="W175" i="1"/>
  <c r="N175" i="1"/>
  <c r="X174" i="1"/>
  <c r="W174" i="1"/>
  <c r="N174" i="1"/>
  <c r="W173" i="1"/>
  <c r="X173" i="1" s="1"/>
  <c r="X172" i="1"/>
  <c r="W172" i="1"/>
  <c r="N172" i="1"/>
  <c r="W171" i="1"/>
  <c r="W188" i="1" s="1"/>
  <c r="W170" i="1"/>
  <c r="X170" i="1" s="1"/>
  <c r="N170" i="1"/>
  <c r="V168" i="1"/>
  <c r="V167" i="1"/>
  <c r="W166" i="1"/>
  <c r="X166" i="1" s="1"/>
  <c r="N166" i="1"/>
  <c r="X165" i="1"/>
  <c r="W165" i="1"/>
  <c r="N165" i="1"/>
  <c r="X164" i="1"/>
  <c r="W164" i="1"/>
  <c r="N164" i="1"/>
  <c r="W163" i="1"/>
  <c r="X163" i="1" s="1"/>
  <c r="N163" i="1"/>
  <c r="V161" i="1"/>
  <c r="W160" i="1"/>
  <c r="V160" i="1"/>
  <c r="W159" i="1"/>
  <c r="X159" i="1" s="1"/>
  <c r="N159" i="1"/>
  <c r="W158" i="1"/>
  <c r="W161" i="1" s="1"/>
  <c r="W156" i="1"/>
  <c r="V156" i="1"/>
  <c r="V155" i="1"/>
  <c r="X154" i="1"/>
  <c r="W154" i="1"/>
  <c r="N154" i="1"/>
  <c r="W153" i="1"/>
  <c r="N153" i="1"/>
  <c r="V150" i="1"/>
  <c r="V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X141" i="1"/>
  <c r="X149" i="1" s="1"/>
  <c r="W141" i="1"/>
  <c r="N141" i="1"/>
  <c r="V138" i="1"/>
  <c r="V137" i="1"/>
  <c r="X136" i="1"/>
  <c r="W136" i="1"/>
  <c r="N136" i="1"/>
  <c r="W135" i="1"/>
  <c r="X135" i="1" s="1"/>
  <c r="N135" i="1"/>
  <c r="W134" i="1"/>
  <c r="W137" i="1" s="1"/>
  <c r="N134" i="1"/>
  <c r="V130" i="1"/>
  <c r="V129" i="1"/>
  <c r="X128" i="1"/>
  <c r="W128" i="1"/>
  <c r="N128" i="1"/>
  <c r="W127" i="1"/>
  <c r="X127" i="1" s="1"/>
  <c r="N127" i="1"/>
  <c r="W126" i="1"/>
  <c r="N126" i="1"/>
  <c r="V123" i="1"/>
  <c r="V122" i="1"/>
  <c r="W121" i="1"/>
  <c r="X121" i="1" s="1"/>
  <c r="X120" i="1"/>
  <c r="W120" i="1"/>
  <c r="N120" i="1"/>
  <c r="W119" i="1"/>
  <c r="W122" i="1" s="1"/>
  <c r="X118" i="1"/>
  <c r="W118" i="1"/>
  <c r="N118" i="1"/>
  <c r="X117" i="1"/>
  <c r="W117" i="1"/>
  <c r="W123" i="1" s="1"/>
  <c r="N117" i="1"/>
  <c r="V115" i="1"/>
  <c r="V114" i="1"/>
  <c r="X113" i="1"/>
  <c r="W113" i="1"/>
  <c r="W112" i="1"/>
  <c r="X112" i="1" s="1"/>
  <c r="N112" i="1"/>
  <c r="X111" i="1"/>
  <c r="W111" i="1"/>
  <c r="W110" i="1"/>
  <c r="X110" i="1" s="1"/>
  <c r="X109" i="1"/>
  <c r="W109" i="1"/>
  <c r="W108" i="1"/>
  <c r="X108" i="1" s="1"/>
  <c r="N108" i="1"/>
  <c r="W107" i="1"/>
  <c r="X107" i="1" s="1"/>
  <c r="N107" i="1"/>
  <c r="X106" i="1"/>
  <c r="W106" i="1"/>
  <c r="W105" i="1"/>
  <c r="W115" i="1" s="1"/>
  <c r="V103" i="1"/>
  <c r="V102" i="1"/>
  <c r="W101" i="1"/>
  <c r="X101" i="1" s="1"/>
  <c r="X100" i="1"/>
  <c r="W100" i="1"/>
  <c r="W99" i="1"/>
  <c r="X99" i="1" s="1"/>
  <c r="N99" i="1"/>
  <c r="X98" i="1"/>
  <c r="W98" i="1"/>
  <c r="N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W87" i="1"/>
  <c r="X87" i="1" s="1"/>
  <c r="N87" i="1"/>
  <c r="X86" i="1"/>
  <c r="W86" i="1"/>
  <c r="W85" i="1"/>
  <c r="X85" i="1" s="1"/>
  <c r="X84" i="1"/>
  <c r="W84" i="1"/>
  <c r="W83" i="1"/>
  <c r="X83" i="1" s="1"/>
  <c r="N83" i="1"/>
  <c r="W82" i="1"/>
  <c r="W89" i="1" s="1"/>
  <c r="V80" i="1"/>
  <c r="V79" i="1"/>
  <c r="X78" i="1"/>
  <c r="W78" i="1"/>
  <c r="N78" i="1"/>
  <c r="X77" i="1"/>
  <c r="W77" i="1"/>
  <c r="N77" i="1"/>
  <c r="W76" i="1"/>
  <c r="X76" i="1" s="1"/>
  <c r="N76" i="1"/>
  <c r="W75" i="1"/>
  <c r="X75" i="1" s="1"/>
  <c r="N75" i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X64" i="1" s="1"/>
  <c r="N64" i="1"/>
  <c r="X63" i="1"/>
  <c r="W63" i="1"/>
  <c r="V60" i="1"/>
  <c r="V59" i="1"/>
  <c r="X58" i="1"/>
  <c r="W58" i="1"/>
  <c r="W57" i="1"/>
  <c r="W60" i="1" s="1"/>
  <c r="N57" i="1"/>
  <c r="X56" i="1"/>
  <c r="W56" i="1"/>
  <c r="N56" i="1"/>
  <c r="X55" i="1"/>
  <c r="W55" i="1"/>
  <c r="W59" i="1" s="1"/>
  <c r="V52" i="1"/>
  <c r="V51" i="1"/>
  <c r="W50" i="1"/>
  <c r="X50" i="1" s="1"/>
  <c r="N50" i="1"/>
  <c r="W49" i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X28" i="1" s="1"/>
  <c r="N28" i="1"/>
  <c r="W27" i="1"/>
  <c r="X27" i="1" s="1"/>
  <c r="X32" i="1" s="1"/>
  <c r="N27" i="1"/>
  <c r="X26" i="1"/>
  <c r="W26" i="1"/>
  <c r="W33" i="1" s="1"/>
  <c r="N26" i="1"/>
  <c r="W24" i="1"/>
  <c r="V24" i="1"/>
  <c r="V456" i="1" s="1"/>
  <c r="W23" i="1"/>
  <c r="V23" i="1"/>
  <c r="V460" i="1" s="1"/>
  <c r="X22" i="1"/>
  <c r="X23" i="1" s="1"/>
  <c r="W22" i="1"/>
  <c r="N22" i="1"/>
  <c r="H10" i="1"/>
  <c r="J9" i="1"/>
  <c r="H9" i="1"/>
  <c r="A9" i="1"/>
  <c r="F10" i="1" s="1"/>
  <c r="D7" i="1"/>
  <c r="O6" i="1"/>
  <c r="N2" i="1"/>
  <c r="X79" i="1" l="1"/>
  <c r="W32" i="1"/>
  <c r="W460" i="1" s="1"/>
  <c r="W102" i="1"/>
  <c r="W246" i="1"/>
  <c r="W299" i="1"/>
  <c r="W80" i="1"/>
  <c r="L466" i="1"/>
  <c r="W263" i="1"/>
  <c r="W308" i="1"/>
  <c r="W309" i="1"/>
  <c r="O466" i="1"/>
  <c r="W321" i="1"/>
  <c r="C466" i="1"/>
  <c r="W79" i="1"/>
  <c r="X105" i="1"/>
  <c r="X114" i="1" s="1"/>
  <c r="X119" i="1"/>
  <c r="X122" i="1" s="1"/>
  <c r="F466" i="1"/>
  <c r="W130" i="1"/>
  <c r="W129" i="1"/>
  <c r="I466" i="1"/>
  <c r="W155" i="1"/>
  <c r="X167" i="1"/>
  <c r="W168" i="1"/>
  <c r="X171" i="1"/>
  <c r="W212" i="1"/>
  <c r="W262" i="1"/>
  <c r="W272" i="1"/>
  <c r="W273" i="1"/>
  <c r="R466" i="1"/>
  <c r="X402" i="1"/>
  <c r="X418" i="1"/>
  <c r="X422" i="1" s="1"/>
  <c r="W439" i="1"/>
  <c r="X437" i="1"/>
  <c r="X439" i="1" s="1"/>
  <c r="T466" i="1"/>
  <c r="W455" i="1"/>
  <c r="X453" i="1"/>
  <c r="X454" i="1" s="1"/>
  <c r="H466" i="1"/>
  <c r="A10" i="1"/>
  <c r="B466" i="1"/>
  <c r="W457" i="1"/>
  <c r="X35" i="1"/>
  <c r="X36" i="1" s="1"/>
  <c r="X39" i="1"/>
  <c r="X40" i="1" s="1"/>
  <c r="X43" i="1"/>
  <c r="X44" i="1" s="1"/>
  <c r="X49" i="1"/>
  <c r="X51" i="1" s="1"/>
  <c r="W52" i="1"/>
  <c r="W456" i="1" s="1"/>
  <c r="X57" i="1"/>
  <c r="X59" i="1" s="1"/>
  <c r="E466" i="1"/>
  <c r="X82" i="1"/>
  <c r="X89" i="1" s="1"/>
  <c r="W90" i="1"/>
  <c r="W114" i="1"/>
  <c r="X126" i="1"/>
  <c r="X129" i="1" s="1"/>
  <c r="X134" i="1"/>
  <c r="X137" i="1" s="1"/>
  <c r="W149" i="1"/>
  <c r="X153" i="1"/>
  <c r="X155" i="1" s="1"/>
  <c r="W187" i="1"/>
  <c r="W193" i="1"/>
  <c r="W192" i="1"/>
  <c r="J466" i="1"/>
  <c r="W211" i="1"/>
  <c r="X196" i="1"/>
  <c r="X211" i="1" s="1"/>
  <c r="W222" i="1"/>
  <c r="X229" i="1"/>
  <c r="X232" i="1" s="1"/>
  <c r="W245" i="1"/>
  <c r="W251" i="1"/>
  <c r="X271" i="1"/>
  <c r="X272" i="1" s="1"/>
  <c r="W278" i="1"/>
  <c r="W283" i="1"/>
  <c r="X281" i="1"/>
  <c r="X282" i="1" s="1"/>
  <c r="W300" i="1"/>
  <c r="N466" i="1"/>
  <c r="X291" i="1"/>
  <c r="X299" i="1" s="1"/>
  <c r="W312" i="1"/>
  <c r="W313" i="1"/>
  <c r="W320" i="1"/>
  <c r="W325" i="1"/>
  <c r="W326" i="1"/>
  <c r="X323" i="1"/>
  <c r="X325" i="1" s="1"/>
  <c r="P466" i="1"/>
  <c r="W343" i="1"/>
  <c r="W344" i="1"/>
  <c r="X341" i="1"/>
  <c r="X343" i="1" s="1"/>
  <c r="W359" i="1"/>
  <c r="W370" i="1"/>
  <c r="W371" i="1"/>
  <c r="X408" i="1"/>
  <c r="S466" i="1"/>
  <c r="W434" i="1"/>
  <c r="W440" i="1"/>
  <c r="W458" i="1"/>
  <c r="M466" i="1"/>
  <c r="W138" i="1"/>
  <c r="W287" i="1"/>
  <c r="X285" i="1"/>
  <c r="X286" i="1" s="1"/>
  <c r="W304" i="1"/>
  <c r="W305" i="1"/>
  <c r="X302" i="1"/>
  <c r="X304" i="1" s="1"/>
  <c r="W337" i="1"/>
  <c r="X335" i="1"/>
  <c r="X336" i="1" s="1"/>
  <c r="X92" i="1"/>
  <c r="X102" i="1" s="1"/>
  <c r="G466" i="1"/>
  <c r="W238" i="1"/>
  <c r="X255" i="1"/>
  <c r="X262" i="1" s="1"/>
  <c r="W267" i="1"/>
  <c r="W268" i="1"/>
  <c r="X265" i="1"/>
  <c r="X267" i="1" s="1"/>
  <c r="X307" i="1"/>
  <c r="X308" i="1" s="1"/>
  <c r="X316" i="1"/>
  <c r="X320" i="1" s="1"/>
  <c r="W366" i="1"/>
  <c r="F9" i="1"/>
  <c r="W51" i="1"/>
  <c r="W167" i="1"/>
  <c r="X187" i="1"/>
  <c r="X245" i="1"/>
  <c r="W279" i="1"/>
  <c r="X311" i="1"/>
  <c r="X312" i="1" s="1"/>
  <c r="X328" i="1"/>
  <c r="X332" i="1" s="1"/>
  <c r="X346" i="1"/>
  <c r="X359" i="1" s="1"/>
  <c r="W360" i="1"/>
  <c r="X369" i="1"/>
  <c r="X370" i="1" s="1"/>
  <c r="X380" i="1"/>
  <c r="X390" i="1"/>
  <c r="W422" i="1"/>
  <c r="W428" i="1"/>
  <c r="W427" i="1"/>
  <c r="X434" i="1"/>
  <c r="W444" i="1"/>
  <c r="W454" i="1"/>
  <c r="Q466" i="1"/>
  <c r="W150" i="1"/>
  <c r="W223" i="1"/>
  <c r="W239" i="1"/>
  <c r="W252" i="1"/>
  <c r="W367" i="1"/>
  <c r="W390" i="1"/>
  <c r="W408" i="1"/>
  <c r="W445" i="1"/>
  <c r="X158" i="1"/>
  <c r="X160" i="1" s="1"/>
  <c r="X190" i="1"/>
  <c r="X192" i="1" s="1"/>
  <c r="X235" i="1"/>
  <c r="X238" i="1" s="1"/>
  <c r="X248" i="1"/>
  <c r="X251" i="1" s="1"/>
  <c r="X425" i="1"/>
  <c r="X427" i="1" s="1"/>
  <c r="X442" i="1"/>
  <c r="X444" i="1" s="1"/>
  <c r="X461" i="1" l="1"/>
  <c r="W459" i="1"/>
</calcChain>
</file>

<file path=xl/sharedStrings.xml><?xml version="1.0" encoding="utf-8"?>
<sst xmlns="http://schemas.openxmlformats.org/spreadsheetml/2006/main" count="1913" uniqueCount="650">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</sst>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 t="s">
        <v>649</v>
      </c>
      <c r="I5" s="334"/>
      <c r="J5" s="334"/>
      <c r="K5" s="334"/>
      <c r="L5" s="335"/>
      <c r="N5" s="24" t="s">
        <v>10</v>
      </c>
      <c r="O5" s="533">
        <v>45247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Пятница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0.375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21.6</v>
      </c>
      <c r="W49" s="305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10.8</v>
      </c>
      <c r="W50" s="305">
        <f>IFERROR(IF(V50="",0,CEILING((V50/$H50),1)*$H50),"")</f>
        <v>10.8</v>
      </c>
      <c r="X50" s="36">
        <f>IFERROR(IF(W50=0,"",ROUNDUP(W50/H50,0)*0.00753),"")</f>
        <v>3.0120000000000001E-2</v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6</v>
      </c>
      <c r="W51" s="306">
        <f>IFERROR(W49/H49,"0")+IFERROR(W50/H50,"0")</f>
        <v>6</v>
      </c>
      <c r="X51" s="306">
        <f>IFERROR(IF(X49="",0,X49),"0")+IFERROR(IF(X50="",0,X50),"0")</f>
        <v>7.3619999999999991E-2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32.400000000000006</v>
      </c>
      <c r="W52" s="306">
        <f>IFERROR(SUM(W49:W50),"0")</f>
        <v>32.400000000000006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75.599999999999994</v>
      </c>
      <c r="W56" s="305">
        <f>IFERROR(IF(V56="",0,CEILING((V56/$H56),1)*$H56),"")</f>
        <v>75.600000000000009</v>
      </c>
      <c r="X56" s="36">
        <f>IFERROR(IF(W56=0,"",ROUNDUP(W56/H56,0)*0.02175),"")</f>
        <v>0.15225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36</v>
      </c>
      <c r="W57" s="305">
        <f>IFERROR(IF(V57="",0,CEILING((V57/$H57),1)*$H57),"")</f>
        <v>36</v>
      </c>
      <c r="X57" s="36">
        <f>IFERROR(IF(W57=0,"",ROUNDUP(W57/H57,0)*0.00937),"")</f>
        <v>7.4959999999999999E-2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15</v>
      </c>
      <c r="W59" s="306">
        <f>IFERROR(W55/H55,"0")+IFERROR(W56/H56,"0")+IFERROR(W57/H57,"0")+IFERROR(W58/H58,"0")</f>
        <v>15</v>
      </c>
      <c r="X59" s="306">
        <f>IFERROR(IF(X55="",0,X55),"0")+IFERROR(IF(X56="",0,X56),"0")+IFERROR(IF(X57="",0,X57),"0")+IFERROR(IF(X58="",0,X58),"0")</f>
        <v>0.22721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111.6</v>
      </c>
      <c r="W60" s="306">
        <f>IFERROR(SUM(W55:W58),"0")</f>
        <v>111.60000000000001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10.8</v>
      </c>
      <c r="W64" s="305">
        <f t="shared" si="2"/>
        <v>10.8</v>
      </c>
      <c r="X64" s="36">
        <f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12</v>
      </c>
      <c r="W69" s="305">
        <f t="shared" si="2"/>
        <v>12</v>
      </c>
      <c r="X69" s="36">
        <f t="shared" si="3"/>
        <v>2.811E-2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4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4.9860000000000002E-2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22.8</v>
      </c>
      <c r="W80" s="306">
        <f>IFERROR(SUM(W63:W78),"0")</f>
        <v>22.8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0</v>
      </c>
      <c r="W103" s="306">
        <f>IFERROR(SUM(W92:W101),"0")</f>
        <v>0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8.1</v>
      </c>
      <c r="W105" s="305">
        <f t="shared" ref="W105:W113" si="6">IFERROR(IF(V105="",0,CEILING((V105/$H105),1)*$H105),"")</f>
        <v>8.1</v>
      </c>
      <c r="X105" s="36">
        <f>IFERROR(IF(W105=0,"",ROUNDUP(W105/H105,0)*0.02175),"")</f>
        <v>2.1749999999999999E-2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8.1</v>
      </c>
      <c r="W107" s="305">
        <f t="shared" si="6"/>
        <v>8.1</v>
      </c>
      <c r="X107" s="36">
        <f>IFERROR(IF(W107=0,"",ROUNDUP(W107/H107,0)*0.02175),"")</f>
        <v>2.1749999999999999E-2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2</v>
      </c>
      <c r="W114" s="306">
        <f>IFERROR(W105/H105,"0")+IFERROR(W106/H106,"0")+IFERROR(W107/H107,"0")+IFERROR(W108/H108,"0")+IFERROR(W109/H109,"0")+IFERROR(W110/H110,"0")+IFERROR(W111/H111,"0")+IFERROR(W112/H112,"0")+IFERROR(W113/H113,"0")</f>
        <v>2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4.3499999999999997E-2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16.2</v>
      </c>
      <c r="W115" s="306">
        <f>IFERROR(SUM(W105:W113),"0")</f>
        <v>16.2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0</v>
      </c>
      <c r="W118" s="305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0</v>
      </c>
      <c r="W123" s="306">
        <f>IFERROR(SUM(W117:W121),"0")</f>
        <v>0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0</v>
      </c>
      <c r="W126" s="305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0</v>
      </c>
      <c r="W129" s="306">
        <f>IFERROR(W126/H126,"0")+IFERROR(W127/H127,"0")+IFERROR(W128/H128,"0")</f>
        <v>0</v>
      </c>
      <c r="X129" s="306">
        <f>IFERROR(IF(X126="",0,X126),"0")+IFERROR(IF(X127="",0,X127),"0")+IFERROR(IF(X128="",0,X128),"0")</f>
        <v>0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0</v>
      </c>
      <c r="W130" s="306">
        <f>IFERROR(SUM(W126:W128),"0")</f>
        <v>0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2.1</v>
      </c>
      <c r="W147" s="305">
        <f t="shared" si="7"/>
        <v>2.1</v>
      </c>
      <c r="X147" s="36">
        <f>IFERROR(IF(W147=0,"",ROUNDUP(W147/H147,0)*0.00502),"")</f>
        <v>5.0200000000000002E-3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1</v>
      </c>
      <c r="W149" s="306">
        <f>IFERROR(W141/H141,"0")+IFERROR(W142/H142,"0")+IFERROR(W143/H143,"0")+IFERROR(W144/H144,"0")+IFERROR(W145/H145,"0")+IFERROR(W146/H146,"0")+IFERROR(W147/H147,"0")+IFERROR(W148/H148,"0")</f>
        <v>1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5.0200000000000002E-3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2.1</v>
      </c>
      <c r="W150" s="306">
        <f>IFERROR(SUM(W141:W148),"0")</f>
        <v>2.1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0</v>
      </c>
      <c r="W163" s="30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0</v>
      </c>
      <c r="W168" s="306">
        <f>IFERROR(SUM(W163:W166),"0")</f>
        <v>0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0</v>
      </c>
      <c r="W171" s="305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0</v>
      </c>
      <c r="W188" s="306">
        <f>IFERROR(SUM(W170:W186),"0")</f>
        <v>0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0</v>
      </c>
      <c r="W193" s="306">
        <f>IFERROR(SUM(W190:W191),"0")</f>
        <v>0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27</v>
      </c>
      <c r="W196" s="305">
        <f t="shared" ref="W196:W210" si="10">IFERROR(IF(V196="",0,CEILING((V196/$H196),1)*$H196),"")</f>
        <v>27</v>
      </c>
      <c r="X196" s="36">
        <f>IFERROR(IF(W196=0,"",ROUNDUP(W196/H196,0)*0.02175),"")</f>
        <v>6.5250000000000002E-2</v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54</v>
      </c>
      <c r="W198" s="305">
        <f t="shared" si="10"/>
        <v>54</v>
      </c>
      <c r="X198" s="36">
        <f>IFERROR(IF(W198=0,"",ROUNDUP(W198/H198,0)*0.02175),"")</f>
        <v>0.10874999999999999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10.8</v>
      </c>
      <c r="W202" s="305">
        <f t="shared" si="10"/>
        <v>10.8</v>
      </c>
      <c r="X202" s="36">
        <f>IFERROR(IF(W202=0,"",ROUNDUP(W202/H202,0)*0.02175),"")</f>
        <v>2.1749999999999999E-2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15</v>
      </c>
      <c r="W204" s="305">
        <f t="shared" si="10"/>
        <v>15</v>
      </c>
      <c r="X204" s="36">
        <f t="shared" ref="X204:X210" si="11">IFERROR(IF(W204=0,"",ROUNDUP(W204/H204,0)*0.00937),"")</f>
        <v>2.811E-2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12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12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0.22385999999999998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106.8</v>
      </c>
      <c r="W212" s="306">
        <f>IFERROR(SUM(W196:W210),"0")</f>
        <v>106.8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8.4</v>
      </c>
      <c r="W218" s="305">
        <f>IFERROR(IF(V218="",0,CEILING((V218/$H218),1)*$H218),"")</f>
        <v>8.4</v>
      </c>
      <c r="X218" s="36">
        <f>IFERROR(IF(W218=0,"",ROUNDUP(W218/H218,0)*0.00753),"")</f>
        <v>1.506E-2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12.6</v>
      </c>
      <c r="W219" s="305">
        <f>IFERROR(IF(V219="",0,CEILING((V219/$H219),1)*$H219),"")</f>
        <v>12.600000000000001</v>
      </c>
      <c r="X219" s="36">
        <f>IFERROR(IF(W219=0,"",ROUNDUP(W219/H219,0)*0.00753),"")</f>
        <v>2.2589999999999999E-2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8.4</v>
      </c>
      <c r="W220" s="305">
        <f>IFERROR(IF(V220="",0,CEILING((V220/$H220),1)*$H220),"")</f>
        <v>8.4</v>
      </c>
      <c r="X220" s="36">
        <f>IFERROR(IF(W220=0,"",ROUNDUP(W220/H220,0)*0.00502),"")</f>
        <v>2.0080000000000001E-2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4.2</v>
      </c>
      <c r="W221" s="305">
        <f>IFERROR(IF(V221="",0,CEILING((V221/$H221),1)*$H221),"")</f>
        <v>4.2</v>
      </c>
      <c r="X221" s="36">
        <f>IFERROR(IF(W221=0,"",ROUNDUP(W221/H221,0)*0.00502),"")</f>
        <v>1.004E-2</v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11</v>
      </c>
      <c r="W222" s="306">
        <f>IFERROR(W218/H218,"0")+IFERROR(W219/H219,"0")+IFERROR(W220/H220,"0")+IFERROR(W221/H221,"0")</f>
        <v>11</v>
      </c>
      <c r="X222" s="306">
        <f>IFERROR(IF(X218="",0,X218),"0")+IFERROR(IF(X219="",0,X219),"0")+IFERROR(IF(X220="",0,X220),"0")+IFERROR(IF(X221="",0,X221),"0")</f>
        <v>6.7769999999999997E-2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33.6</v>
      </c>
      <c r="W223" s="306">
        <f>IFERROR(SUM(W218:W221),"0")</f>
        <v>33.6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405</v>
      </c>
      <c r="W225" s="305">
        <f t="shared" ref="W225:W231" si="12">IFERROR(IF(V225="",0,CEILING((V225/$H225),1)*$H225),"")</f>
        <v>405</v>
      </c>
      <c r="X225" s="36">
        <f>IFERROR(IF(W225=0,"",ROUNDUP(W225/H225,0)*0.02175),"")</f>
        <v>1.0874999999999999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14.4</v>
      </c>
      <c r="W228" s="305">
        <f t="shared" si="12"/>
        <v>14.4</v>
      </c>
      <c r="X228" s="36">
        <f>IFERROR(IF(W228=0,"",ROUNDUP(W228/H228,0)*0.00937),"")</f>
        <v>3.7479999999999999E-2</v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54</v>
      </c>
      <c r="W232" s="306">
        <f>IFERROR(W225/H225,"0")+IFERROR(W226/H226,"0")+IFERROR(W227/H227,"0")+IFERROR(W228/H228,"0")+IFERROR(W229/H229,"0")+IFERROR(W230/H230,"0")+IFERROR(W231/H231,"0")</f>
        <v>54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1.1249799999999999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419.4</v>
      </c>
      <c r="W233" s="306">
        <f>IFERROR(SUM(W225:W231),"0")</f>
        <v>419.4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8.4</v>
      </c>
      <c r="W235" s="305">
        <f>IFERROR(IF(V235="",0,CEILING((V235/$H235),1)*$H235),"")</f>
        <v>8.4</v>
      </c>
      <c r="X235" s="36">
        <f>IFERROR(IF(W235=0,"",ROUNDUP(W235/H235,0)*0.02175),"")</f>
        <v>2.1749999999999999E-2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54.6</v>
      </c>
      <c r="W236" s="305">
        <f>IFERROR(IF(V236="",0,CEILING((V236/$H236),1)*$H236),"")</f>
        <v>54.6</v>
      </c>
      <c r="X236" s="36">
        <f>IFERROR(IF(W236=0,"",ROUNDUP(W236/H236,0)*0.02175),"")</f>
        <v>0.15225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8.4</v>
      </c>
      <c r="W237" s="305">
        <f>IFERROR(IF(V237="",0,CEILING((V237/$H237),1)*$H237),"")</f>
        <v>8.4</v>
      </c>
      <c r="X237" s="36">
        <f>IFERROR(IF(W237=0,"",ROUNDUP(W237/H237,0)*0.02175),"")</f>
        <v>2.1749999999999999E-2</v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9</v>
      </c>
      <c r="W238" s="306">
        <f>IFERROR(W235/H235,"0")+IFERROR(W236/H236,"0")+IFERROR(W237/H237,"0")</f>
        <v>9</v>
      </c>
      <c r="X238" s="306">
        <f>IFERROR(IF(X235="",0,X235),"0")+IFERROR(IF(X236="",0,X236),"0")+IFERROR(IF(X237="",0,X237),"0")</f>
        <v>0.19574999999999998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71.400000000000006</v>
      </c>
      <c r="W239" s="306">
        <f>IFERROR(SUM(W235:W237),"0")</f>
        <v>71.400000000000006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2.5499999999999998</v>
      </c>
      <c r="W243" s="305">
        <f>IFERROR(IF(V243="",0,CEILING((V243/$H243),1)*$H243),"")</f>
        <v>2.5499999999999998</v>
      </c>
      <c r="X243" s="36">
        <f>IFERROR(IF(W243=0,"",ROUNDUP(W243/H243,0)*0.00753),"")</f>
        <v>7.5300000000000002E-3</v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1</v>
      </c>
      <c r="W245" s="306">
        <f>IFERROR(W241/H241,"0")+IFERROR(W242/H242,"0")+IFERROR(W243/H243,"0")+IFERROR(W244/H244,"0")</f>
        <v>1</v>
      </c>
      <c r="X245" s="306">
        <f>IFERROR(IF(X241="",0,X241),"0")+IFERROR(IF(X242="",0,X242),"0")+IFERROR(IF(X243="",0,X243),"0")+IFERROR(IF(X244="",0,X244),"0")</f>
        <v>7.5300000000000002E-3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2.5499999999999998</v>
      </c>
      <c r="W246" s="306">
        <f>IFERROR(SUM(W241:W244),"0")</f>
        <v>2.5499999999999998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2</v>
      </c>
      <c r="W250" s="305">
        <f>IFERROR(IF(V250="",0,CEILING((V250/$H250),1)*$H250),"")</f>
        <v>2</v>
      </c>
      <c r="X250" s="36">
        <f>IFERROR(IF(W250=0,"",ROUNDUP(W250/H250,0)*0.00474),"")</f>
        <v>4.7400000000000003E-3</v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1</v>
      </c>
      <c r="W251" s="306">
        <f>IFERROR(W248/H248,"0")+IFERROR(W249/H249,"0")+IFERROR(W250/H250,"0")</f>
        <v>1</v>
      </c>
      <c r="X251" s="306">
        <f>IFERROR(IF(X248="",0,X248),"0")+IFERROR(IF(X249="",0,X249),"0")+IFERROR(IF(X250="",0,X250),"0")</f>
        <v>4.7400000000000003E-3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2</v>
      </c>
      <c r="W252" s="306">
        <f>IFERROR(SUM(W248:W250),"0")</f>
        <v>2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16.2</v>
      </c>
      <c r="W275" s="305">
        <f>IFERROR(IF(V275="",0,CEILING((V275/$H275),1)*$H275),"")</f>
        <v>16.2</v>
      </c>
      <c r="X275" s="36">
        <f>IFERROR(IF(W275=0,"",ROUNDUP(W275/H275,0)*0.02175),"")</f>
        <v>4.3499999999999997E-2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15.12</v>
      </c>
      <c r="W276" s="305">
        <f>IFERROR(IF(V276="",0,CEILING((V276/$H276),1)*$H276),"")</f>
        <v>15.120000000000001</v>
      </c>
      <c r="X276" s="36">
        <f>IFERROR(IF(W276=0,"",ROUNDUP(W276/H276,0)*0.00753),"")</f>
        <v>4.5179999999999998E-2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15.12</v>
      </c>
      <c r="W277" s="305">
        <f>IFERROR(IF(V277="",0,CEILING((V277/$H277),1)*$H277),"")</f>
        <v>15.120000000000001</v>
      </c>
      <c r="X277" s="36">
        <f>IFERROR(IF(W277=0,"",ROUNDUP(W277/H277,0)*0.00753),"")</f>
        <v>4.5179999999999998E-2</v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14</v>
      </c>
      <c r="W278" s="306">
        <f>IFERROR(W275/H275,"0")+IFERROR(W276/H276,"0")+IFERROR(W277/H277,"0")</f>
        <v>14</v>
      </c>
      <c r="X278" s="306">
        <f>IFERROR(IF(X275="",0,X275),"0")+IFERROR(IF(X276="",0,X276),"0")+IFERROR(IF(X277="",0,X277),"0")</f>
        <v>0.13385999999999998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46.44</v>
      </c>
      <c r="W279" s="306">
        <f>IFERROR(SUM(W275:W277),"0")</f>
        <v>46.44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300</v>
      </c>
      <c r="W291" s="305">
        <f t="shared" ref="W291:W298" si="14">IFERROR(IF(V291="",0,CEILING((V291/$H291),1)*$H291),"")</f>
        <v>300</v>
      </c>
      <c r="X291" s="36">
        <f>IFERROR(IF(W291=0,"",ROUNDUP(W291/H291,0)*0.02175),"")</f>
        <v>0.43499999999999994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45</v>
      </c>
      <c r="W293" s="305">
        <f t="shared" si="14"/>
        <v>45</v>
      </c>
      <c r="X293" s="36">
        <f>IFERROR(IF(W293=0,"",ROUNDUP(W293/H293,0)*0.02175),"")</f>
        <v>6.5250000000000002E-2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105</v>
      </c>
      <c r="W295" s="305">
        <f t="shared" si="14"/>
        <v>105</v>
      </c>
      <c r="X295" s="36">
        <f>IFERROR(IF(W295=0,"",ROUNDUP(W295/H295,0)*0.02175),"")</f>
        <v>0.15225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5</v>
      </c>
      <c r="W297" s="305">
        <f t="shared" si="14"/>
        <v>5</v>
      </c>
      <c r="X297" s="36">
        <f>IFERROR(IF(W297=0,"",ROUNDUP(W297/H297,0)*0.00937),"")</f>
        <v>9.3699999999999999E-3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31</v>
      </c>
      <c r="W299" s="306">
        <f>IFERROR(W291/H291,"0")+IFERROR(W292/H292,"0")+IFERROR(W293/H293,"0")+IFERROR(W294/H294,"0")+IFERROR(W295/H295,"0")+IFERROR(W296/H296,"0")+IFERROR(W297/H297,"0")+IFERROR(W298/H298,"0")</f>
        <v>31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0.66186999999999996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455</v>
      </c>
      <c r="W300" s="306">
        <f>IFERROR(SUM(W291:W298),"0")</f>
        <v>455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150</v>
      </c>
      <c r="W302" s="305">
        <f>IFERROR(IF(V302="",0,CEILING((V302/$H302),1)*$H302),"")</f>
        <v>150</v>
      </c>
      <c r="X302" s="36">
        <f>IFERROR(IF(W302=0,"",ROUNDUP(W302/H302,0)*0.02175),"")</f>
        <v>0.21749999999999997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10</v>
      </c>
      <c r="W304" s="306">
        <f>IFERROR(W302/H302,"0")+IFERROR(W303/H303,"0")</f>
        <v>10</v>
      </c>
      <c r="X304" s="306">
        <f>IFERROR(IF(X302="",0,X302),"0")+IFERROR(IF(X303="",0,X303),"0")</f>
        <v>0.21749999999999997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150</v>
      </c>
      <c r="W305" s="306">
        <f>IFERROR(SUM(W302:W303),"0")</f>
        <v>150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4.2</v>
      </c>
      <c r="W348" s="305">
        <f t="shared" si="15"/>
        <v>4.2</v>
      </c>
      <c r="X348" s="36">
        <f>IFERROR(IF(W348=0,"",ROUNDUP(W348/H348,0)*0.00753),"")</f>
        <v>7.5300000000000002E-3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2.1</v>
      </c>
      <c r="W351" s="305">
        <f t="shared" si="15"/>
        <v>2.1</v>
      </c>
      <c r="X351" s="36">
        <f t="shared" si="16"/>
        <v>5.0200000000000002E-3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2.1</v>
      </c>
      <c r="W353" s="305">
        <f t="shared" si="15"/>
        <v>2.1</v>
      </c>
      <c r="X353" s="36">
        <f t="shared" si="16"/>
        <v>5.0200000000000002E-3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2.1</v>
      </c>
      <c r="W357" s="305">
        <f t="shared" si="15"/>
        <v>2.1</v>
      </c>
      <c r="X357" s="36">
        <f t="shared" si="16"/>
        <v>5.0200000000000002E-3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4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4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2.2590000000000002E-2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10.5</v>
      </c>
      <c r="W360" s="306">
        <f>IFERROR(SUM(W346:W358),"0")</f>
        <v>10.5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2.1</v>
      </c>
      <c r="W385" s="305">
        <f t="shared" si="17"/>
        <v>2.1</v>
      </c>
      <c r="X385" s="36">
        <f>IFERROR(IF(W385=0,"",ROUNDUP(W385/H385,0)*0.00502),"")</f>
        <v>5.0200000000000002E-3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2.1</v>
      </c>
      <c r="W388" s="305">
        <f t="shared" si="17"/>
        <v>2.1</v>
      </c>
      <c r="X388" s="36">
        <f>IFERROR(IF(W388=0,"",ROUNDUP(W388/H388,0)*0.00502),"")</f>
        <v>5.0200000000000002E-3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2</v>
      </c>
      <c r="W390" s="306">
        <f>IFERROR(W383/H383,"0")+IFERROR(W384/H384,"0")+IFERROR(W385/H385,"0")+IFERROR(W386/H386,"0")+IFERROR(W387/H387,"0")+IFERROR(W388/H388,"0")+IFERROR(W389/H389,"0")</f>
        <v>2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1.004E-2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4.2</v>
      </c>
      <c r="W391" s="306">
        <f>IFERROR(SUM(W383:W389),"0")</f>
        <v>4.2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15.84</v>
      </c>
      <c r="W399" s="305">
        <f t="shared" ref="W399:W407" si="18">IFERROR(IF(V399="",0,CEILING((V399/$H399),1)*$H399),"")</f>
        <v>15.84</v>
      </c>
      <c r="X399" s="36">
        <f>IFERROR(IF(W399=0,"",ROUNDUP(W399/H399,0)*0.01196),"")</f>
        <v>3.5880000000000002E-2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15.84</v>
      </c>
      <c r="W400" s="305">
        <f t="shared" si="18"/>
        <v>15.84</v>
      </c>
      <c r="X400" s="36">
        <f>IFERROR(IF(W400=0,"",ROUNDUP(W400/H400,0)*0.01196),"")</f>
        <v>3.5880000000000002E-2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5.28</v>
      </c>
      <c r="W401" s="305">
        <f t="shared" si="18"/>
        <v>5.28</v>
      </c>
      <c r="X401" s="36">
        <f>IFERROR(IF(W401=0,"",ROUNDUP(W401/H401,0)*0.01196),"")</f>
        <v>1.196E-2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10.56</v>
      </c>
      <c r="W402" s="305">
        <f t="shared" si="18"/>
        <v>10.56</v>
      </c>
      <c r="X402" s="36">
        <f>IFERROR(IF(W402=0,"",ROUNDUP(W402/H402,0)*0.01196),"")</f>
        <v>2.392E-2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9</v>
      </c>
      <c r="W408" s="306">
        <f>IFERROR(W399/H399,"0")+IFERROR(W400/H400,"0")+IFERROR(W401/H401,"0")+IFERROR(W402/H402,"0")+IFERROR(W403/H403,"0")+IFERROR(W404/H404,"0")+IFERROR(W405/H405,"0")+IFERROR(W406/H406,"0")+IFERROR(W407/H407,"0")</f>
        <v>9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0.10764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47.52</v>
      </c>
      <c r="W409" s="306">
        <f>IFERROR(SUM(W399:W407),"0")</f>
        <v>47.52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26.4</v>
      </c>
      <c r="W411" s="305">
        <f>IFERROR(IF(V411="",0,CEILING((V411/$H411),1)*$H411),"")</f>
        <v>26.400000000000002</v>
      </c>
      <c r="X411" s="36">
        <f>IFERROR(IF(W411=0,"",ROUNDUP(W411/H411,0)*0.01196),"")</f>
        <v>5.9799999999999999E-2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4.9999999999999991</v>
      </c>
      <c r="W413" s="306">
        <f>IFERROR(W411/H411,"0")+IFERROR(W412/H412,"0")</f>
        <v>5</v>
      </c>
      <c r="X413" s="306">
        <f>IFERROR(IF(X411="",0,X411),"0")+IFERROR(IF(X412="",0,X412),"0")</f>
        <v>5.9799999999999999E-2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26.4</v>
      </c>
      <c r="W414" s="306">
        <f>IFERROR(SUM(W411:W412),"0")</f>
        <v>26.400000000000002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5.28</v>
      </c>
      <c r="W416" s="305">
        <f t="shared" ref="W416:W421" si="19">IFERROR(IF(V416="",0,CEILING((V416/$H416),1)*$H416),"")</f>
        <v>5.28</v>
      </c>
      <c r="X416" s="36">
        <f>IFERROR(IF(W416=0,"",ROUNDUP(W416/H416,0)*0.01196),"")</f>
        <v>1.196E-2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5.28</v>
      </c>
      <c r="W417" s="305">
        <f t="shared" si="19"/>
        <v>5.28</v>
      </c>
      <c r="X417" s="36">
        <f>IFERROR(IF(W417=0,"",ROUNDUP(W417/H417,0)*0.01196),"")</f>
        <v>1.196E-2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21.12</v>
      </c>
      <c r="W418" s="305">
        <f t="shared" si="19"/>
        <v>21.12</v>
      </c>
      <c r="X418" s="36">
        <f>IFERROR(IF(W418=0,"",ROUNDUP(W418/H418,0)*0.01196),"")</f>
        <v>4.7840000000000001E-2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6</v>
      </c>
      <c r="W422" s="306">
        <f>IFERROR(W416/H416,"0")+IFERROR(W417/H417,"0")+IFERROR(W418/H418,"0")+IFERROR(W419/H419,"0")+IFERROR(W420/H420,"0")+IFERROR(W421/H421,"0")</f>
        <v>6</v>
      </c>
      <c r="X422" s="306">
        <f>IFERROR(IF(X416="",0,X416),"0")+IFERROR(IF(X417="",0,X417),"0")+IFERROR(IF(X418="",0,X418),"0")+IFERROR(IF(X419="",0,X419),"0")+IFERROR(IF(X420="",0,X420),"0")+IFERROR(IF(X421="",0,X421),"0")</f>
        <v>7.1760000000000004E-2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31.68</v>
      </c>
      <c r="W423" s="306">
        <f>IFERROR(SUM(W416:W421),"0")</f>
        <v>31.68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26.46</v>
      </c>
      <c r="W442" s="305">
        <f>IFERROR(IF(V442="",0,CEILING((V442/$H442),1)*$H442),"")</f>
        <v>29.400000000000002</v>
      </c>
      <c r="X442" s="36">
        <f>IFERROR(IF(W442=0,"",ROUNDUP(W442/H442,0)*0.00753),"")</f>
        <v>5.271E-2</v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26.46</v>
      </c>
      <c r="W443" s="305">
        <f>IFERROR(IF(V443="",0,CEILING((V443/$H443),1)*$H443),"")</f>
        <v>29.400000000000002</v>
      </c>
      <c r="X443" s="36">
        <f>IFERROR(IF(W443=0,"",ROUNDUP(W443/H443,0)*0.00753),"")</f>
        <v>5.271E-2</v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12.6</v>
      </c>
      <c r="W444" s="306">
        <f>IFERROR(W442/H442,"0")+IFERROR(W443/H443,"0")</f>
        <v>14</v>
      </c>
      <c r="X444" s="306">
        <f>IFERROR(IF(X442="",0,X442),"0")+IFERROR(IF(X443="",0,X443),"0")</f>
        <v>0.10542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52.92</v>
      </c>
      <c r="W445" s="306">
        <f>IFERROR(SUM(W442:W443),"0")</f>
        <v>58.800000000000004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1645.5100000000002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1651.39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1732.1540000000005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1738.3980000000006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1807.1540000000005</v>
      </c>
      <c r="W459" s="306">
        <f>GrossWeightTotalR+PalletQtyTotalR*25</f>
        <v>1813.3980000000006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209.6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211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3.4143199999999996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32.400000000000006</v>
      </c>
      <c r="D466" s="46">
        <f>IFERROR(W55*1,"0")+IFERROR(W56*1,"0")+IFERROR(W57*1,"0")+IFERROR(W58*1,"0")</f>
        <v>111.60000000000001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39</v>
      </c>
      <c r="F466" s="46">
        <f>IFERROR(W126*1,"0")+IFERROR(W127*1,"0")+IFERROR(W128*1,"0")</f>
        <v>0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2.1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635.74999999999989</v>
      </c>
      <c r="K466" s="302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46.44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605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10.5</v>
      </c>
      <c r="Q466" s="46">
        <f>IFERROR(W378*1,"0")+IFERROR(W379*1,"0")+IFERROR(W383*1,"0")+IFERROR(W384*1,"0")+IFERROR(W385*1,"0")+IFERROR(W386*1,"0")+IFERROR(W387*1,"0")+IFERROR(W388*1,"0")+IFERROR(W389*1,"0")+IFERROR(W393*1,"0")</f>
        <v>4.2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105.60000000000001</v>
      </c>
      <c r="S466" s="46">
        <f>IFERROR(W432*1,"0")+IFERROR(W433*1,"0")+IFERROR(W437*1,"0")+IFERROR(W438*1,"0")+IFERROR(W442*1,"0")+IFERROR(W443*1,"0")+IFERROR(W447*1,"0")+IFERROR(W448*1,"0")</f>
        <v>58.800000000000004</v>
      </c>
      <c r="T466" s="46">
        <f>IFERROR(W453*1,"0")</f>
        <v>0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2023-11-15T10:42:26Z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