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8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8" i="1" l="1"/>
  <c r="V457" i="1"/>
  <c r="V459" i="1" s="1"/>
  <c r="V455" i="1"/>
  <c r="V454" i="1"/>
  <c r="W453" i="1"/>
  <c r="T466" i="1" s="1"/>
  <c r="N453" i="1"/>
  <c r="V450" i="1"/>
  <c r="V449" i="1"/>
  <c r="W448" i="1"/>
  <c r="X448" i="1" s="1"/>
  <c r="W447" i="1"/>
  <c r="W449" i="1" s="1"/>
  <c r="V445" i="1"/>
  <c r="W444" i="1"/>
  <c r="V444" i="1"/>
  <c r="X443" i="1"/>
  <c r="W443" i="1"/>
  <c r="X442" i="1"/>
  <c r="X444" i="1" s="1"/>
  <c r="W442" i="1"/>
  <c r="W445" i="1" s="1"/>
  <c r="V440" i="1"/>
  <c r="W439" i="1"/>
  <c r="V439" i="1"/>
  <c r="W438" i="1"/>
  <c r="X438" i="1" s="1"/>
  <c r="X437" i="1"/>
  <c r="X439" i="1" s="1"/>
  <c r="W437" i="1"/>
  <c r="W440" i="1" s="1"/>
  <c r="V435" i="1"/>
  <c r="V434" i="1"/>
  <c r="X433" i="1"/>
  <c r="X434" i="1" s="1"/>
  <c r="W433" i="1"/>
  <c r="W434" i="1" s="1"/>
  <c r="X432" i="1"/>
  <c r="W432" i="1"/>
  <c r="W428" i="1"/>
  <c r="V428" i="1"/>
  <c r="V427" i="1"/>
  <c r="X426" i="1"/>
  <c r="W426" i="1"/>
  <c r="N426" i="1"/>
  <c r="X425" i="1"/>
  <c r="X427" i="1" s="1"/>
  <c r="W425" i="1"/>
  <c r="W427" i="1" s="1"/>
  <c r="N425" i="1"/>
  <c r="V423" i="1"/>
  <c r="V422" i="1"/>
  <c r="X421" i="1"/>
  <c r="W421" i="1"/>
  <c r="W420" i="1"/>
  <c r="X420" i="1" s="1"/>
  <c r="W419" i="1"/>
  <c r="X419" i="1" s="1"/>
  <c r="W418" i="1"/>
  <c r="X418" i="1" s="1"/>
  <c r="N418" i="1"/>
  <c r="X417" i="1"/>
  <c r="W417" i="1"/>
  <c r="N417" i="1"/>
  <c r="X416" i="1"/>
  <c r="W416" i="1"/>
  <c r="N416" i="1"/>
  <c r="V414" i="1"/>
  <c r="V413" i="1"/>
  <c r="X412" i="1"/>
  <c r="W412" i="1"/>
  <c r="N412" i="1"/>
  <c r="W411" i="1"/>
  <c r="N411" i="1"/>
  <c r="V409" i="1"/>
  <c r="V408" i="1"/>
  <c r="W407" i="1"/>
  <c r="X407" i="1" s="1"/>
  <c r="N407" i="1"/>
  <c r="W406" i="1"/>
  <c r="X406" i="1" s="1"/>
  <c r="N406" i="1"/>
  <c r="X405" i="1"/>
  <c r="W405" i="1"/>
  <c r="N405" i="1"/>
  <c r="X404" i="1"/>
  <c r="W404" i="1"/>
  <c r="N404" i="1"/>
  <c r="W403" i="1"/>
  <c r="X403" i="1" s="1"/>
  <c r="N403" i="1"/>
  <c r="W402" i="1"/>
  <c r="X402" i="1" s="1"/>
  <c r="N402" i="1"/>
  <c r="X401" i="1"/>
  <c r="W401" i="1"/>
  <c r="N401" i="1"/>
  <c r="X400" i="1"/>
  <c r="W400" i="1"/>
  <c r="N400" i="1"/>
  <c r="W399" i="1"/>
  <c r="W408" i="1" s="1"/>
  <c r="N399" i="1"/>
  <c r="V395" i="1"/>
  <c r="W394" i="1"/>
  <c r="V394" i="1"/>
  <c r="W393" i="1"/>
  <c r="N393" i="1"/>
  <c r="V391" i="1"/>
  <c r="V390" i="1"/>
  <c r="W389" i="1"/>
  <c r="X389" i="1" s="1"/>
  <c r="N389" i="1"/>
  <c r="W388" i="1"/>
  <c r="X388" i="1" s="1"/>
  <c r="N388" i="1"/>
  <c r="X387" i="1"/>
  <c r="W387" i="1"/>
  <c r="N387" i="1"/>
  <c r="X386" i="1"/>
  <c r="W386" i="1"/>
  <c r="W385" i="1"/>
  <c r="X385" i="1" s="1"/>
  <c r="N385" i="1"/>
  <c r="X384" i="1"/>
  <c r="W384" i="1"/>
  <c r="N384" i="1"/>
  <c r="W383" i="1"/>
  <c r="W391" i="1" s="1"/>
  <c r="N383" i="1"/>
  <c r="V381" i="1"/>
  <c r="V380" i="1"/>
  <c r="X379" i="1"/>
  <c r="W379" i="1"/>
  <c r="N379" i="1"/>
  <c r="W378" i="1"/>
  <c r="N378" i="1"/>
  <c r="V375" i="1"/>
  <c r="W374" i="1"/>
  <c r="V374" i="1"/>
  <c r="W373" i="1"/>
  <c r="W371" i="1"/>
  <c r="V371" i="1"/>
  <c r="W370" i="1"/>
  <c r="V370" i="1"/>
  <c r="W369" i="1"/>
  <c r="X369" i="1" s="1"/>
  <c r="X370" i="1" s="1"/>
  <c r="N369" i="1"/>
  <c r="V367" i="1"/>
  <c r="V366" i="1"/>
  <c r="W365" i="1"/>
  <c r="X365" i="1" s="1"/>
  <c r="N365" i="1"/>
  <c r="X364" i="1"/>
  <c r="W364" i="1"/>
  <c r="N364" i="1"/>
  <c r="X363" i="1"/>
  <c r="W363" i="1"/>
  <c r="N363" i="1"/>
  <c r="W362" i="1"/>
  <c r="X362" i="1" s="1"/>
  <c r="X366" i="1" s="1"/>
  <c r="N362" i="1"/>
  <c r="V360" i="1"/>
  <c r="V359" i="1"/>
  <c r="W358" i="1"/>
  <c r="X358" i="1" s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X351" i="1" s="1"/>
  <c r="N351" i="1"/>
  <c r="W350" i="1"/>
  <c r="X350" i="1" s="1"/>
  <c r="N350" i="1"/>
  <c r="X349" i="1"/>
  <c r="W349" i="1"/>
  <c r="N349" i="1"/>
  <c r="W348" i="1"/>
  <c r="W359" i="1" s="1"/>
  <c r="N348" i="1"/>
  <c r="W347" i="1"/>
  <c r="X347" i="1" s="1"/>
  <c r="N347" i="1"/>
  <c r="W346" i="1"/>
  <c r="W360" i="1" s="1"/>
  <c r="N346" i="1"/>
  <c r="W344" i="1"/>
  <c r="V344" i="1"/>
  <c r="W343" i="1"/>
  <c r="V343" i="1"/>
  <c r="W342" i="1"/>
  <c r="X342" i="1" s="1"/>
  <c r="N342" i="1"/>
  <c r="X341" i="1"/>
  <c r="X343" i="1" s="1"/>
  <c r="W341" i="1"/>
  <c r="N341" i="1"/>
  <c r="W337" i="1"/>
  <c r="V337" i="1"/>
  <c r="W336" i="1"/>
  <c r="V336" i="1"/>
  <c r="X335" i="1"/>
  <c r="X336" i="1" s="1"/>
  <c r="W335" i="1"/>
  <c r="N335" i="1"/>
  <c r="V333" i="1"/>
  <c r="V332" i="1"/>
  <c r="X331" i="1"/>
  <c r="W331" i="1"/>
  <c r="N331" i="1"/>
  <c r="X330" i="1"/>
  <c r="W330" i="1"/>
  <c r="N330" i="1"/>
  <c r="W329" i="1"/>
  <c r="X329" i="1" s="1"/>
  <c r="N329" i="1"/>
  <c r="W328" i="1"/>
  <c r="N328" i="1"/>
  <c r="W326" i="1"/>
  <c r="V326" i="1"/>
  <c r="W325" i="1"/>
  <c r="V325" i="1"/>
  <c r="W324" i="1"/>
  <c r="X324" i="1" s="1"/>
  <c r="N324" i="1"/>
  <c r="X323" i="1"/>
  <c r="W323" i="1"/>
  <c r="N323" i="1"/>
  <c r="W321" i="1"/>
  <c r="V321" i="1"/>
  <c r="V320" i="1"/>
  <c r="X319" i="1"/>
  <c r="W319" i="1"/>
  <c r="N319" i="1"/>
  <c r="W318" i="1"/>
  <c r="X318" i="1" s="1"/>
  <c r="N318" i="1"/>
  <c r="W317" i="1"/>
  <c r="X317" i="1" s="1"/>
  <c r="N317" i="1"/>
  <c r="W316" i="1"/>
  <c r="W320" i="1" s="1"/>
  <c r="N316" i="1"/>
  <c r="W313" i="1"/>
  <c r="V313" i="1"/>
  <c r="W312" i="1"/>
  <c r="V312" i="1"/>
  <c r="W311" i="1"/>
  <c r="X311" i="1" s="1"/>
  <c r="X312" i="1" s="1"/>
  <c r="N311" i="1"/>
  <c r="W309" i="1"/>
  <c r="V309" i="1"/>
  <c r="W308" i="1"/>
  <c r="V308" i="1"/>
  <c r="W307" i="1"/>
  <c r="X307" i="1" s="1"/>
  <c r="X308" i="1" s="1"/>
  <c r="N307" i="1"/>
  <c r="W305" i="1"/>
  <c r="V305" i="1"/>
  <c r="W304" i="1"/>
  <c r="V304" i="1"/>
  <c r="W303" i="1"/>
  <c r="X303" i="1" s="1"/>
  <c r="N303" i="1"/>
  <c r="X302" i="1"/>
  <c r="X304" i="1" s="1"/>
  <c r="W302" i="1"/>
  <c r="N302" i="1"/>
  <c r="V300" i="1"/>
  <c r="V299" i="1"/>
  <c r="X298" i="1"/>
  <c r="W298" i="1"/>
  <c r="N298" i="1"/>
  <c r="X297" i="1"/>
  <c r="W297" i="1"/>
  <c r="N297" i="1"/>
  <c r="W296" i="1"/>
  <c r="X296" i="1" s="1"/>
  <c r="X295" i="1"/>
  <c r="W295" i="1"/>
  <c r="N295" i="1"/>
  <c r="W294" i="1"/>
  <c r="X294" i="1" s="1"/>
  <c r="N294" i="1"/>
  <c r="W293" i="1"/>
  <c r="X293" i="1" s="1"/>
  <c r="N293" i="1"/>
  <c r="W292" i="1"/>
  <c r="N292" i="1"/>
  <c r="X291" i="1"/>
  <c r="W291" i="1"/>
  <c r="N291" i="1"/>
  <c r="W287" i="1"/>
  <c r="V287" i="1"/>
  <c r="W286" i="1"/>
  <c r="V286" i="1"/>
  <c r="X285" i="1"/>
  <c r="X286" i="1" s="1"/>
  <c r="W285" i="1"/>
  <c r="N285" i="1"/>
  <c r="W283" i="1"/>
  <c r="V283" i="1"/>
  <c r="W282" i="1"/>
  <c r="V282" i="1"/>
  <c r="X281" i="1"/>
  <c r="X282" i="1" s="1"/>
  <c r="W281" i="1"/>
  <c r="N281" i="1"/>
  <c r="V279" i="1"/>
  <c r="V278" i="1"/>
  <c r="X277" i="1"/>
  <c r="W277" i="1"/>
  <c r="W276" i="1"/>
  <c r="X276" i="1" s="1"/>
  <c r="N276" i="1"/>
  <c r="W275" i="1"/>
  <c r="N275" i="1"/>
  <c r="W273" i="1"/>
  <c r="V273" i="1"/>
  <c r="W272" i="1"/>
  <c r="V272" i="1"/>
  <c r="W271" i="1"/>
  <c r="M466" i="1" s="1"/>
  <c r="N271" i="1"/>
  <c r="W268" i="1"/>
  <c r="V268" i="1"/>
  <c r="W267" i="1"/>
  <c r="V267" i="1"/>
  <c r="W266" i="1"/>
  <c r="X266" i="1" s="1"/>
  <c r="N266" i="1"/>
  <c r="X265" i="1"/>
  <c r="X267" i="1" s="1"/>
  <c r="W265" i="1"/>
  <c r="N265" i="1"/>
  <c r="V263" i="1"/>
  <c r="V262" i="1"/>
  <c r="X261" i="1"/>
  <c r="W261" i="1"/>
  <c r="N261" i="1"/>
  <c r="W260" i="1"/>
  <c r="X260" i="1" s="1"/>
  <c r="N260" i="1"/>
  <c r="W259" i="1"/>
  <c r="X259" i="1" s="1"/>
  <c r="N259" i="1"/>
  <c r="W258" i="1"/>
  <c r="X258" i="1" s="1"/>
  <c r="N258" i="1"/>
  <c r="X257" i="1"/>
  <c r="W257" i="1"/>
  <c r="W256" i="1"/>
  <c r="X256" i="1" s="1"/>
  <c r="N256" i="1"/>
  <c r="W255" i="1"/>
  <c r="L466" i="1" s="1"/>
  <c r="N255" i="1"/>
  <c r="V252" i="1"/>
  <c r="V251" i="1"/>
  <c r="W250" i="1"/>
  <c r="X250" i="1" s="1"/>
  <c r="N250" i="1"/>
  <c r="X249" i="1"/>
  <c r="W249" i="1"/>
  <c r="N249" i="1"/>
  <c r="W248" i="1"/>
  <c r="W252" i="1" s="1"/>
  <c r="N248" i="1"/>
  <c r="V246" i="1"/>
  <c r="V245" i="1"/>
  <c r="W244" i="1"/>
  <c r="X244" i="1" s="1"/>
  <c r="W243" i="1"/>
  <c r="X243" i="1" s="1"/>
  <c r="N243" i="1"/>
  <c r="X242" i="1"/>
  <c r="W242" i="1"/>
  <c r="W241" i="1"/>
  <c r="W239" i="1"/>
  <c r="V239" i="1"/>
  <c r="V238" i="1"/>
  <c r="W237" i="1"/>
  <c r="X237" i="1" s="1"/>
  <c r="N237" i="1"/>
  <c r="X236" i="1"/>
  <c r="W236" i="1"/>
  <c r="N236" i="1"/>
  <c r="W235" i="1"/>
  <c r="X235" i="1" s="1"/>
  <c r="X238" i="1" s="1"/>
  <c r="N235" i="1"/>
  <c r="V233" i="1"/>
  <c r="V232" i="1"/>
  <c r="W231" i="1"/>
  <c r="X231" i="1" s="1"/>
  <c r="N231" i="1"/>
  <c r="W230" i="1"/>
  <c r="X230" i="1" s="1"/>
  <c r="N230" i="1"/>
  <c r="W229" i="1"/>
  <c r="X229" i="1" s="1"/>
  <c r="N229" i="1"/>
  <c r="X228" i="1"/>
  <c r="W228" i="1"/>
  <c r="N228" i="1"/>
  <c r="W227" i="1"/>
  <c r="X227" i="1" s="1"/>
  <c r="N227" i="1"/>
  <c r="W226" i="1"/>
  <c r="X226" i="1" s="1"/>
  <c r="N226" i="1"/>
  <c r="W225" i="1"/>
  <c r="N225" i="1"/>
  <c r="W223" i="1"/>
  <c r="V223" i="1"/>
  <c r="V222" i="1"/>
  <c r="W221" i="1"/>
  <c r="X221" i="1" s="1"/>
  <c r="N221" i="1"/>
  <c r="X220" i="1"/>
  <c r="W220" i="1"/>
  <c r="N220" i="1"/>
  <c r="W219" i="1"/>
  <c r="X219" i="1" s="1"/>
  <c r="N219" i="1"/>
  <c r="X218" i="1"/>
  <c r="W218" i="1"/>
  <c r="N218" i="1"/>
  <c r="V216" i="1"/>
  <c r="V215" i="1"/>
  <c r="W214" i="1"/>
  <c r="W216" i="1" s="1"/>
  <c r="N214" i="1"/>
  <c r="V212" i="1"/>
  <c r="V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X201" i="1" s="1"/>
  <c r="N201" i="1"/>
  <c r="X200" i="1"/>
  <c r="W200" i="1"/>
  <c r="N200" i="1"/>
  <c r="X199" i="1"/>
  <c r="W199" i="1"/>
  <c r="N199" i="1"/>
  <c r="W198" i="1"/>
  <c r="W211" i="1" s="1"/>
  <c r="N198" i="1"/>
  <c r="W197" i="1"/>
  <c r="X197" i="1" s="1"/>
  <c r="N197" i="1"/>
  <c r="X196" i="1"/>
  <c r="W196" i="1"/>
  <c r="N196" i="1"/>
  <c r="V193" i="1"/>
  <c r="V192" i="1"/>
  <c r="X191" i="1"/>
  <c r="W191" i="1"/>
  <c r="N191" i="1"/>
  <c r="W190" i="1"/>
  <c r="W192" i="1" s="1"/>
  <c r="N190" i="1"/>
  <c r="V188" i="1"/>
  <c r="V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X182" i="1"/>
  <c r="W182" i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X176" i="1"/>
  <c r="W176" i="1"/>
  <c r="W175" i="1"/>
  <c r="X175" i="1" s="1"/>
  <c r="N175" i="1"/>
  <c r="W174" i="1"/>
  <c r="X174" i="1" s="1"/>
  <c r="N174" i="1"/>
  <c r="X173" i="1"/>
  <c r="W173" i="1"/>
  <c r="W172" i="1"/>
  <c r="X172" i="1" s="1"/>
  <c r="N172" i="1"/>
  <c r="W171" i="1"/>
  <c r="X171" i="1" s="1"/>
  <c r="W170" i="1"/>
  <c r="N170" i="1"/>
  <c r="V168" i="1"/>
  <c r="V167" i="1"/>
  <c r="X166" i="1"/>
  <c r="W166" i="1"/>
  <c r="N166" i="1"/>
  <c r="W165" i="1"/>
  <c r="W168" i="1" s="1"/>
  <c r="N165" i="1"/>
  <c r="W164" i="1"/>
  <c r="X164" i="1" s="1"/>
  <c r="N164" i="1"/>
  <c r="X163" i="1"/>
  <c r="W163" i="1"/>
  <c r="N163" i="1"/>
  <c r="V161" i="1"/>
  <c r="V160" i="1"/>
  <c r="X159" i="1"/>
  <c r="W159" i="1"/>
  <c r="N159" i="1"/>
  <c r="W158" i="1"/>
  <c r="W160" i="1" s="1"/>
  <c r="V156" i="1"/>
  <c r="V155" i="1"/>
  <c r="X154" i="1"/>
  <c r="W154" i="1"/>
  <c r="N154" i="1"/>
  <c r="W153" i="1"/>
  <c r="N153" i="1"/>
  <c r="V150" i="1"/>
  <c r="V149" i="1"/>
  <c r="W148" i="1"/>
  <c r="X148" i="1" s="1"/>
  <c r="N148" i="1"/>
  <c r="X147" i="1"/>
  <c r="W147" i="1"/>
  <c r="N147" i="1"/>
  <c r="W146" i="1"/>
  <c r="X146" i="1" s="1"/>
  <c r="N146" i="1"/>
  <c r="W145" i="1"/>
  <c r="X145" i="1" s="1"/>
  <c r="N145" i="1"/>
  <c r="W144" i="1"/>
  <c r="X144" i="1" s="1"/>
  <c r="N144" i="1"/>
  <c r="X143" i="1"/>
  <c r="W143" i="1"/>
  <c r="N143" i="1"/>
  <c r="W142" i="1"/>
  <c r="X142" i="1" s="1"/>
  <c r="N142" i="1"/>
  <c r="X141" i="1"/>
  <c r="W141" i="1"/>
  <c r="N141" i="1"/>
  <c r="V138" i="1"/>
  <c r="V137" i="1"/>
  <c r="X136" i="1"/>
  <c r="W136" i="1"/>
  <c r="N136" i="1"/>
  <c r="W135" i="1"/>
  <c r="X135" i="1" s="1"/>
  <c r="N135" i="1"/>
  <c r="X134" i="1"/>
  <c r="X137" i="1" s="1"/>
  <c r="W134" i="1"/>
  <c r="N134" i="1"/>
  <c r="V130" i="1"/>
  <c r="V129" i="1"/>
  <c r="X128" i="1"/>
  <c r="W128" i="1"/>
  <c r="N128" i="1"/>
  <c r="W127" i="1"/>
  <c r="W130" i="1" s="1"/>
  <c r="N127" i="1"/>
  <c r="W126" i="1"/>
  <c r="N126" i="1"/>
  <c r="V123" i="1"/>
  <c r="V122" i="1"/>
  <c r="X121" i="1"/>
  <c r="W121" i="1"/>
  <c r="X120" i="1"/>
  <c r="W120" i="1"/>
  <c r="N120" i="1"/>
  <c r="W119" i="1"/>
  <c r="X119" i="1" s="1"/>
  <c r="W118" i="1"/>
  <c r="X118" i="1" s="1"/>
  <c r="N118" i="1"/>
  <c r="X117" i="1"/>
  <c r="W117" i="1"/>
  <c r="N117" i="1"/>
  <c r="V115" i="1"/>
  <c r="V114" i="1"/>
  <c r="X113" i="1"/>
  <c r="W113" i="1"/>
  <c r="W112" i="1"/>
  <c r="X112" i="1" s="1"/>
  <c r="N112" i="1"/>
  <c r="W111" i="1"/>
  <c r="X111" i="1" s="1"/>
  <c r="X110" i="1"/>
  <c r="W110" i="1"/>
  <c r="W109" i="1"/>
  <c r="X109" i="1" s="1"/>
  <c r="X108" i="1"/>
  <c r="W108" i="1"/>
  <c r="N108" i="1"/>
  <c r="W107" i="1"/>
  <c r="X107" i="1" s="1"/>
  <c r="N107" i="1"/>
  <c r="W106" i="1"/>
  <c r="X106" i="1" s="1"/>
  <c r="X105" i="1"/>
  <c r="W105" i="1"/>
  <c r="W115" i="1" s="1"/>
  <c r="V103" i="1"/>
  <c r="V102" i="1"/>
  <c r="W101" i="1"/>
  <c r="X101" i="1" s="1"/>
  <c r="X100" i="1"/>
  <c r="W100" i="1"/>
  <c r="W99" i="1"/>
  <c r="X99" i="1" s="1"/>
  <c r="N99" i="1"/>
  <c r="W98" i="1"/>
  <c r="X98" i="1" s="1"/>
  <c r="N98" i="1"/>
  <c r="X97" i="1"/>
  <c r="W97" i="1"/>
  <c r="N97" i="1"/>
  <c r="X96" i="1"/>
  <c r="W96" i="1"/>
  <c r="N96" i="1"/>
  <c r="W95" i="1"/>
  <c r="X95" i="1" s="1"/>
  <c r="N95" i="1"/>
  <c r="W94" i="1"/>
  <c r="X94" i="1" s="1"/>
  <c r="N94" i="1"/>
  <c r="X93" i="1"/>
  <c r="W93" i="1"/>
  <c r="N93" i="1"/>
  <c r="X92" i="1"/>
  <c r="W92" i="1"/>
  <c r="W102" i="1" s="1"/>
  <c r="N92" i="1"/>
  <c r="V90" i="1"/>
  <c r="V89" i="1"/>
  <c r="X88" i="1"/>
  <c r="W88" i="1"/>
  <c r="N88" i="1"/>
  <c r="W87" i="1"/>
  <c r="X87" i="1" s="1"/>
  <c r="N87" i="1"/>
  <c r="W86" i="1"/>
  <c r="X86" i="1" s="1"/>
  <c r="X85" i="1"/>
  <c r="W85" i="1"/>
  <c r="W84" i="1"/>
  <c r="X84" i="1" s="1"/>
  <c r="X83" i="1"/>
  <c r="W83" i="1"/>
  <c r="N83" i="1"/>
  <c r="W82" i="1"/>
  <c r="W89" i="1" s="1"/>
  <c r="V80" i="1"/>
  <c r="V79" i="1"/>
  <c r="W78" i="1"/>
  <c r="X78" i="1" s="1"/>
  <c r="N78" i="1"/>
  <c r="X77" i="1"/>
  <c r="W77" i="1"/>
  <c r="N77" i="1"/>
  <c r="X76" i="1"/>
  <c r="W76" i="1"/>
  <c r="N76" i="1"/>
  <c r="W75" i="1"/>
  <c r="X75" i="1" s="1"/>
  <c r="N75" i="1"/>
  <c r="W74" i="1"/>
  <c r="X74" i="1" s="1"/>
  <c r="X73" i="1"/>
  <c r="W73" i="1"/>
  <c r="N73" i="1"/>
  <c r="W72" i="1"/>
  <c r="X72" i="1" s="1"/>
  <c r="N72" i="1"/>
  <c r="W71" i="1"/>
  <c r="X71" i="1" s="1"/>
  <c r="N71" i="1"/>
  <c r="X70" i="1"/>
  <c r="W70" i="1"/>
  <c r="N70" i="1"/>
  <c r="X69" i="1"/>
  <c r="W69" i="1"/>
  <c r="N69" i="1"/>
  <c r="W68" i="1"/>
  <c r="X68" i="1" s="1"/>
  <c r="N68" i="1"/>
  <c r="W67" i="1"/>
  <c r="X67" i="1" s="1"/>
  <c r="N67" i="1"/>
  <c r="X66" i="1"/>
  <c r="W66" i="1"/>
  <c r="N66" i="1"/>
  <c r="X65" i="1"/>
  <c r="W65" i="1"/>
  <c r="N65" i="1"/>
  <c r="W64" i="1"/>
  <c r="W80" i="1" s="1"/>
  <c r="N64" i="1"/>
  <c r="W63" i="1"/>
  <c r="V60" i="1"/>
  <c r="V59" i="1"/>
  <c r="X58" i="1"/>
  <c r="W58" i="1"/>
  <c r="W57" i="1"/>
  <c r="W60" i="1" s="1"/>
  <c r="N57" i="1"/>
  <c r="W56" i="1"/>
  <c r="X56" i="1" s="1"/>
  <c r="N56" i="1"/>
  <c r="X55" i="1"/>
  <c r="W55" i="1"/>
  <c r="V52" i="1"/>
  <c r="V51" i="1"/>
  <c r="X50" i="1"/>
  <c r="W50" i="1"/>
  <c r="N50" i="1"/>
  <c r="W49" i="1"/>
  <c r="C466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X28" i="1"/>
  <c r="W28" i="1"/>
  <c r="N28" i="1"/>
  <c r="W27" i="1"/>
  <c r="W32" i="1" s="1"/>
  <c r="N27" i="1"/>
  <c r="W26" i="1"/>
  <c r="W33" i="1" s="1"/>
  <c r="N26" i="1"/>
  <c r="W24" i="1"/>
  <c r="V24" i="1"/>
  <c r="W23" i="1"/>
  <c r="V23" i="1"/>
  <c r="V460" i="1" s="1"/>
  <c r="W22" i="1"/>
  <c r="N22" i="1"/>
  <c r="H10" i="1"/>
  <c r="J9" i="1"/>
  <c r="H9" i="1"/>
  <c r="A9" i="1"/>
  <c r="F10" i="1" s="1"/>
  <c r="D7" i="1"/>
  <c r="O6" i="1"/>
  <c r="N2" i="1"/>
  <c r="X149" i="1" l="1"/>
  <c r="X422" i="1"/>
  <c r="X59" i="1"/>
  <c r="X122" i="1"/>
  <c r="X102" i="1"/>
  <c r="X167" i="1"/>
  <c r="W79" i="1"/>
  <c r="W149" i="1"/>
  <c r="X222" i="1"/>
  <c r="W299" i="1"/>
  <c r="A10" i="1"/>
  <c r="B466" i="1"/>
  <c r="W457" i="1"/>
  <c r="W458" i="1"/>
  <c r="X27" i="1"/>
  <c r="X35" i="1"/>
  <c r="X36" i="1" s="1"/>
  <c r="X39" i="1"/>
  <c r="X40" i="1" s="1"/>
  <c r="X43" i="1"/>
  <c r="X44" i="1" s="1"/>
  <c r="X49" i="1"/>
  <c r="X51" i="1" s="1"/>
  <c r="W52" i="1"/>
  <c r="X57" i="1"/>
  <c r="W59" i="1"/>
  <c r="W460" i="1" s="1"/>
  <c r="E466" i="1"/>
  <c r="X64" i="1"/>
  <c r="X82" i="1"/>
  <c r="X89" i="1" s="1"/>
  <c r="W90" i="1"/>
  <c r="W114" i="1"/>
  <c r="W123" i="1"/>
  <c r="W122" i="1"/>
  <c r="F466" i="1"/>
  <c r="X127" i="1"/>
  <c r="I466" i="1"/>
  <c r="W156" i="1"/>
  <c r="X153" i="1"/>
  <c r="X155" i="1" s="1"/>
  <c r="W161" i="1"/>
  <c r="X165" i="1"/>
  <c r="W193" i="1"/>
  <c r="X198" i="1"/>
  <c r="X211" i="1" s="1"/>
  <c r="X214" i="1"/>
  <c r="X215" i="1" s="1"/>
  <c r="W246" i="1"/>
  <c r="X241" i="1"/>
  <c r="X245" i="1" s="1"/>
  <c r="W245" i="1"/>
  <c r="X248" i="1"/>
  <c r="X251" i="1" s="1"/>
  <c r="W263" i="1"/>
  <c r="W279" i="1"/>
  <c r="N466" i="1"/>
  <c r="X348" i="1"/>
  <c r="W366" i="1"/>
  <c r="X383" i="1"/>
  <c r="X390" i="1" s="1"/>
  <c r="W390" i="1"/>
  <c r="X393" i="1"/>
  <c r="X394" i="1" s="1"/>
  <c r="W395" i="1"/>
  <c r="W414" i="1"/>
  <c r="X411" i="1"/>
  <c r="X413" i="1" s="1"/>
  <c r="W413" i="1"/>
  <c r="W423" i="1"/>
  <c r="W422" i="1"/>
  <c r="W435" i="1"/>
  <c r="X114" i="1"/>
  <c r="W251" i="1"/>
  <c r="W381" i="1"/>
  <c r="X378" i="1"/>
  <c r="X380" i="1" s="1"/>
  <c r="Q466" i="1"/>
  <c r="W380" i="1"/>
  <c r="F9" i="1"/>
  <c r="X22" i="1"/>
  <c r="X23" i="1" s="1"/>
  <c r="V456" i="1"/>
  <c r="X26" i="1"/>
  <c r="X32" i="1" s="1"/>
  <c r="W37" i="1"/>
  <c r="W41" i="1"/>
  <c r="W45" i="1"/>
  <c r="W51" i="1"/>
  <c r="D466" i="1"/>
  <c r="X63" i="1"/>
  <c r="X79" i="1" s="1"/>
  <c r="W103" i="1"/>
  <c r="X126" i="1"/>
  <c r="X129" i="1" s="1"/>
  <c r="W129" i="1"/>
  <c r="G466" i="1"/>
  <c r="W137" i="1"/>
  <c r="H466" i="1"/>
  <c r="W155" i="1"/>
  <c r="X158" i="1"/>
  <c r="X160" i="1" s="1"/>
  <c r="W187" i="1"/>
  <c r="X190" i="1"/>
  <c r="X192" i="1" s="1"/>
  <c r="W222" i="1"/>
  <c r="W233" i="1"/>
  <c r="W238" i="1"/>
  <c r="W278" i="1"/>
  <c r="X299" i="1"/>
  <c r="W300" i="1"/>
  <c r="W333" i="1"/>
  <c r="X373" i="1"/>
  <c r="X374" i="1" s="1"/>
  <c r="W375" i="1"/>
  <c r="W150" i="1"/>
  <c r="W167" i="1"/>
  <c r="X170" i="1"/>
  <c r="X187" i="1" s="1"/>
  <c r="W188" i="1"/>
  <c r="W456" i="1" s="1"/>
  <c r="J466" i="1"/>
  <c r="W215" i="1"/>
  <c r="X325" i="1"/>
  <c r="W332" i="1"/>
  <c r="P466" i="1"/>
  <c r="W367" i="1"/>
  <c r="X399" i="1"/>
  <c r="X408" i="1" s="1"/>
  <c r="R466" i="1"/>
  <c r="W409" i="1"/>
  <c r="W138" i="1"/>
  <c r="W212" i="1"/>
  <c r="X225" i="1"/>
  <c r="X232" i="1" s="1"/>
  <c r="W232" i="1"/>
  <c r="X255" i="1"/>
  <c r="X262" i="1" s="1"/>
  <c r="X271" i="1"/>
  <c r="X272" i="1" s="1"/>
  <c r="X275" i="1"/>
  <c r="X278" i="1" s="1"/>
  <c r="X292" i="1"/>
  <c r="X316" i="1"/>
  <c r="X320" i="1" s="1"/>
  <c r="X328" i="1"/>
  <c r="X332" i="1" s="1"/>
  <c r="X346" i="1"/>
  <c r="X359" i="1" s="1"/>
  <c r="X453" i="1"/>
  <c r="X454" i="1" s="1"/>
  <c r="W450" i="1"/>
  <c r="W455" i="1"/>
  <c r="O466" i="1"/>
  <c r="S466" i="1"/>
  <c r="W262" i="1"/>
  <c r="X447" i="1"/>
  <c r="X449" i="1" s="1"/>
  <c r="W454" i="1"/>
  <c r="X461" i="1" l="1"/>
  <c r="W459" i="1"/>
</calcChain>
</file>

<file path=xl/sharedStrings.xml><?xml version="1.0" encoding="utf-8"?>
<sst xmlns="http://schemas.openxmlformats.org/spreadsheetml/2006/main" count="1913" uniqueCount="650">
  <si>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</si>
  <si>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</si>
  <si>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</si>
  <si>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</si>
  <si>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</si>
  <si>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</si>
  <si>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</si>
  <si>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</si>
  <si>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</si>
  <si>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</si>
  <si>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</si>
  <si>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</si>
  <si>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</si>
  <si>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</si>
  <si>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</si>
  <si>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</si>
  <si>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</si>
  <si>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</si>
  <si>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</si>
  <si>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</si>
  <si>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</si>
  <si>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</si>
  <si>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</si>
  <si>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</si>
  <si>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</si>
  <si>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</si>
  <si>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</si>
  <si>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</si>
  <si>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</si>
  <si>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</si>
  <si>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</si>
  <si>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</si>
  <si>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</si>
  <si>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</si>
  <si>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</si>
  <si>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</si>
  <si>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</si>
  <si>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</si>
  <si>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</si>
  <si>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</si>
  <si>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</si>
  <si>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</si>
  <si>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</si>
  <si>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</si>
  <si>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</si>
  <si>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</si>
  <si>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</si>
  <si>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</si>
  <si>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</si>
  <si>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</si>
  <si>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</si>
  <si>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</si>
  <si>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</si>
  <si>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</si>
  <si>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</si>
  <si>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</si>
  <si>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</si>
  <si>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</si>
  <si>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</si>
  <si>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</si>
  <si>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</si>
  <si>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</si>
  <si>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</si>
  <si>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</si>
  <si>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</si>
  <si>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</si>
  <si>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</si>
  <si>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</si>
  <si>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</si>
  <si>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</si>
  <si>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</si>
  <si>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</si>
  <si>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</si>
  <si>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</si>
  <si>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</si>
  <si>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</si>
  <si>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</si>
  <si>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</si>
  <si>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</si>
  <si>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</si>
  <si>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</si>
  <si>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</si>
  <si>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</si>
  <si>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</si>
  <si>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</si>
  <si>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</si>
  <si>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</si>
  <si>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</si>
  <si>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</si>
  <si>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</si>
  <si>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</si>
  <si>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</si>
  <si>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</si>
  <si>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</si>
  <si>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</si>
  <si>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</si>
  <si>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</si>
  <si>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</si>
  <si>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</si>
  <si>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</si>
  <si>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</si>
  <si>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</si>
  <si>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</si>
  <si>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</si>
  <si>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</si>
  <si>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</si>
  <si>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</si>
  <si>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</si>
  <si>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</si>
  <si>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</si>
  <si>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</si>
  <si>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</si>
  <si>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</si>
  <si>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</si>
  <si>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</si>
  <si>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</si>
  <si>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</si>
  <si>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</si>
  <si>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</si>
  <si>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</si>
  <si>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</si>
  <si>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</si>
  <si>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</si>
  <si>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</si>
  <si>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</si>
  <si>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</si>
  <si>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</si>
  <si>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</si>
  <si>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</si>
  <si>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</si>
  <si>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</si>
  <si>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</si>
  <si>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</si>
  <si>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</si>
  <si>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</si>
  <si>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</si>
  <si>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</si>
  <si>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</si>
  <si>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</si>
  <si>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</si>
  <si>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</si>
  <si>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</si>
  <si>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</si>
  <si>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</si>
  <si>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</si>
  <si>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</si>
  <si>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</si>
  <si>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</si>
  <si>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</si>
  <si>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</si>
  <si>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</si>
  <si>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</si>
  <si>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</si>
  <si>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</si>
  <si>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</si>
  <si>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</si>
  <si>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</si>
  <si>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</si>
  <si>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</si>
  <si>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</si>
  <si>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</si>
  <si>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</si>
  <si>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</si>
  <si>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</si>
  <si>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</si>
  <si>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</si>
  <si>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</si>
  <si>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</si>
  <si>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</si>
  <si>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</si>
  <si>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</si>
  <si>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</si>
  <si>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</si>
  <si>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</si>
  <si>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</si>
  <si>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</si>
  <si>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</si>
  <si>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</si>
  <si>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</si>
  <si>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</si>
  <si>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</si>
  <si>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</si>
  <si>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</si>
  <si>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</si>
  <si>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</si>
  <si>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</si>
  <si>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</si>
  <si>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</si>
  <si>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</si>
  <si>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</si>
  <si>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</si>
  <si>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</si>
  <si>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</si>
  <si>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</si>
  <si>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</si>
  <si>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</si>
  <si>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</si>
  <si>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</si>
  <si>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</si>
  <si>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</si>
  <si>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</si>
  <si>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</si>
  <si>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</si>
  <si>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</si>
  <si>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</si>
  <si>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</si>
  <si>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</si>
  <si>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</si>
  <si>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</si>
  <si>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</si>
  <si>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</si>
  <si>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</si>
  <si>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</si>
  <si>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</si>
  <si>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</si>
  <si>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</si>
  <si>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</si>
  <si>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</si>
  <si>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</si>
  <si>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</si>
  <si>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</si>
  <si>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</si>
  <si>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</si>
  <si>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</si>
  <si>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</si>
  <si>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</si>
  <si>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</si>
  <si>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</si>
  <si>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</si>
  <si>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</si>
  <si>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</si>
  <si>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</si>
  <si>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</si>
  <si>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</si>
  <si>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</si>
  <si>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</si>
  <si>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</si>
  <si>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</si>
  <si>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</si>
  <si>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</si>
  <si>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</si>
  <si>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</si>
  <si>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</si>
  <si>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</si>
  <si>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</si>
  <si>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</si>
  <si>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</si>
  <si>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</si>
  <si>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</si>
  <si>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</si>
  <si>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</si>
  <si>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</si>
  <si>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</si>
  <si>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</si>
  <si>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</si>
  <si>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</si>
  <si>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</si>
  <si>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</si>
  <si>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</si>
  <si>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</si>
  <si>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</si>
  <si>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</si>
  <si>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</si>
  <si>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</si>
  <si>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</si>
  <si>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</si>
  <si>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</si>
  <si>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</si>
  <si>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</si>
  <si>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</si>
  <si>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</si>
  <si>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</si>
  <si>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</si>
  <si>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</si>
  <si>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</si>
  <si>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</si>
  <si>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</si>
  <si>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</si>
  <si>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</si>
  <si>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</si>
  <si>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</si>
  <si>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</si>
  <si>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</si>
  <si>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</si>
  <si>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</si>
  <si>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</si>
  <si>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</si>
  <si>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</si>
  <si>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</si>
  <si>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</si>
  <si>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</si>
  <si>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</si>
  <si>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</si>
  <si>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</si>
  <si>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</si>
  <si>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</si>
  <si>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</si>
  <si>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</si>
  <si>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</si>
  <si>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</si>
  <si>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</si>
  <si>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</si>
  <si>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</si>
  <si>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</si>
  <si>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</si>
  <si>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</si>
  <si>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</si>
  <si>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</si>
  <si>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</si>
  <si>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</si>
  <si>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</si>
  <si>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</si>
  <si>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</si>
  <si>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</si>
  <si>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</si>
  <si>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</si>
  <si>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</si>
  <si>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</si>
  <si>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</si>
  <si>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</si>
  <si>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</si>
  <si>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</si>
  <si>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</si>
  <si>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</si>
  <si>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</si>
  <si>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</si>
  <si>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</si>
  <si>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</si>
  <si>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</si>
  <si>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</si>
  <si>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</si>
  <si>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</si>
  <si>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</si>
  <si>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</si>
  <si>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</si>
  <si>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</si>
  <si>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</si>
  <si>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</si>
  <si>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</si>
  <si>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</si>
  <si>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</si>
  <si>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</si>
  <si>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</si>
  <si>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</si>
  <si>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</si>
  <si>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</si>
  <si>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</si>
  <si>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</si>
  <si>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</si>
  <si>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</si>
  <si>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</si>
  <si>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</si>
  <si>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</si>
  <si>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</si>
  <si>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</si>
  <si>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</si>
  <si>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</si>
  <si>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</si>
  <si>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</si>
  <si>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</si>
  <si>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</si>
  <si>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</si>
  <si>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</si>
  <si>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</si>
  <si>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</si>
  <si>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</si>
  <si>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</si>
  <si>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</si>
  <si>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</si>
  <si>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</si>
  <si>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</si>
  <si>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</si>
  <si>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</si>
  <si>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</si>
  <si>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</si>
  <si>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</si>
  <si>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</si>
  <si>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</si>
  <si>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</si>
  <si>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</si>
  <si>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</si>
  <si>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</si>
  <si>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</si>
  <si>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</si>
  <si>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15.11.2023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</si>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</sst>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2" customWidth="1"/>
    <col min="17" max="17" width="6.140625" style="30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2" customWidth="1"/>
    <col min="23" max="23" width="11" style="302" customWidth="1"/>
    <col min="24" max="24" width="10" style="302" customWidth="1"/>
    <col min="25" max="25" width="11.5703125" style="302" customWidth="1"/>
    <col min="26" max="26" width="10.42578125" style="30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2" customWidth="1"/>
    <col min="31" max="31" width="9.140625" style="302" customWidth="1"/>
    <col min="32" max="16384" width="9.140625" style="302"/>
  </cols>
  <sheetData>
    <row r="1" spans="1:29" s="297" customFormat="1" ht="45" customHeight="1" x14ac:dyDescent="0.2">
      <c r="A1" s="41"/>
      <c r="B1" s="41"/>
      <c r="C1" s="41"/>
      <c r="D1" s="409" t="s">
        <v>0</v>
      </c>
      <c r="E1" s="410"/>
      <c r="F1" s="410"/>
      <c r="G1" s="12" t="s">
        <v>1</v>
      </c>
      <c r="H1" s="409" t="s">
        <v>2</v>
      </c>
      <c r="I1" s="410"/>
      <c r="J1" s="410"/>
      <c r="K1" s="410"/>
      <c r="L1" s="410"/>
      <c r="M1" s="410"/>
      <c r="N1" s="410"/>
      <c r="O1" s="410"/>
      <c r="P1" s="634" t="s">
        <v>3</v>
      </c>
      <c r="Q1" s="410"/>
      <c r="R1" s="4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2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2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7" customFormat="1" ht="23.45" customHeight="1" x14ac:dyDescent="0.2">
      <c r="A5" s="439" t="s">
        <v>8</v>
      </c>
      <c r="B5" s="356"/>
      <c r="C5" s="357"/>
      <c r="D5" s="333"/>
      <c r="E5" s="335"/>
      <c r="F5" s="599" t="s">
        <v>9</v>
      </c>
      <c r="G5" s="357"/>
      <c r="H5" s="333" t="s">
        <v>649</v>
      </c>
      <c r="I5" s="334"/>
      <c r="J5" s="334"/>
      <c r="K5" s="334"/>
      <c r="L5" s="335"/>
      <c r="N5" s="24" t="s">
        <v>10</v>
      </c>
      <c r="O5" s="533">
        <v>45247</v>
      </c>
      <c r="P5" s="395"/>
      <c r="R5" s="621" t="s">
        <v>11</v>
      </c>
      <c r="S5" s="362"/>
      <c r="T5" s="482" t="s">
        <v>12</v>
      </c>
      <c r="U5" s="395"/>
      <c r="Z5" s="51"/>
      <c r="AA5" s="51"/>
      <c r="AB5" s="51"/>
    </row>
    <row r="6" spans="1:29" s="297" customFormat="1" ht="24" customHeight="1" x14ac:dyDescent="0.2">
      <c r="A6" s="439" t="s">
        <v>13</v>
      </c>
      <c r="B6" s="356"/>
      <c r="C6" s="357"/>
      <c r="D6" s="559" t="s">
        <v>14</v>
      </c>
      <c r="E6" s="560"/>
      <c r="F6" s="560"/>
      <c r="G6" s="560"/>
      <c r="H6" s="560"/>
      <c r="I6" s="560"/>
      <c r="J6" s="560"/>
      <c r="K6" s="560"/>
      <c r="L6" s="395"/>
      <c r="N6" s="24" t="s">
        <v>15</v>
      </c>
      <c r="O6" s="423" t="str">
        <f>IF(O5=0," ",CHOOSE(WEEKDAY(O5,2),"Понедельник","Вторник","Среда","Четверг","Пятница","Суббота","Воскресенье"))</f>
        <v>Пятница</v>
      </c>
      <c r="P6" s="310"/>
      <c r="R6" s="361" t="s">
        <v>16</v>
      </c>
      <c r="S6" s="362"/>
      <c r="T6" s="486" t="s">
        <v>17</v>
      </c>
      <c r="U6" s="350"/>
      <c r="Z6" s="51"/>
      <c r="AA6" s="51"/>
      <c r="AB6" s="51"/>
    </row>
    <row r="7" spans="1:29" s="297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4"/>
      <c r="S7" s="362"/>
      <c r="T7" s="487"/>
      <c r="U7" s="488"/>
      <c r="Z7" s="51"/>
      <c r="AA7" s="51"/>
      <c r="AB7" s="51"/>
    </row>
    <row r="8" spans="1:29" s="297" customFormat="1" ht="25.5" customHeight="1" x14ac:dyDescent="0.2">
      <c r="A8" s="629" t="s">
        <v>18</v>
      </c>
      <c r="B8" s="317"/>
      <c r="C8" s="318"/>
      <c r="D8" s="402"/>
      <c r="E8" s="403"/>
      <c r="F8" s="403"/>
      <c r="G8" s="403"/>
      <c r="H8" s="403"/>
      <c r="I8" s="403"/>
      <c r="J8" s="403"/>
      <c r="K8" s="403"/>
      <c r="L8" s="404"/>
      <c r="N8" s="24" t="s">
        <v>19</v>
      </c>
      <c r="O8" s="394">
        <v>0.375</v>
      </c>
      <c r="P8" s="395"/>
      <c r="R8" s="314"/>
      <c r="S8" s="362"/>
      <c r="T8" s="487"/>
      <c r="U8" s="488"/>
      <c r="Z8" s="51"/>
      <c r="AA8" s="51"/>
      <c r="AB8" s="51"/>
    </row>
    <row r="9" spans="1:29" s="297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1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0" t="str">
        <f>IF(AND($A$9="Тип доверенности/получателя при получении в адресе перегруза:",$D$9="Разовая доверенность"),"Введите ФИО","")</f>
        <v/>
      </c>
      <c r="I9" s="321"/>
      <c r="J9" s="3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1"/>
      <c r="L9" s="321"/>
      <c r="N9" s="26" t="s">
        <v>20</v>
      </c>
      <c r="O9" s="533"/>
      <c r="P9" s="395"/>
      <c r="R9" s="314"/>
      <c r="S9" s="362"/>
      <c r="T9" s="489"/>
      <c r="U9" s="490"/>
      <c r="V9" s="43"/>
      <c r="W9" s="43"/>
      <c r="X9" s="43"/>
      <c r="Y9" s="43"/>
      <c r="Z9" s="51"/>
      <c r="AA9" s="51"/>
      <c r="AB9" s="51"/>
    </row>
    <row r="10" spans="1:29" s="297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1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3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4"/>
      <c r="P10" s="395"/>
      <c r="S10" s="24" t="s">
        <v>22</v>
      </c>
      <c r="T10" s="349" t="s">
        <v>23</v>
      </c>
      <c r="U10" s="350"/>
      <c r="V10" s="44"/>
      <c r="W10" s="44"/>
      <c r="X10" s="44"/>
      <c r="Y10" s="44"/>
      <c r="Z10" s="51"/>
      <c r="AA10" s="51"/>
      <c r="AB10" s="51"/>
    </row>
    <row r="11" spans="1:29" s="29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1" t="s">
        <v>27</v>
      </c>
      <c r="U11" s="562"/>
      <c r="V11" s="45"/>
      <c r="W11" s="45"/>
      <c r="X11" s="45"/>
      <c r="Y11" s="45"/>
      <c r="Z11" s="51"/>
      <c r="AA11" s="51"/>
      <c r="AB11" s="51"/>
    </row>
    <row r="12" spans="1:29" s="297" customFormat="1" ht="18.600000000000001" customHeight="1" x14ac:dyDescent="0.2">
      <c r="A12" s="596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54"/>
      <c r="P12" s="511"/>
      <c r="Q12" s="23"/>
      <c r="S12" s="24"/>
      <c r="T12" s="410"/>
      <c r="U12" s="314"/>
      <c r="Z12" s="51"/>
      <c r="AA12" s="51"/>
      <c r="AB12" s="51"/>
    </row>
    <row r="13" spans="1:29" s="297" customFormat="1" ht="23.25" customHeight="1" x14ac:dyDescent="0.2">
      <c r="A13" s="596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61"/>
      <c r="P13" s="562"/>
      <c r="Q13" s="23"/>
      <c r="V13" s="49"/>
      <c r="W13" s="49"/>
      <c r="X13" s="49"/>
      <c r="Y13" s="49"/>
      <c r="Z13" s="51"/>
      <c r="AA13" s="51"/>
      <c r="AB13" s="51"/>
    </row>
    <row r="14" spans="1:29" s="297" customFormat="1" ht="18.600000000000001" customHeight="1" x14ac:dyDescent="0.2">
      <c r="A14" s="596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297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0"/>
      <c r="P15" s="410"/>
      <c r="Q15" s="410"/>
      <c r="R15" s="4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60" t="s">
        <v>37</v>
      </c>
      <c r="D17" s="340" t="s">
        <v>38</v>
      </c>
      <c r="E17" s="418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7"/>
      <c r="P17" s="417"/>
      <c r="Q17" s="417"/>
      <c r="R17" s="418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1"/>
      <c r="BA17" s="365" t="s">
        <v>56</v>
      </c>
    </row>
    <row r="18" spans="1:53" ht="14.25" customHeight="1" x14ac:dyDescent="0.2">
      <c r="A18" s="341"/>
      <c r="B18" s="341"/>
      <c r="C18" s="341"/>
      <c r="D18" s="419"/>
      <c r="E18" s="421"/>
      <c r="F18" s="341"/>
      <c r="G18" s="341"/>
      <c r="H18" s="341"/>
      <c r="I18" s="341"/>
      <c r="J18" s="341"/>
      <c r="K18" s="341"/>
      <c r="L18" s="341"/>
      <c r="M18" s="341"/>
      <c r="N18" s="419"/>
      <c r="O18" s="420"/>
      <c r="P18" s="420"/>
      <c r="Q18" s="420"/>
      <c r="R18" s="421"/>
      <c r="S18" s="298" t="s">
        <v>57</v>
      </c>
      <c r="T18" s="298" t="s">
        <v>58</v>
      </c>
      <c r="U18" s="341"/>
      <c r="V18" s="341"/>
      <c r="W18" s="354"/>
      <c r="X18" s="341"/>
      <c r="Y18" s="536"/>
      <c r="Z18" s="536"/>
      <c r="AA18" s="374"/>
      <c r="AB18" s="375"/>
      <c r="AC18" s="376"/>
      <c r="AD18" s="442"/>
      <c r="BA18" s="314"/>
    </row>
    <row r="19" spans="1:53" ht="27.75" customHeight="1" x14ac:dyDescent="0.2">
      <c r="A19" s="330" t="s">
        <v>59</v>
      </c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1"/>
      <c r="X19" s="331"/>
      <c r="Y19" s="48"/>
      <c r="Z19" s="48"/>
    </row>
    <row r="20" spans="1:53" ht="16.5" customHeight="1" x14ac:dyDescent="0.25">
      <c r="A20" s="325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299"/>
      <c r="Z20" s="299"/>
    </row>
    <row r="21" spans="1:53" ht="14.25" customHeight="1" x14ac:dyDescent="0.25">
      <c r="A21" s="319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5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5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19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5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5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19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5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5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19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5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5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19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5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5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30" t="s">
        <v>93</v>
      </c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331"/>
      <c r="Y46" s="48"/>
      <c r="Z46" s="48"/>
    </row>
    <row r="47" spans="1:53" ht="16.5" customHeight="1" x14ac:dyDescent="0.25">
      <c r="A47" s="325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299"/>
      <c r="Z47" s="299"/>
    </row>
    <row r="48" spans="1:53" ht="14.25" customHeight="1" x14ac:dyDescent="0.25">
      <c r="A48" s="319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4"/>
      <c r="T49" s="34"/>
      <c r="U49" s="35" t="s">
        <v>65</v>
      </c>
      <c r="V49" s="304">
        <v>1000</v>
      </c>
      <c r="W49" s="305">
        <f>IFERROR(IF(V49="",0,CEILING((V49/$H49),1)*$H49),"")</f>
        <v>1004.4000000000001</v>
      </c>
      <c r="X49" s="36">
        <f>IFERROR(IF(W49=0,"",ROUNDUP(W49/H49,0)*0.02175),"")</f>
        <v>2.0227499999999998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4"/>
      <c r="T50" s="34"/>
      <c r="U50" s="35" t="s">
        <v>65</v>
      </c>
      <c r="V50" s="304">
        <v>90</v>
      </c>
      <c r="W50" s="305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5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6">
        <f>IFERROR(V49/H49,"0")+IFERROR(V50/H50,"0")</f>
        <v>125.92592592592591</v>
      </c>
      <c r="W51" s="306">
        <f>IFERROR(W49/H49,"0")+IFERROR(W50/H50,"0")</f>
        <v>127</v>
      </c>
      <c r="X51" s="306">
        <f>IFERROR(IF(X49="",0,X49),"0")+IFERROR(IF(X50="",0,X50),"0")</f>
        <v>2.2787699999999997</v>
      </c>
      <c r="Y51" s="307"/>
      <c r="Z51" s="307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5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6">
        <f>IFERROR(SUM(V49:V50),"0")</f>
        <v>1090</v>
      </c>
      <c r="W52" s="306">
        <f>IFERROR(SUM(W49:W50),"0")</f>
        <v>1096.2</v>
      </c>
      <c r="X52" s="37"/>
      <c r="Y52" s="307"/>
      <c r="Z52" s="307"/>
    </row>
    <row r="53" spans="1:53" ht="16.5" customHeight="1" x14ac:dyDescent="0.25">
      <c r="A53" s="325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299"/>
      <c r="Z53" s="299"/>
    </row>
    <row r="54" spans="1:53" ht="14.25" customHeight="1" x14ac:dyDescent="0.25">
      <c r="A54" s="319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2">
        <v>4680115881426</v>
      </c>
      <c r="E55" s="31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09"/>
      <c r="P55" s="309"/>
      <c r="Q55" s="309"/>
      <c r="R55" s="31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2">
        <v>4680115881426</v>
      </c>
      <c r="E56" s="31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4"/>
      <c r="T56" s="34"/>
      <c r="U56" s="35" t="s">
        <v>65</v>
      </c>
      <c r="V56" s="304">
        <v>2000</v>
      </c>
      <c r="W56" s="305">
        <f>IFERROR(IF(V56="",0,CEILING((V56/$H56),1)*$H56),"")</f>
        <v>2008.8000000000002</v>
      </c>
      <c r="X56" s="36">
        <f>IFERROR(IF(W56=0,"",ROUNDUP(W56/H56,0)*0.02175),"")</f>
        <v>4.0454999999999997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4"/>
      <c r="T57" s="34"/>
      <c r="U57" s="35" t="s">
        <v>65</v>
      </c>
      <c r="V57" s="304">
        <v>900</v>
      </c>
      <c r="W57" s="305">
        <f>IFERROR(IF(V57="",0,CEILING((V57/$H57),1)*$H57),"")</f>
        <v>900</v>
      </c>
      <c r="X57" s="36">
        <f>IFERROR(IF(W57=0,"",ROUNDUP(W57/H57,0)*0.00937),"")</f>
        <v>1.8739999999999999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4" t="s">
        <v>113</v>
      </c>
      <c r="O58" s="309"/>
      <c r="P58" s="309"/>
      <c r="Q58" s="309"/>
      <c r="R58" s="31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5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6">
        <f>IFERROR(V55/H55,"0")+IFERROR(V56/H56,"0")+IFERROR(V57/H57,"0")+IFERROR(V58/H58,"0")</f>
        <v>385.18518518518516</v>
      </c>
      <c r="W59" s="306">
        <f>IFERROR(W55/H55,"0")+IFERROR(W56/H56,"0")+IFERROR(W57/H57,"0")+IFERROR(W58/H58,"0")</f>
        <v>386</v>
      </c>
      <c r="X59" s="306">
        <f>IFERROR(IF(X55="",0,X55),"0")+IFERROR(IF(X56="",0,X56),"0")+IFERROR(IF(X57="",0,X57),"0")+IFERROR(IF(X58="",0,X58),"0")</f>
        <v>5.9194999999999993</v>
      </c>
      <c r="Y59" s="307"/>
      <c r="Z59" s="307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5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6">
        <f>IFERROR(SUM(V55:V58),"0")</f>
        <v>2900</v>
      </c>
      <c r="W60" s="306">
        <f>IFERROR(SUM(W55:W58),"0")</f>
        <v>2908.8</v>
      </c>
      <c r="X60" s="37"/>
      <c r="Y60" s="307"/>
      <c r="Z60" s="307"/>
    </row>
    <row r="61" spans="1:53" ht="16.5" customHeight="1" x14ac:dyDescent="0.25">
      <c r="A61" s="325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299"/>
      <c r="Z61" s="299"/>
    </row>
    <row r="62" spans="1:53" ht="14.25" customHeight="1" x14ac:dyDescent="0.25">
      <c r="A62" s="319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2">
        <v>4607091382945</v>
      </c>
      <c r="E63" s="310"/>
      <c r="F63" s="303">
        <v>1.4</v>
      </c>
      <c r="G63" s="32">
        <v>8</v>
      </c>
      <c r="H63" s="303">
        <v>11.2</v>
      </c>
      <c r="I63" s="30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2" t="s">
        <v>116</v>
      </c>
      <c r="O63" s="309"/>
      <c r="P63" s="309"/>
      <c r="Q63" s="309"/>
      <c r="R63" s="310"/>
      <c r="S63" s="34"/>
      <c r="T63" s="34"/>
      <c r="U63" s="35" t="s">
        <v>65</v>
      </c>
      <c r="V63" s="304">
        <v>0</v>
      </c>
      <c r="W63" s="305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2">
        <v>4607091385670</v>
      </c>
      <c r="E64" s="310"/>
      <c r="F64" s="303">
        <v>1.35</v>
      </c>
      <c r="G64" s="32">
        <v>8</v>
      </c>
      <c r="H64" s="303">
        <v>10.8</v>
      </c>
      <c r="I64" s="303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09"/>
      <c r="P64" s="309"/>
      <c r="Q64" s="309"/>
      <c r="R64" s="310"/>
      <c r="S64" s="34"/>
      <c r="T64" s="34"/>
      <c r="U64" s="35" t="s">
        <v>65</v>
      </c>
      <c r="V64" s="304">
        <v>0</v>
      </c>
      <c r="W64" s="30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2">
        <v>4680115881327</v>
      </c>
      <c r="E65" s="31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09"/>
      <c r="P65" s="309"/>
      <c r="Q65" s="309"/>
      <c r="R65" s="310"/>
      <c r="S65" s="34"/>
      <c r="T65" s="34"/>
      <c r="U65" s="35" t="s">
        <v>65</v>
      </c>
      <c r="V65" s="304">
        <v>0</v>
      </c>
      <c r="W65" s="30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2">
        <v>4680115882133</v>
      </c>
      <c r="E66" s="31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09"/>
      <c r="P66" s="309"/>
      <c r="Q66" s="309"/>
      <c r="R66" s="310"/>
      <c r="S66" s="34"/>
      <c r="T66" s="34"/>
      <c r="U66" s="35" t="s">
        <v>65</v>
      </c>
      <c r="V66" s="304">
        <v>0</v>
      </c>
      <c r="W66" s="30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2">
        <v>4607091382952</v>
      </c>
      <c r="E67" s="310"/>
      <c r="F67" s="303">
        <v>0.5</v>
      </c>
      <c r="G67" s="32">
        <v>6</v>
      </c>
      <c r="H67" s="303">
        <v>3</v>
      </c>
      <c r="I67" s="303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09"/>
      <c r="P67" s="309"/>
      <c r="Q67" s="309"/>
      <c r="R67" s="310"/>
      <c r="S67" s="34"/>
      <c r="T67" s="34"/>
      <c r="U67" s="35" t="s">
        <v>65</v>
      </c>
      <c r="V67" s="304">
        <v>0</v>
      </c>
      <c r="W67" s="305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2">
        <v>4680115882539</v>
      </c>
      <c r="E68" s="310"/>
      <c r="F68" s="303">
        <v>0.37</v>
      </c>
      <c r="G68" s="32">
        <v>10</v>
      </c>
      <c r="H68" s="303">
        <v>3.7</v>
      </c>
      <c r="I68" s="303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09"/>
      <c r="P68" s="309"/>
      <c r="Q68" s="309"/>
      <c r="R68" s="31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2">
        <v>4607091385687</v>
      </c>
      <c r="E69" s="310"/>
      <c r="F69" s="303">
        <v>0.4</v>
      </c>
      <c r="G69" s="32">
        <v>10</v>
      </c>
      <c r="H69" s="303">
        <v>4</v>
      </c>
      <c r="I69" s="303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09"/>
      <c r="P69" s="309"/>
      <c r="Q69" s="309"/>
      <c r="R69" s="310"/>
      <c r="S69" s="34"/>
      <c r="T69" s="34"/>
      <c r="U69" s="35" t="s">
        <v>65</v>
      </c>
      <c r="V69" s="304">
        <v>0</v>
      </c>
      <c r="W69" s="30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2">
        <v>4607091384604</v>
      </c>
      <c r="E70" s="31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09"/>
      <c r="P70" s="309"/>
      <c r="Q70" s="309"/>
      <c r="R70" s="310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2">
        <v>4680115880283</v>
      </c>
      <c r="E71" s="310"/>
      <c r="F71" s="303">
        <v>0.6</v>
      </c>
      <c r="G71" s="32">
        <v>8</v>
      </c>
      <c r="H71" s="303">
        <v>4.8</v>
      </c>
      <c r="I71" s="303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09"/>
      <c r="P71" s="309"/>
      <c r="Q71" s="309"/>
      <c r="R71" s="31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2">
        <v>4680115881518</v>
      </c>
      <c r="E72" s="310"/>
      <c r="F72" s="303">
        <v>0.4</v>
      </c>
      <c r="G72" s="32">
        <v>10</v>
      </c>
      <c r="H72" s="303">
        <v>4</v>
      </c>
      <c r="I72" s="303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09"/>
      <c r="P72" s="309"/>
      <c r="Q72" s="309"/>
      <c r="R72" s="31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2">
        <v>4680115881303</v>
      </c>
      <c r="E73" s="310"/>
      <c r="F73" s="303">
        <v>0.45</v>
      </c>
      <c r="G73" s="32">
        <v>10</v>
      </c>
      <c r="H73" s="303">
        <v>4.5</v>
      </c>
      <c r="I73" s="303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09"/>
      <c r="P73" s="309"/>
      <c r="Q73" s="309"/>
      <c r="R73" s="310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2">
        <v>4680115882720</v>
      </c>
      <c r="E74" s="310"/>
      <c r="F74" s="303">
        <v>0.45</v>
      </c>
      <c r="G74" s="32">
        <v>10</v>
      </c>
      <c r="H74" s="303">
        <v>4.5</v>
      </c>
      <c r="I74" s="303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5" t="s">
        <v>141</v>
      </c>
      <c r="O74" s="309"/>
      <c r="P74" s="309"/>
      <c r="Q74" s="309"/>
      <c r="R74" s="31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2">
        <v>4607091388466</v>
      </c>
      <c r="E75" s="310"/>
      <c r="F75" s="303">
        <v>0.45</v>
      </c>
      <c r="G75" s="32">
        <v>6</v>
      </c>
      <c r="H75" s="303">
        <v>2.7</v>
      </c>
      <c r="I75" s="303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3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9"/>
      <c r="P75" s="309"/>
      <c r="Q75" s="309"/>
      <c r="R75" s="310"/>
      <c r="S75" s="34"/>
      <c r="T75" s="34"/>
      <c r="U75" s="35" t="s">
        <v>65</v>
      </c>
      <c r="V75" s="304">
        <v>0</v>
      </c>
      <c r="W75" s="30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2">
        <v>4680115880269</v>
      </c>
      <c r="E76" s="310"/>
      <c r="F76" s="303">
        <v>0.375</v>
      </c>
      <c r="G76" s="32">
        <v>10</v>
      </c>
      <c r="H76" s="303">
        <v>3.75</v>
      </c>
      <c r="I76" s="303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9"/>
      <c r="P76" s="309"/>
      <c r="Q76" s="309"/>
      <c r="R76" s="31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2">
        <v>4680115880429</v>
      </c>
      <c r="E77" s="310"/>
      <c r="F77" s="303">
        <v>0.45</v>
      </c>
      <c r="G77" s="32">
        <v>10</v>
      </c>
      <c r="H77" s="303">
        <v>4.5</v>
      </c>
      <c r="I77" s="303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9"/>
      <c r="P77" s="309"/>
      <c r="Q77" s="309"/>
      <c r="R77" s="310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2">
        <v>4680115881457</v>
      </c>
      <c r="E78" s="310"/>
      <c r="F78" s="303">
        <v>0.75</v>
      </c>
      <c r="G78" s="32">
        <v>6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9"/>
      <c r="P78" s="309"/>
      <c r="Q78" s="309"/>
      <c r="R78" s="310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3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4"/>
      <c r="M79" s="315"/>
      <c r="N79" s="316" t="s">
        <v>66</v>
      </c>
      <c r="O79" s="317"/>
      <c r="P79" s="317"/>
      <c r="Q79" s="317"/>
      <c r="R79" s="317"/>
      <c r="S79" s="317"/>
      <c r="T79" s="318"/>
      <c r="U79" s="37" t="s">
        <v>67</v>
      </c>
      <c r="V79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7"/>
      <c r="Z79" s="307"/>
    </row>
    <row r="80" spans="1:53" x14ac:dyDescent="0.2">
      <c r="A80" s="314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5"/>
      <c r="N80" s="316" t="s">
        <v>66</v>
      </c>
      <c r="O80" s="317"/>
      <c r="P80" s="317"/>
      <c r="Q80" s="317"/>
      <c r="R80" s="317"/>
      <c r="S80" s="317"/>
      <c r="T80" s="318"/>
      <c r="U80" s="37" t="s">
        <v>65</v>
      </c>
      <c r="V80" s="306">
        <f>IFERROR(SUM(V63:V78),"0")</f>
        <v>0</v>
      </c>
      <c r="W80" s="306">
        <f>IFERROR(SUM(W63:W78),"0")</f>
        <v>0</v>
      </c>
      <c r="X80" s="37"/>
      <c r="Y80" s="307"/>
      <c r="Z80" s="307"/>
    </row>
    <row r="81" spans="1:53" ht="14.25" customHeight="1" x14ac:dyDescent="0.25">
      <c r="A81" s="319" t="s">
        <v>95</v>
      </c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300"/>
      <c r="Z81" s="300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2">
        <v>4607091384789</v>
      </c>
      <c r="E82" s="310"/>
      <c r="F82" s="303">
        <v>1</v>
      </c>
      <c r="G82" s="32">
        <v>6</v>
      </c>
      <c r="H82" s="303">
        <v>6</v>
      </c>
      <c r="I82" s="303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0" t="s">
        <v>152</v>
      </c>
      <c r="O82" s="309"/>
      <c r="P82" s="309"/>
      <c r="Q82" s="309"/>
      <c r="R82" s="310"/>
      <c r="S82" s="34"/>
      <c r="T82" s="34"/>
      <c r="U82" s="35" t="s">
        <v>65</v>
      </c>
      <c r="V82" s="304">
        <v>0</v>
      </c>
      <c r="W82" s="305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2">
        <v>4680115881488</v>
      </c>
      <c r="E83" s="310"/>
      <c r="F83" s="303">
        <v>1.35</v>
      </c>
      <c r="G83" s="32">
        <v>8</v>
      </c>
      <c r="H83" s="303">
        <v>10.8</v>
      </c>
      <c r="I83" s="303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9"/>
      <c r="P83" s="309"/>
      <c r="Q83" s="309"/>
      <c r="R83" s="310"/>
      <c r="S83" s="34"/>
      <c r="T83" s="34"/>
      <c r="U83" s="35" t="s">
        <v>65</v>
      </c>
      <c r="V83" s="304">
        <v>0</v>
      </c>
      <c r="W83" s="305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2">
        <v>4607091384765</v>
      </c>
      <c r="E84" s="310"/>
      <c r="F84" s="303">
        <v>0.42</v>
      </c>
      <c r="G84" s="32">
        <v>6</v>
      </c>
      <c r="H84" s="303">
        <v>2.52</v>
      </c>
      <c r="I84" s="303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32" t="s">
        <v>157</v>
      </c>
      <c r="O84" s="309"/>
      <c r="P84" s="309"/>
      <c r="Q84" s="309"/>
      <c r="R84" s="310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2">
        <v>4680115882751</v>
      </c>
      <c r="E85" s="310"/>
      <c r="F85" s="303">
        <v>0.45</v>
      </c>
      <c r="G85" s="32">
        <v>10</v>
      </c>
      <c r="H85" s="303">
        <v>4.5</v>
      </c>
      <c r="I85" s="303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26" t="s">
        <v>160</v>
      </c>
      <c r="O85" s="309"/>
      <c r="P85" s="309"/>
      <c r="Q85" s="309"/>
      <c r="R85" s="31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2">
        <v>4680115882775</v>
      </c>
      <c r="E86" s="310"/>
      <c r="F86" s="303">
        <v>0.3</v>
      </c>
      <c r="G86" s="32">
        <v>8</v>
      </c>
      <c r="H86" s="303">
        <v>2.4</v>
      </c>
      <c r="I86" s="303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464" t="s">
        <v>164</v>
      </c>
      <c r="O86" s="309"/>
      <c r="P86" s="309"/>
      <c r="Q86" s="309"/>
      <c r="R86" s="31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2">
        <v>4680115880658</v>
      </c>
      <c r="E87" s="310"/>
      <c r="F87" s="303">
        <v>0.4</v>
      </c>
      <c r="G87" s="32">
        <v>6</v>
      </c>
      <c r="H87" s="303">
        <v>2.4</v>
      </c>
      <c r="I87" s="303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9"/>
      <c r="P87" s="309"/>
      <c r="Q87" s="309"/>
      <c r="R87" s="31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2">
        <v>4607091381962</v>
      </c>
      <c r="E88" s="310"/>
      <c r="F88" s="303">
        <v>0.5</v>
      </c>
      <c r="G88" s="32">
        <v>6</v>
      </c>
      <c r="H88" s="303">
        <v>3</v>
      </c>
      <c r="I88" s="303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9"/>
      <c r="P88" s="309"/>
      <c r="Q88" s="309"/>
      <c r="R88" s="310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3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5"/>
      <c r="N89" s="316" t="s">
        <v>66</v>
      </c>
      <c r="O89" s="317"/>
      <c r="P89" s="317"/>
      <c r="Q89" s="317"/>
      <c r="R89" s="317"/>
      <c r="S89" s="317"/>
      <c r="T89" s="318"/>
      <c r="U89" s="37" t="s">
        <v>67</v>
      </c>
      <c r="V89" s="306">
        <f>IFERROR(V82/H82,"0")+IFERROR(V83/H83,"0")+IFERROR(V84/H84,"0")+IFERROR(V85/H85,"0")+IFERROR(V86/H86,"0")+IFERROR(V87/H87,"0")+IFERROR(V88/H88,"0")</f>
        <v>0</v>
      </c>
      <c r="W89" s="306">
        <f>IFERROR(W82/H82,"0")+IFERROR(W83/H83,"0")+IFERROR(W84/H84,"0")+IFERROR(W85/H85,"0")+IFERROR(W86/H86,"0")+IFERROR(W87/H87,"0")+IFERROR(W88/H88,"0")</f>
        <v>0</v>
      </c>
      <c r="X89" s="306">
        <f>IFERROR(IF(X82="",0,X82),"0")+IFERROR(IF(X83="",0,X83),"0")+IFERROR(IF(X84="",0,X84),"0")+IFERROR(IF(X85="",0,X85),"0")+IFERROR(IF(X86="",0,X86),"0")+IFERROR(IF(X87="",0,X87),"0")+IFERROR(IF(X88="",0,X88),"0")</f>
        <v>0</v>
      </c>
      <c r="Y89" s="307"/>
      <c r="Z89" s="307"/>
    </row>
    <row r="90" spans="1:53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5"/>
      <c r="N90" s="316" t="s">
        <v>66</v>
      </c>
      <c r="O90" s="317"/>
      <c r="P90" s="317"/>
      <c r="Q90" s="317"/>
      <c r="R90" s="317"/>
      <c r="S90" s="317"/>
      <c r="T90" s="318"/>
      <c r="U90" s="37" t="s">
        <v>65</v>
      </c>
      <c r="V90" s="306">
        <f>IFERROR(SUM(V82:V88),"0")</f>
        <v>0</v>
      </c>
      <c r="W90" s="306">
        <f>IFERROR(SUM(W82:W88),"0")</f>
        <v>0</v>
      </c>
      <c r="X90" s="37"/>
      <c r="Y90" s="307"/>
      <c r="Z90" s="307"/>
    </row>
    <row r="91" spans="1:53" ht="14.25" customHeight="1" x14ac:dyDescent="0.25">
      <c r="A91" s="319" t="s">
        <v>60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300"/>
      <c r="Z91" s="300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2">
        <v>4607091387667</v>
      </c>
      <c r="E92" s="310"/>
      <c r="F92" s="303">
        <v>0.9</v>
      </c>
      <c r="G92" s="32">
        <v>10</v>
      </c>
      <c r="H92" s="303">
        <v>9</v>
      </c>
      <c r="I92" s="30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9"/>
      <c r="P92" s="309"/>
      <c r="Q92" s="309"/>
      <c r="R92" s="310"/>
      <c r="S92" s="34"/>
      <c r="T92" s="34"/>
      <c r="U92" s="35" t="s">
        <v>65</v>
      </c>
      <c r="V92" s="304">
        <v>0</v>
      </c>
      <c r="W92" s="305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2">
        <v>4607091387636</v>
      </c>
      <c r="E93" s="310"/>
      <c r="F93" s="303">
        <v>0.7</v>
      </c>
      <c r="G93" s="32">
        <v>6</v>
      </c>
      <c r="H93" s="303">
        <v>4.2</v>
      </c>
      <c r="I93" s="30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9"/>
      <c r="P93" s="309"/>
      <c r="Q93" s="309"/>
      <c r="R93" s="310"/>
      <c r="S93" s="34"/>
      <c r="T93" s="34"/>
      <c r="U93" s="35" t="s">
        <v>65</v>
      </c>
      <c r="V93" s="304">
        <v>0</v>
      </c>
      <c r="W93" s="305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2">
        <v>4607091384727</v>
      </c>
      <c r="E94" s="310"/>
      <c r="F94" s="303">
        <v>0.8</v>
      </c>
      <c r="G94" s="32">
        <v>6</v>
      </c>
      <c r="H94" s="303">
        <v>4.8</v>
      </c>
      <c r="I94" s="30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9"/>
      <c r="P94" s="309"/>
      <c r="Q94" s="309"/>
      <c r="R94" s="31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2">
        <v>4607091386745</v>
      </c>
      <c r="E95" s="31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9"/>
      <c r="P95" s="309"/>
      <c r="Q95" s="309"/>
      <c r="R95" s="31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2">
        <v>4607091382426</v>
      </c>
      <c r="E96" s="310"/>
      <c r="F96" s="303">
        <v>0.9</v>
      </c>
      <c r="G96" s="32">
        <v>10</v>
      </c>
      <c r="H96" s="303">
        <v>9</v>
      </c>
      <c r="I96" s="30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9"/>
      <c r="P96" s="309"/>
      <c r="Q96" s="309"/>
      <c r="R96" s="310"/>
      <c r="S96" s="34"/>
      <c r="T96" s="34"/>
      <c r="U96" s="35" t="s">
        <v>65</v>
      </c>
      <c r="V96" s="304">
        <v>100</v>
      </c>
      <c r="W96" s="305">
        <f t="shared" si="5"/>
        <v>108</v>
      </c>
      <c r="X96" s="36">
        <f>IFERROR(IF(W96=0,"",ROUNDUP(W96/H96,0)*0.02175),"")</f>
        <v>0.26100000000000001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2">
        <v>4607091386547</v>
      </c>
      <c r="E97" s="310"/>
      <c r="F97" s="303">
        <v>0.35</v>
      </c>
      <c r="G97" s="32">
        <v>8</v>
      </c>
      <c r="H97" s="303">
        <v>2.8</v>
      </c>
      <c r="I97" s="303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9"/>
      <c r="P97" s="309"/>
      <c r="Q97" s="309"/>
      <c r="R97" s="31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2">
        <v>4607091384734</v>
      </c>
      <c r="E98" s="310"/>
      <c r="F98" s="303">
        <v>0.35</v>
      </c>
      <c r="G98" s="32">
        <v>6</v>
      </c>
      <c r="H98" s="303">
        <v>2.1</v>
      </c>
      <c r="I98" s="303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9"/>
      <c r="P98" s="309"/>
      <c r="Q98" s="309"/>
      <c r="R98" s="31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2">
        <v>4607091382464</v>
      </c>
      <c r="E99" s="310"/>
      <c r="F99" s="303">
        <v>0.35</v>
      </c>
      <c r="G99" s="32">
        <v>8</v>
      </c>
      <c r="H99" s="303">
        <v>2.8</v>
      </c>
      <c r="I99" s="303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9"/>
      <c r="P99" s="309"/>
      <c r="Q99" s="309"/>
      <c r="R99" s="310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2">
        <v>4680115883444</v>
      </c>
      <c r="E100" s="310"/>
      <c r="F100" s="303">
        <v>0.35</v>
      </c>
      <c r="G100" s="32">
        <v>8</v>
      </c>
      <c r="H100" s="303">
        <v>2.8</v>
      </c>
      <c r="I100" s="303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9" t="s">
        <v>187</v>
      </c>
      <c r="O100" s="309"/>
      <c r="P100" s="309"/>
      <c r="Q100" s="309"/>
      <c r="R100" s="31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2">
        <v>4680115883444</v>
      </c>
      <c r="E101" s="31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0" t="s">
        <v>187</v>
      </c>
      <c r="O101" s="309"/>
      <c r="P101" s="309"/>
      <c r="Q101" s="309"/>
      <c r="R101" s="31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3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4"/>
      <c r="M102" s="315"/>
      <c r="N102" s="316" t="s">
        <v>66</v>
      </c>
      <c r="O102" s="317"/>
      <c r="P102" s="317"/>
      <c r="Q102" s="317"/>
      <c r="R102" s="317"/>
      <c r="S102" s="317"/>
      <c r="T102" s="318"/>
      <c r="U102" s="37" t="s">
        <v>67</v>
      </c>
      <c r="V102" s="306">
        <f>IFERROR(V92/H92,"0")+IFERROR(V93/H93,"0")+IFERROR(V94/H94,"0")+IFERROR(V95/H95,"0")+IFERROR(V96/H96,"0")+IFERROR(V97/H97,"0")+IFERROR(V98/H98,"0")+IFERROR(V99/H99,"0")+IFERROR(V100/H100,"0")+IFERROR(V101/H101,"0")</f>
        <v>11.111111111111111</v>
      </c>
      <c r="W102" s="306">
        <f>IFERROR(W92/H92,"0")+IFERROR(W93/H93,"0")+IFERROR(W94/H94,"0")+IFERROR(W95/H95,"0")+IFERROR(W96/H96,"0")+IFERROR(W97/H97,"0")+IFERROR(W98/H98,"0")+IFERROR(W99/H99,"0")+IFERROR(W100/H100,"0")+IFERROR(W101/H101,"0")</f>
        <v>12</v>
      </c>
      <c r="X102" s="30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0.26100000000000001</v>
      </c>
      <c r="Y102" s="307"/>
      <c r="Z102" s="307"/>
    </row>
    <row r="103" spans="1:53" x14ac:dyDescent="0.2">
      <c r="A103" s="314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5"/>
      <c r="N103" s="316" t="s">
        <v>66</v>
      </c>
      <c r="O103" s="317"/>
      <c r="P103" s="317"/>
      <c r="Q103" s="317"/>
      <c r="R103" s="317"/>
      <c r="S103" s="317"/>
      <c r="T103" s="318"/>
      <c r="U103" s="37" t="s">
        <v>65</v>
      </c>
      <c r="V103" s="306">
        <f>IFERROR(SUM(V92:V101),"0")</f>
        <v>100</v>
      </c>
      <c r="W103" s="306">
        <f>IFERROR(SUM(W92:W101),"0")</f>
        <v>108</v>
      </c>
      <c r="X103" s="37"/>
      <c r="Y103" s="307"/>
      <c r="Z103" s="307"/>
    </row>
    <row r="104" spans="1:53" ht="14.25" customHeight="1" x14ac:dyDescent="0.25">
      <c r="A104" s="319" t="s">
        <v>68</v>
      </c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4"/>
      <c r="N104" s="314"/>
      <c r="O104" s="314"/>
      <c r="P104" s="314"/>
      <c r="Q104" s="314"/>
      <c r="R104" s="314"/>
      <c r="S104" s="314"/>
      <c r="T104" s="314"/>
      <c r="U104" s="314"/>
      <c r="V104" s="314"/>
      <c r="W104" s="314"/>
      <c r="X104" s="314"/>
      <c r="Y104" s="300"/>
      <c r="Z104" s="300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2">
        <v>4607091386967</v>
      </c>
      <c r="E105" s="310"/>
      <c r="F105" s="303">
        <v>1.35</v>
      </c>
      <c r="G105" s="32">
        <v>6</v>
      </c>
      <c r="H105" s="303">
        <v>8.1</v>
      </c>
      <c r="I105" s="303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571" t="s">
        <v>191</v>
      </c>
      <c r="O105" s="309"/>
      <c r="P105" s="309"/>
      <c r="Q105" s="309"/>
      <c r="R105" s="310"/>
      <c r="S105" s="34"/>
      <c r="T105" s="34"/>
      <c r="U105" s="35" t="s">
        <v>65</v>
      </c>
      <c r="V105" s="304">
        <v>0</v>
      </c>
      <c r="W105" s="305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2">
        <v>4607091386967</v>
      </c>
      <c r="E106" s="310"/>
      <c r="F106" s="303">
        <v>1.4</v>
      </c>
      <c r="G106" s="32">
        <v>6</v>
      </c>
      <c r="H106" s="303">
        <v>8.4</v>
      </c>
      <c r="I106" s="303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3" t="s">
        <v>193</v>
      </c>
      <c r="O106" s="309"/>
      <c r="P106" s="309"/>
      <c r="Q106" s="309"/>
      <c r="R106" s="310"/>
      <c r="S106" s="34"/>
      <c r="T106" s="34"/>
      <c r="U106" s="35" t="s">
        <v>65</v>
      </c>
      <c r="V106" s="304">
        <v>0</v>
      </c>
      <c r="W106" s="305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2">
        <v>4607091385304</v>
      </c>
      <c r="E107" s="310"/>
      <c r="F107" s="303">
        <v>1.35</v>
      </c>
      <c r="G107" s="32">
        <v>6</v>
      </c>
      <c r="H107" s="303">
        <v>8.1</v>
      </c>
      <c r="I107" s="303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7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9"/>
      <c r="P107" s="309"/>
      <c r="Q107" s="309"/>
      <c r="R107" s="310"/>
      <c r="S107" s="34"/>
      <c r="T107" s="34"/>
      <c r="U107" s="35" t="s">
        <v>65</v>
      </c>
      <c r="V107" s="304">
        <v>0</v>
      </c>
      <c r="W107" s="30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2">
        <v>4607091386264</v>
      </c>
      <c r="E108" s="310"/>
      <c r="F108" s="303">
        <v>0.5</v>
      </c>
      <c r="G108" s="32">
        <v>6</v>
      </c>
      <c r="H108" s="303">
        <v>3</v>
      </c>
      <c r="I108" s="30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9"/>
      <c r="P108" s="309"/>
      <c r="Q108" s="309"/>
      <c r="R108" s="310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2">
        <v>4607091385731</v>
      </c>
      <c r="E109" s="310"/>
      <c r="F109" s="303">
        <v>0.45</v>
      </c>
      <c r="G109" s="32">
        <v>6</v>
      </c>
      <c r="H109" s="303">
        <v>2.7</v>
      </c>
      <c r="I109" s="303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532" t="s">
        <v>200</v>
      </c>
      <c r="O109" s="309"/>
      <c r="P109" s="309"/>
      <c r="Q109" s="309"/>
      <c r="R109" s="310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2">
        <v>4680115880214</v>
      </c>
      <c r="E110" s="310"/>
      <c r="F110" s="303">
        <v>0.45</v>
      </c>
      <c r="G110" s="32">
        <v>6</v>
      </c>
      <c r="H110" s="303">
        <v>2.7</v>
      </c>
      <c r="I110" s="303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594" t="s">
        <v>203</v>
      </c>
      <c r="O110" s="309"/>
      <c r="P110" s="309"/>
      <c r="Q110" s="309"/>
      <c r="R110" s="310"/>
      <c r="S110" s="34"/>
      <c r="T110" s="34"/>
      <c r="U110" s="35" t="s">
        <v>65</v>
      </c>
      <c r="V110" s="304">
        <v>0</v>
      </c>
      <c r="W110" s="305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2">
        <v>4680115880894</v>
      </c>
      <c r="E111" s="310"/>
      <c r="F111" s="303">
        <v>0.33</v>
      </c>
      <c r="G111" s="32">
        <v>6</v>
      </c>
      <c r="H111" s="303">
        <v>1.98</v>
      </c>
      <c r="I111" s="303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537" t="s">
        <v>206</v>
      </c>
      <c r="O111" s="309"/>
      <c r="P111" s="309"/>
      <c r="Q111" s="309"/>
      <c r="R111" s="310"/>
      <c r="S111" s="34"/>
      <c r="T111" s="34"/>
      <c r="U111" s="35" t="s">
        <v>65</v>
      </c>
      <c r="V111" s="304">
        <v>0</v>
      </c>
      <c r="W111" s="30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2">
        <v>4607091385427</v>
      </c>
      <c r="E112" s="310"/>
      <c r="F112" s="303">
        <v>0.5</v>
      </c>
      <c r="G112" s="32">
        <v>6</v>
      </c>
      <c r="H112" s="303">
        <v>3</v>
      </c>
      <c r="I112" s="303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9"/>
      <c r="P112" s="309"/>
      <c r="Q112" s="309"/>
      <c r="R112" s="310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2">
        <v>4680115882645</v>
      </c>
      <c r="E113" s="310"/>
      <c r="F113" s="303">
        <v>0.3</v>
      </c>
      <c r="G113" s="32">
        <v>6</v>
      </c>
      <c r="H113" s="303">
        <v>1.8</v>
      </c>
      <c r="I113" s="303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211</v>
      </c>
      <c r="O113" s="309"/>
      <c r="P113" s="309"/>
      <c r="Q113" s="309"/>
      <c r="R113" s="31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3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4"/>
      <c r="M114" s="315"/>
      <c r="N114" s="316" t="s">
        <v>66</v>
      </c>
      <c r="O114" s="317"/>
      <c r="P114" s="317"/>
      <c r="Q114" s="317"/>
      <c r="R114" s="317"/>
      <c r="S114" s="317"/>
      <c r="T114" s="318"/>
      <c r="U114" s="37" t="s">
        <v>67</v>
      </c>
      <c r="V114" s="306">
        <f>IFERROR(V105/H105,"0")+IFERROR(V106/H106,"0")+IFERROR(V107/H107,"0")+IFERROR(V108/H108,"0")+IFERROR(V109/H109,"0")+IFERROR(V110/H110,"0")+IFERROR(V111/H111,"0")+IFERROR(V112/H112,"0")+IFERROR(V113/H113,"0")</f>
        <v>0</v>
      </c>
      <c r="W114" s="306">
        <f>IFERROR(W105/H105,"0")+IFERROR(W106/H106,"0")+IFERROR(W107/H107,"0")+IFERROR(W108/H108,"0")+IFERROR(W109/H109,"0")+IFERROR(W110/H110,"0")+IFERROR(W111/H111,"0")+IFERROR(W112/H112,"0")+IFERROR(W113/H113,"0")</f>
        <v>0</v>
      </c>
      <c r="X114" s="30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07"/>
      <c r="Z114" s="307"/>
    </row>
    <row r="115" spans="1:53" x14ac:dyDescent="0.2">
      <c r="A115" s="314"/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5"/>
      <c r="N115" s="316" t="s">
        <v>66</v>
      </c>
      <c r="O115" s="317"/>
      <c r="P115" s="317"/>
      <c r="Q115" s="317"/>
      <c r="R115" s="317"/>
      <c r="S115" s="317"/>
      <c r="T115" s="318"/>
      <c r="U115" s="37" t="s">
        <v>65</v>
      </c>
      <c r="V115" s="306">
        <f>IFERROR(SUM(V105:V113),"0")</f>
        <v>0</v>
      </c>
      <c r="W115" s="306">
        <f>IFERROR(SUM(W105:W113),"0")</f>
        <v>0</v>
      </c>
      <c r="X115" s="37"/>
      <c r="Y115" s="307"/>
      <c r="Z115" s="307"/>
    </row>
    <row r="116" spans="1:53" ht="14.25" customHeight="1" x14ac:dyDescent="0.25">
      <c r="A116" s="319" t="s">
        <v>212</v>
      </c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4"/>
      <c r="N116" s="314"/>
      <c r="O116" s="314"/>
      <c r="P116" s="314"/>
      <c r="Q116" s="314"/>
      <c r="R116" s="314"/>
      <c r="S116" s="314"/>
      <c r="T116" s="314"/>
      <c r="U116" s="314"/>
      <c r="V116" s="314"/>
      <c r="W116" s="314"/>
      <c r="X116" s="314"/>
      <c r="Y116" s="300"/>
      <c r="Z116" s="300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2">
        <v>4607091383065</v>
      </c>
      <c r="E117" s="310"/>
      <c r="F117" s="303">
        <v>0.83</v>
      </c>
      <c r="G117" s="32">
        <v>4</v>
      </c>
      <c r="H117" s="303">
        <v>3.32</v>
      </c>
      <c r="I117" s="303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9"/>
      <c r="P117" s="309"/>
      <c r="Q117" s="309"/>
      <c r="R117" s="310"/>
      <c r="S117" s="34"/>
      <c r="T117" s="34"/>
      <c r="U117" s="35" t="s">
        <v>65</v>
      </c>
      <c r="V117" s="304">
        <v>0</v>
      </c>
      <c r="W117" s="305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2">
        <v>4680115881532</v>
      </c>
      <c r="E118" s="310"/>
      <c r="F118" s="303">
        <v>1.35</v>
      </c>
      <c r="G118" s="32">
        <v>6</v>
      </c>
      <c r="H118" s="303">
        <v>8.1</v>
      </c>
      <c r="I118" s="303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44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9"/>
      <c r="P118" s="309"/>
      <c r="Q118" s="309"/>
      <c r="R118" s="310"/>
      <c r="S118" s="34"/>
      <c r="T118" s="34"/>
      <c r="U118" s="35" t="s">
        <v>65</v>
      </c>
      <c r="V118" s="304">
        <v>0</v>
      </c>
      <c r="W118" s="305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2">
        <v>4680115882652</v>
      </c>
      <c r="E119" s="310"/>
      <c r="F119" s="303">
        <v>0.33</v>
      </c>
      <c r="G119" s="32">
        <v>6</v>
      </c>
      <c r="H119" s="303">
        <v>1.98</v>
      </c>
      <c r="I119" s="303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8" t="s">
        <v>219</v>
      </c>
      <c r="O119" s="309"/>
      <c r="P119" s="309"/>
      <c r="Q119" s="309"/>
      <c r="R119" s="31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2">
        <v>4680115880238</v>
      </c>
      <c r="E120" s="310"/>
      <c r="F120" s="303">
        <v>0.33</v>
      </c>
      <c r="G120" s="32">
        <v>6</v>
      </c>
      <c r="H120" s="303">
        <v>1.98</v>
      </c>
      <c r="I120" s="303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9"/>
      <c r="P120" s="309"/>
      <c r="Q120" s="309"/>
      <c r="R120" s="310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2">
        <v>4680115881464</v>
      </c>
      <c r="E121" s="310"/>
      <c r="F121" s="303">
        <v>0.4</v>
      </c>
      <c r="G121" s="32">
        <v>6</v>
      </c>
      <c r="H121" s="303">
        <v>2.4</v>
      </c>
      <c r="I121" s="303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513" t="s">
        <v>224</v>
      </c>
      <c r="O121" s="309"/>
      <c r="P121" s="309"/>
      <c r="Q121" s="309"/>
      <c r="R121" s="31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3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4"/>
      <c r="M122" s="315"/>
      <c r="N122" s="316" t="s">
        <v>66</v>
      </c>
      <c r="O122" s="317"/>
      <c r="P122" s="317"/>
      <c r="Q122" s="317"/>
      <c r="R122" s="317"/>
      <c r="S122" s="317"/>
      <c r="T122" s="318"/>
      <c r="U122" s="37" t="s">
        <v>67</v>
      </c>
      <c r="V122" s="306">
        <f>IFERROR(V117/H117,"0")+IFERROR(V118/H118,"0")+IFERROR(V119/H119,"0")+IFERROR(V120/H120,"0")+IFERROR(V121/H121,"0")</f>
        <v>0</v>
      </c>
      <c r="W122" s="306">
        <f>IFERROR(W117/H117,"0")+IFERROR(W118/H118,"0")+IFERROR(W119/H119,"0")+IFERROR(W120/H120,"0")+IFERROR(W121/H121,"0")</f>
        <v>0</v>
      </c>
      <c r="X122" s="306">
        <f>IFERROR(IF(X117="",0,X117),"0")+IFERROR(IF(X118="",0,X118),"0")+IFERROR(IF(X119="",0,X119),"0")+IFERROR(IF(X120="",0,X120),"0")+IFERROR(IF(X121="",0,X121),"0")</f>
        <v>0</v>
      </c>
      <c r="Y122" s="307"/>
      <c r="Z122" s="307"/>
    </row>
    <row r="123" spans="1:53" x14ac:dyDescent="0.2">
      <c r="A123" s="314"/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5"/>
      <c r="N123" s="316" t="s">
        <v>66</v>
      </c>
      <c r="O123" s="317"/>
      <c r="P123" s="317"/>
      <c r="Q123" s="317"/>
      <c r="R123" s="317"/>
      <c r="S123" s="317"/>
      <c r="T123" s="318"/>
      <c r="U123" s="37" t="s">
        <v>65</v>
      </c>
      <c r="V123" s="306">
        <f>IFERROR(SUM(V117:V121),"0")</f>
        <v>0</v>
      </c>
      <c r="W123" s="306">
        <f>IFERROR(SUM(W117:W121),"0")</f>
        <v>0</v>
      </c>
      <c r="X123" s="37"/>
      <c r="Y123" s="307"/>
      <c r="Z123" s="307"/>
    </row>
    <row r="124" spans="1:53" ht="16.5" customHeight="1" x14ac:dyDescent="0.25">
      <c r="A124" s="325" t="s">
        <v>225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14"/>
      <c r="Y124" s="299"/>
      <c r="Z124" s="299"/>
    </row>
    <row r="125" spans="1:53" ht="14.25" customHeight="1" x14ac:dyDescent="0.25">
      <c r="A125" s="319" t="s">
        <v>68</v>
      </c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4"/>
      <c r="N125" s="314"/>
      <c r="O125" s="314"/>
      <c r="P125" s="314"/>
      <c r="Q125" s="314"/>
      <c r="R125" s="314"/>
      <c r="S125" s="314"/>
      <c r="T125" s="314"/>
      <c r="U125" s="314"/>
      <c r="V125" s="314"/>
      <c r="W125" s="314"/>
      <c r="X125" s="314"/>
      <c r="Y125" s="300"/>
      <c r="Z125" s="300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2">
        <v>4607091385168</v>
      </c>
      <c r="E126" s="310"/>
      <c r="F126" s="303">
        <v>1.35</v>
      </c>
      <c r="G126" s="32">
        <v>6</v>
      </c>
      <c r="H126" s="303">
        <v>8.1</v>
      </c>
      <c r="I126" s="303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9"/>
      <c r="P126" s="309"/>
      <c r="Q126" s="309"/>
      <c r="R126" s="310"/>
      <c r="S126" s="34"/>
      <c r="T126" s="34"/>
      <c r="U126" s="35" t="s">
        <v>65</v>
      </c>
      <c r="V126" s="304">
        <v>0</v>
      </c>
      <c r="W126" s="305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2">
        <v>4607091383256</v>
      </c>
      <c r="E127" s="310"/>
      <c r="F127" s="303">
        <v>0.33</v>
      </c>
      <c r="G127" s="32">
        <v>6</v>
      </c>
      <c r="H127" s="303">
        <v>1.98</v>
      </c>
      <c r="I127" s="303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3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9"/>
      <c r="P127" s="309"/>
      <c r="Q127" s="309"/>
      <c r="R127" s="310"/>
      <c r="S127" s="34"/>
      <c r="T127" s="34"/>
      <c r="U127" s="35" t="s">
        <v>65</v>
      </c>
      <c r="V127" s="304">
        <v>0</v>
      </c>
      <c r="W127" s="305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2">
        <v>4607091385748</v>
      </c>
      <c r="E128" s="310"/>
      <c r="F128" s="303">
        <v>0.45</v>
      </c>
      <c r="G128" s="32">
        <v>6</v>
      </c>
      <c r="H128" s="303">
        <v>2.7</v>
      </c>
      <c r="I128" s="303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3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9"/>
      <c r="P128" s="309"/>
      <c r="Q128" s="309"/>
      <c r="R128" s="310"/>
      <c r="S128" s="34"/>
      <c r="T128" s="34"/>
      <c r="U128" s="35" t="s">
        <v>65</v>
      </c>
      <c r="V128" s="304">
        <v>0</v>
      </c>
      <c r="W128" s="305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5"/>
      <c r="N129" s="316" t="s">
        <v>66</v>
      </c>
      <c r="O129" s="317"/>
      <c r="P129" s="317"/>
      <c r="Q129" s="317"/>
      <c r="R129" s="317"/>
      <c r="S129" s="317"/>
      <c r="T129" s="318"/>
      <c r="U129" s="37" t="s">
        <v>67</v>
      </c>
      <c r="V129" s="306">
        <f>IFERROR(V126/H126,"0")+IFERROR(V127/H127,"0")+IFERROR(V128/H128,"0")</f>
        <v>0</v>
      </c>
      <c r="W129" s="306">
        <f>IFERROR(W126/H126,"0")+IFERROR(W127/H127,"0")+IFERROR(W128/H128,"0")</f>
        <v>0</v>
      </c>
      <c r="X129" s="306">
        <f>IFERROR(IF(X126="",0,X126),"0")+IFERROR(IF(X127="",0,X127),"0")+IFERROR(IF(X128="",0,X128),"0")</f>
        <v>0</v>
      </c>
      <c r="Y129" s="307"/>
      <c r="Z129" s="307"/>
    </row>
    <row r="130" spans="1:53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5"/>
      <c r="N130" s="316" t="s">
        <v>66</v>
      </c>
      <c r="O130" s="317"/>
      <c r="P130" s="317"/>
      <c r="Q130" s="317"/>
      <c r="R130" s="317"/>
      <c r="S130" s="317"/>
      <c r="T130" s="318"/>
      <c r="U130" s="37" t="s">
        <v>65</v>
      </c>
      <c r="V130" s="306">
        <f>IFERROR(SUM(V126:V128),"0")</f>
        <v>0</v>
      </c>
      <c r="W130" s="306">
        <f>IFERROR(SUM(W126:W128),"0")</f>
        <v>0</v>
      </c>
      <c r="X130" s="37"/>
      <c r="Y130" s="307"/>
      <c r="Z130" s="307"/>
    </row>
    <row r="131" spans="1:53" ht="27.75" customHeight="1" x14ac:dyDescent="0.2">
      <c r="A131" s="330" t="s">
        <v>232</v>
      </c>
      <c r="B131" s="331"/>
      <c r="C131" s="331"/>
      <c r="D131" s="331"/>
      <c r="E131" s="331"/>
      <c r="F131" s="331"/>
      <c r="G131" s="331"/>
      <c r="H131" s="331"/>
      <c r="I131" s="331"/>
      <c r="J131" s="331"/>
      <c r="K131" s="331"/>
      <c r="L131" s="331"/>
      <c r="M131" s="331"/>
      <c r="N131" s="331"/>
      <c r="O131" s="331"/>
      <c r="P131" s="331"/>
      <c r="Q131" s="331"/>
      <c r="R131" s="331"/>
      <c r="S131" s="331"/>
      <c r="T131" s="331"/>
      <c r="U131" s="331"/>
      <c r="V131" s="331"/>
      <c r="W131" s="331"/>
      <c r="X131" s="331"/>
      <c r="Y131" s="48"/>
      <c r="Z131" s="48"/>
    </row>
    <row r="132" spans="1:53" ht="16.5" customHeight="1" x14ac:dyDescent="0.25">
      <c r="A132" s="325" t="s">
        <v>233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14"/>
      <c r="Y132" s="299"/>
      <c r="Z132" s="299"/>
    </row>
    <row r="133" spans="1:53" ht="14.25" customHeight="1" x14ac:dyDescent="0.25">
      <c r="A133" s="319" t="s">
        <v>103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14"/>
      <c r="Y133" s="300"/>
      <c r="Z133" s="300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2">
        <v>4607091383423</v>
      </c>
      <c r="E134" s="310"/>
      <c r="F134" s="303">
        <v>1.35</v>
      </c>
      <c r="G134" s="32">
        <v>8</v>
      </c>
      <c r="H134" s="303">
        <v>10.8</v>
      </c>
      <c r="I134" s="303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4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9"/>
      <c r="P134" s="309"/>
      <c r="Q134" s="309"/>
      <c r="R134" s="310"/>
      <c r="S134" s="34"/>
      <c r="T134" s="34"/>
      <c r="U134" s="35" t="s">
        <v>65</v>
      </c>
      <c r="V134" s="304">
        <v>0</v>
      </c>
      <c r="W134" s="30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2">
        <v>4607091381405</v>
      </c>
      <c r="E135" s="310"/>
      <c r="F135" s="303">
        <v>1.35</v>
      </c>
      <c r="G135" s="32">
        <v>8</v>
      </c>
      <c r="H135" s="303">
        <v>10.8</v>
      </c>
      <c r="I135" s="303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9"/>
      <c r="P135" s="309"/>
      <c r="Q135" s="309"/>
      <c r="R135" s="310"/>
      <c r="S135" s="34"/>
      <c r="T135" s="34"/>
      <c r="U135" s="35" t="s">
        <v>65</v>
      </c>
      <c r="V135" s="304">
        <v>0</v>
      </c>
      <c r="W135" s="305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2">
        <v>4607091386516</v>
      </c>
      <c r="E136" s="310"/>
      <c r="F136" s="303">
        <v>1.4</v>
      </c>
      <c r="G136" s="32">
        <v>8</v>
      </c>
      <c r="H136" s="303">
        <v>11.2</v>
      </c>
      <c r="I136" s="303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9"/>
      <c r="P136" s="309"/>
      <c r="Q136" s="309"/>
      <c r="R136" s="31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5"/>
      <c r="N137" s="316" t="s">
        <v>66</v>
      </c>
      <c r="O137" s="317"/>
      <c r="P137" s="317"/>
      <c r="Q137" s="317"/>
      <c r="R137" s="317"/>
      <c r="S137" s="317"/>
      <c r="T137" s="318"/>
      <c r="U137" s="37" t="s">
        <v>67</v>
      </c>
      <c r="V137" s="306">
        <f>IFERROR(V134/H134,"0")+IFERROR(V135/H135,"0")+IFERROR(V136/H136,"0")</f>
        <v>0</v>
      </c>
      <c r="W137" s="306">
        <f>IFERROR(W134/H134,"0")+IFERROR(W135/H135,"0")+IFERROR(W136/H136,"0")</f>
        <v>0</v>
      </c>
      <c r="X137" s="306">
        <f>IFERROR(IF(X134="",0,X134),"0")+IFERROR(IF(X135="",0,X135),"0")+IFERROR(IF(X136="",0,X136),"0")</f>
        <v>0</v>
      </c>
      <c r="Y137" s="307"/>
      <c r="Z137" s="307"/>
    </row>
    <row r="138" spans="1:53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4"/>
      <c r="M138" s="315"/>
      <c r="N138" s="316" t="s">
        <v>66</v>
      </c>
      <c r="O138" s="317"/>
      <c r="P138" s="317"/>
      <c r="Q138" s="317"/>
      <c r="R138" s="317"/>
      <c r="S138" s="317"/>
      <c r="T138" s="318"/>
      <c r="U138" s="37" t="s">
        <v>65</v>
      </c>
      <c r="V138" s="306">
        <f>IFERROR(SUM(V134:V136),"0")</f>
        <v>0</v>
      </c>
      <c r="W138" s="306">
        <f>IFERROR(SUM(W134:W136),"0")</f>
        <v>0</v>
      </c>
      <c r="X138" s="37"/>
      <c r="Y138" s="307"/>
      <c r="Z138" s="307"/>
    </row>
    <row r="139" spans="1:53" ht="16.5" customHeight="1" x14ac:dyDescent="0.25">
      <c r="A139" s="325" t="s">
        <v>240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14"/>
      <c r="Y139" s="299"/>
      <c r="Z139" s="299"/>
    </row>
    <row r="140" spans="1:53" ht="14.25" customHeight="1" x14ac:dyDescent="0.25">
      <c r="A140" s="319" t="s">
        <v>60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14"/>
      <c r="Y140" s="300"/>
      <c r="Z140" s="300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2">
        <v>4680115880993</v>
      </c>
      <c r="E141" s="310"/>
      <c r="F141" s="303">
        <v>0.7</v>
      </c>
      <c r="G141" s="32">
        <v>6</v>
      </c>
      <c r="H141" s="303">
        <v>4.2</v>
      </c>
      <c r="I141" s="303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9"/>
      <c r="P141" s="309"/>
      <c r="Q141" s="309"/>
      <c r="R141" s="310"/>
      <c r="S141" s="34"/>
      <c r="T141" s="34"/>
      <c r="U141" s="35" t="s">
        <v>65</v>
      </c>
      <c r="V141" s="304">
        <v>0</v>
      </c>
      <c r="W141" s="305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2">
        <v>4680115881761</v>
      </c>
      <c r="E142" s="310"/>
      <c r="F142" s="303">
        <v>0.7</v>
      </c>
      <c r="G142" s="32">
        <v>6</v>
      </c>
      <c r="H142" s="303">
        <v>4.2</v>
      </c>
      <c r="I142" s="303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9"/>
      <c r="P142" s="309"/>
      <c r="Q142" s="309"/>
      <c r="R142" s="310"/>
      <c r="S142" s="34"/>
      <c r="T142" s="34"/>
      <c r="U142" s="35" t="s">
        <v>65</v>
      </c>
      <c r="V142" s="304">
        <v>0</v>
      </c>
      <c r="W142" s="305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2">
        <v>4680115881563</v>
      </c>
      <c r="E143" s="310"/>
      <c r="F143" s="303">
        <v>0.7</v>
      </c>
      <c r="G143" s="32">
        <v>6</v>
      </c>
      <c r="H143" s="303">
        <v>4.2</v>
      </c>
      <c r="I143" s="303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9"/>
      <c r="P143" s="309"/>
      <c r="Q143" s="309"/>
      <c r="R143" s="310"/>
      <c r="S143" s="34"/>
      <c r="T143" s="34"/>
      <c r="U143" s="35" t="s">
        <v>65</v>
      </c>
      <c r="V143" s="304">
        <v>0</v>
      </c>
      <c r="W143" s="305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2">
        <v>4680115880986</v>
      </c>
      <c r="E144" s="310"/>
      <c r="F144" s="303">
        <v>0.35</v>
      </c>
      <c r="G144" s="32">
        <v>6</v>
      </c>
      <c r="H144" s="303">
        <v>2.1</v>
      </c>
      <c r="I144" s="303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3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9"/>
      <c r="P144" s="309"/>
      <c r="Q144" s="309"/>
      <c r="R144" s="310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2">
        <v>4680115880207</v>
      </c>
      <c r="E145" s="310"/>
      <c r="F145" s="303">
        <v>0.4</v>
      </c>
      <c r="G145" s="32">
        <v>6</v>
      </c>
      <c r="H145" s="303">
        <v>2.4</v>
      </c>
      <c r="I145" s="303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9"/>
      <c r="P145" s="309"/>
      <c r="Q145" s="309"/>
      <c r="R145" s="310"/>
      <c r="S145" s="34"/>
      <c r="T145" s="34"/>
      <c r="U145" s="35" t="s">
        <v>65</v>
      </c>
      <c r="V145" s="304">
        <v>0</v>
      </c>
      <c r="W145" s="305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2">
        <v>4680115881785</v>
      </c>
      <c r="E146" s="31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9"/>
      <c r="P146" s="309"/>
      <c r="Q146" s="309"/>
      <c r="R146" s="310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2">
        <v>4680115881679</v>
      </c>
      <c r="E147" s="310"/>
      <c r="F147" s="303">
        <v>0.35</v>
      </c>
      <c r="G147" s="32">
        <v>6</v>
      </c>
      <c r="H147" s="303">
        <v>2.1</v>
      </c>
      <c r="I147" s="303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3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9"/>
      <c r="P147" s="309"/>
      <c r="Q147" s="309"/>
      <c r="R147" s="310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2">
        <v>4680115880191</v>
      </c>
      <c r="E148" s="310"/>
      <c r="F148" s="303">
        <v>0.4</v>
      </c>
      <c r="G148" s="32">
        <v>6</v>
      </c>
      <c r="H148" s="303">
        <v>2.4</v>
      </c>
      <c r="I148" s="303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9"/>
      <c r="P148" s="309"/>
      <c r="Q148" s="309"/>
      <c r="R148" s="31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5"/>
      <c r="N149" s="316" t="s">
        <v>66</v>
      </c>
      <c r="O149" s="317"/>
      <c r="P149" s="317"/>
      <c r="Q149" s="317"/>
      <c r="R149" s="317"/>
      <c r="S149" s="317"/>
      <c r="T149" s="318"/>
      <c r="U149" s="37" t="s">
        <v>67</v>
      </c>
      <c r="V149" s="306">
        <f>IFERROR(V141/H141,"0")+IFERROR(V142/H142,"0")+IFERROR(V143/H143,"0")+IFERROR(V144/H144,"0")+IFERROR(V145/H145,"0")+IFERROR(V146/H146,"0")+IFERROR(V147/H147,"0")+IFERROR(V148/H148,"0")</f>
        <v>0</v>
      </c>
      <c r="W149" s="306">
        <f>IFERROR(W141/H141,"0")+IFERROR(W142/H142,"0")+IFERROR(W143/H143,"0")+IFERROR(W144/H144,"0")+IFERROR(W145/H145,"0")+IFERROR(W146/H146,"0")+IFERROR(W147/H147,"0")+IFERROR(W148/H148,"0")</f>
        <v>0</v>
      </c>
      <c r="X149" s="30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7"/>
      <c r="Z149" s="307"/>
    </row>
    <row r="150" spans="1:53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4"/>
      <c r="M150" s="315"/>
      <c r="N150" s="316" t="s">
        <v>66</v>
      </c>
      <c r="O150" s="317"/>
      <c r="P150" s="317"/>
      <c r="Q150" s="317"/>
      <c r="R150" s="317"/>
      <c r="S150" s="317"/>
      <c r="T150" s="318"/>
      <c r="U150" s="37" t="s">
        <v>65</v>
      </c>
      <c r="V150" s="306">
        <f>IFERROR(SUM(V141:V148),"0")</f>
        <v>0</v>
      </c>
      <c r="W150" s="306">
        <f>IFERROR(SUM(W141:W148),"0")</f>
        <v>0</v>
      </c>
      <c r="X150" s="37"/>
      <c r="Y150" s="307"/>
      <c r="Z150" s="307"/>
    </row>
    <row r="151" spans="1:53" ht="16.5" customHeight="1" x14ac:dyDescent="0.25">
      <c r="A151" s="325" t="s">
        <v>257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14"/>
      <c r="Y151" s="299"/>
      <c r="Z151" s="299"/>
    </row>
    <row r="152" spans="1:53" ht="14.25" customHeight="1" x14ac:dyDescent="0.25">
      <c r="A152" s="319" t="s">
        <v>103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14"/>
      <c r="Y152" s="300"/>
      <c r="Z152" s="300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2">
        <v>4680115881402</v>
      </c>
      <c r="E153" s="310"/>
      <c r="F153" s="303">
        <v>1.35</v>
      </c>
      <c r="G153" s="32">
        <v>8</v>
      </c>
      <c r="H153" s="303">
        <v>10.8</v>
      </c>
      <c r="I153" s="303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9"/>
      <c r="P153" s="309"/>
      <c r="Q153" s="309"/>
      <c r="R153" s="310"/>
      <c r="S153" s="34"/>
      <c r="T153" s="34"/>
      <c r="U153" s="35" t="s">
        <v>65</v>
      </c>
      <c r="V153" s="304">
        <v>0</v>
      </c>
      <c r="W153" s="305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2">
        <v>4680115881396</v>
      </c>
      <c r="E154" s="310"/>
      <c r="F154" s="303">
        <v>0.45</v>
      </c>
      <c r="G154" s="32">
        <v>6</v>
      </c>
      <c r="H154" s="303">
        <v>2.7</v>
      </c>
      <c r="I154" s="303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9"/>
      <c r="P154" s="309"/>
      <c r="Q154" s="309"/>
      <c r="R154" s="310"/>
      <c r="S154" s="34"/>
      <c r="T154" s="34"/>
      <c r="U154" s="35" t="s">
        <v>65</v>
      </c>
      <c r="V154" s="304">
        <v>0</v>
      </c>
      <c r="W154" s="305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4"/>
      <c r="M155" s="315"/>
      <c r="N155" s="316" t="s">
        <v>66</v>
      </c>
      <c r="O155" s="317"/>
      <c r="P155" s="317"/>
      <c r="Q155" s="317"/>
      <c r="R155" s="317"/>
      <c r="S155" s="317"/>
      <c r="T155" s="318"/>
      <c r="U155" s="37" t="s">
        <v>67</v>
      </c>
      <c r="V155" s="306">
        <f>IFERROR(V153/H153,"0")+IFERROR(V154/H154,"0")</f>
        <v>0</v>
      </c>
      <c r="W155" s="306">
        <f>IFERROR(W153/H153,"0")+IFERROR(W154/H154,"0")</f>
        <v>0</v>
      </c>
      <c r="X155" s="306">
        <f>IFERROR(IF(X153="",0,X153),"0")+IFERROR(IF(X154="",0,X154),"0")</f>
        <v>0</v>
      </c>
      <c r="Y155" s="307"/>
      <c r="Z155" s="307"/>
    </row>
    <row r="156" spans="1:53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4"/>
      <c r="M156" s="315"/>
      <c r="N156" s="316" t="s">
        <v>66</v>
      </c>
      <c r="O156" s="317"/>
      <c r="P156" s="317"/>
      <c r="Q156" s="317"/>
      <c r="R156" s="317"/>
      <c r="S156" s="317"/>
      <c r="T156" s="318"/>
      <c r="U156" s="37" t="s">
        <v>65</v>
      </c>
      <c r="V156" s="306">
        <f>IFERROR(SUM(V153:V154),"0")</f>
        <v>0</v>
      </c>
      <c r="W156" s="306">
        <f>IFERROR(SUM(W153:W154),"0")</f>
        <v>0</v>
      </c>
      <c r="X156" s="37"/>
      <c r="Y156" s="307"/>
      <c r="Z156" s="307"/>
    </row>
    <row r="157" spans="1:53" ht="14.25" customHeight="1" x14ac:dyDescent="0.25">
      <c r="A157" s="319" t="s">
        <v>95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14"/>
      <c r="Y157" s="300"/>
      <c r="Z157" s="300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2">
        <v>4680115882935</v>
      </c>
      <c r="E158" s="310"/>
      <c r="F158" s="303">
        <v>1.35</v>
      </c>
      <c r="G158" s="32">
        <v>8</v>
      </c>
      <c r="H158" s="303">
        <v>10.8</v>
      </c>
      <c r="I158" s="303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502" t="s">
        <v>264</v>
      </c>
      <c r="O158" s="309"/>
      <c r="P158" s="309"/>
      <c r="Q158" s="309"/>
      <c r="R158" s="310"/>
      <c r="S158" s="34"/>
      <c r="T158" s="34"/>
      <c r="U158" s="35" t="s">
        <v>65</v>
      </c>
      <c r="V158" s="304">
        <v>0</v>
      </c>
      <c r="W158" s="30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2">
        <v>4680115880764</v>
      </c>
      <c r="E159" s="310"/>
      <c r="F159" s="303">
        <v>0.35</v>
      </c>
      <c r="G159" s="32">
        <v>6</v>
      </c>
      <c r="H159" s="303">
        <v>2.1</v>
      </c>
      <c r="I159" s="303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9"/>
      <c r="P159" s="309"/>
      <c r="Q159" s="309"/>
      <c r="R159" s="310"/>
      <c r="S159" s="34"/>
      <c r="T159" s="34"/>
      <c r="U159" s="35" t="s">
        <v>65</v>
      </c>
      <c r="V159" s="304">
        <v>0</v>
      </c>
      <c r="W159" s="30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4"/>
      <c r="M160" s="315"/>
      <c r="N160" s="316" t="s">
        <v>66</v>
      </c>
      <c r="O160" s="317"/>
      <c r="P160" s="317"/>
      <c r="Q160" s="317"/>
      <c r="R160" s="317"/>
      <c r="S160" s="317"/>
      <c r="T160" s="318"/>
      <c r="U160" s="37" t="s">
        <v>67</v>
      </c>
      <c r="V160" s="306">
        <f>IFERROR(V158/H158,"0")+IFERROR(V159/H159,"0")</f>
        <v>0</v>
      </c>
      <c r="W160" s="306">
        <f>IFERROR(W158/H158,"0")+IFERROR(W159/H159,"0")</f>
        <v>0</v>
      </c>
      <c r="X160" s="306">
        <f>IFERROR(IF(X158="",0,X158),"0")+IFERROR(IF(X159="",0,X159),"0")</f>
        <v>0</v>
      </c>
      <c r="Y160" s="307"/>
      <c r="Z160" s="307"/>
    </row>
    <row r="161" spans="1:53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4"/>
      <c r="M161" s="315"/>
      <c r="N161" s="316" t="s">
        <v>66</v>
      </c>
      <c r="O161" s="317"/>
      <c r="P161" s="317"/>
      <c r="Q161" s="317"/>
      <c r="R161" s="317"/>
      <c r="S161" s="317"/>
      <c r="T161" s="318"/>
      <c r="U161" s="37" t="s">
        <v>65</v>
      </c>
      <c r="V161" s="306">
        <f>IFERROR(SUM(V158:V159),"0")</f>
        <v>0</v>
      </c>
      <c r="W161" s="306">
        <f>IFERROR(SUM(W158:W159),"0")</f>
        <v>0</v>
      </c>
      <c r="X161" s="37"/>
      <c r="Y161" s="307"/>
      <c r="Z161" s="307"/>
    </row>
    <row r="162" spans="1:53" ht="14.25" customHeight="1" x14ac:dyDescent="0.25">
      <c r="A162" s="319" t="s">
        <v>60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14"/>
      <c r="Y162" s="300"/>
      <c r="Z162" s="300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2">
        <v>4680115882683</v>
      </c>
      <c r="E163" s="310"/>
      <c r="F163" s="303">
        <v>0.9</v>
      </c>
      <c r="G163" s="32">
        <v>6</v>
      </c>
      <c r="H163" s="303">
        <v>5.4</v>
      </c>
      <c r="I163" s="30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9"/>
      <c r="P163" s="309"/>
      <c r="Q163" s="309"/>
      <c r="R163" s="310"/>
      <c r="S163" s="34"/>
      <c r="T163" s="34"/>
      <c r="U163" s="35" t="s">
        <v>65</v>
      </c>
      <c r="V163" s="304">
        <v>0</v>
      </c>
      <c r="W163" s="305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2">
        <v>4680115882690</v>
      </c>
      <c r="E164" s="310"/>
      <c r="F164" s="303">
        <v>0.9</v>
      </c>
      <c r="G164" s="32">
        <v>6</v>
      </c>
      <c r="H164" s="303">
        <v>5.4</v>
      </c>
      <c r="I164" s="30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9"/>
      <c r="P164" s="309"/>
      <c r="Q164" s="309"/>
      <c r="R164" s="310"/>
      <c r="S164" s="34"/>
      <c r="T164" s="34"/>
      <c r="U164" s="35" t="s">
        <v>65</v>
      </c>
      <c r="V164" s="304">
        <v>0</v>
      </c>
      <c r="W164" s="30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2">
        <v>4680115882669</v>
      </c>
      <c r="E165" s="31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9"/>
      <c r="P165" s="309"/>
      <c r="Q165" s="309"/>
      <c r="R165" s="310"/>
      <c r="S165" s="34"/>
      <c r="T165" s="34"/>
      <c r="U165" s="35" t="s">
        <v>65</v>
      </c>
      <c r="V165" s="304">
        <v>0</v>
      </c>
      <c r="W165" s="30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2">
        <v>4680115882676</v>
      </c>
      <c r="E166" s="31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9"/>
      <c r="P166" s="309"/>
      <c r="Q166" s="309"/>
      <c r="R166" s="310"/>
      <c r="S166" s="34"/>
      <c r="T166" s="34"/>
      <c r="U166" s="35" t="s">
        <v>65</v>
      </c>
      <c r="V166" s="304">
        <v>0</v>
      </c>
      <c r="W166" s="305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4"/>
      <c r="M167" s="315"/>
      <c r="N167" s="316" t="s">
        <v>66</v>
      </c>
      <c r="O167" s="317"/>
      <c r="P167" s="317"/>
      <c r="Q167" s="317"/>
      <c r="R167" s="317"/>
      <c r="S167" s="317"/>
      <c r="T167" s="318"/>
      <c r="U167" s="37" t="s">
        <v>67</v>
      </c>
      <c r="V167" s="306">
        <f>IFERROR(V163/H163,"0")+IFERROR(V164/H164,"0")+IFERROR(V165/H165,"0")+IFERROR(V166/H166,"0")</f>
        <v>0</v>
      </c>
      <c r="W167" s="306">
        <f>IFERROR(W163/H163,"0")+IFERROR(W164/H164,"0")+IFERROR(W165/H165,"0")+IFERROR(W166/H166,"0")</f>
        <v>0</v>
      </c>
      <c r="X167" s="306">
        <f>IFERROR(IF(X163="",0,X163),"0")+IFERROR(IF(X164="",0,X164),"0")+IFERROR(IF(X165="",0,X165),"0")+IFERROR(IF(X166="",0,X166),"0")</f>
        <v>0</v>
      </c>
      <c r="Y167" s="307"/>
      <c r="Z167" s="307"/>
    </row>
    <row r="168" spans="1:53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4"/>
      <c r="M168" s="315"/>
      <c r="N168" s="316" t="s">
        <v>66</v>
      </c>
      <c r="O168" s="317"/>
      <c r="P168" s="317"/>
      <c r="Q168" s="317"/>
      <c r="R168" s="317"/>
      <c r="S168" s="317"/>
      <c r="T168" s="318"/>
      <c r="U168" s="37" t="s">
        <v>65</v>
      </c>
      <c r="V168" s="306">
        <f>IFERROR(SUM(V163:V166),"0")</f>
        <v>0</v>
      </c>
      <c r="W168" s="306">
        <f>IFERROR(SUM(W163:W166),"0")</f>
        <v>0</v>
      </c>
      <c r="X168" s="37"/>
      <c r="Y168" s="307"/>
      <c r="Z168" s="307"/>
    </row>
    <row r="169" spans="1:53" ht="14.25" customHeight="1" x14ac:dyDescent="0.25">
      <c r="A169" s="319" t="s">
        <v>68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14"/>
      <c r="Y169" s="300"/>
      <c r="Z169" s="300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2">
        <v>4680115881556</v>
      </c>
      <c r="E170" s="310"/>
      <c r="F170" s="303">
        <v>1</v>
      </c>
      <c r="G170" s="32">
        <v>4</v>
      </c>
      <c r="H170" s="303">
        <v>4</v>
      </c>
      <c r="I170" s="303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9"/>
      <c r="P170" s="309"/>
      <c r="Q170" s="309"/>
      <c r="R170" s="310"/>
      <c r="S170" s="34"/>
      <c r="T170" s="34"/>
      <c r="U170" s="35" t="s">
        <v>65</v>
      </c>
      <c r="V170" s="304">
        <v>0</v>
      </c>
      <c r="W170" s="305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2">
        <v>4680115880573</v>
      </c>
      <c r="E171" s="310"/>
      <c r="F171" s="303">
        <v>1.45</v>
      </c>
      <c r="G171" s="32">
        <v>6</v>
      </c>
      <c r="H171" s="303">
        <v>8.6999999999999993</v>
      </c>
      <c r="I171" s="303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12" t="s">
        <v>279</v>
      </c>
      <c r="O171" s="309"/>
      <c r="P171" s="309"/>
      <c r="Q171" s="309"/>
      <c r="R171" s="310"/>
      <c r="S171" s="34"/>
      <c r="T171" s="34"/>
      <c r="U171" s="35" t="s">
        <v>65</v>
      </c>
      <c r="V171" s="304">
        <v>0</v>
      </c>
      <c r="W171" s="305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2">
        <v>4680115881594</v>
      </c>
      <c r="E172" s="310"/>
      <c r="F172" s="303">
        <v>1.35</v>
      </c>
      <c r="G172" s="32">
        <v>6</v>
      </c>
      <c r="H172" s="303">
        <v>8.1</v>
      </c>
      <c r="I172" s="303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3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9"/>
      <c r="P172" s="309"/>
      <c r="Q172" s="309"/>
      <c r="R172" s="310"/>
      <c r="S172" s="34"/>
      <c r="T172" s="34"/>
      <c r="U172" s="35" t="s">
        <v>65</v>
      </c>
      <c r="V172" s="304">
        <v>0</v>
      </c>
      <c r="W172" s="305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2">
        <v>4680115881587</v>
      </c>
      <c r="E173" s="310"/>
      <c r="F173" s="303">
        <v>1</v>
      </c>
      <c r="G173" s="32">
        <v>4</v>
      </c>
      <c r="H173" s="303">
        <v>4</v>
      </c>
      <c r="I173" s="303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284</v>
      </c>
      <c r="O173" s="309"/>
      <c r="P173" s="309"/>
      <c r="Q173" s="309"/>
      <c r="R173" s="310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2">
        <v>4680115880962</v>
      </c>
      <c r="E174" s="310"/>
      <c r="F174" s="303">
        <v>1.3</v>
      </c>
      <c r="G174" s="32">
        <v>6</v>
      </c>
      <c r="H174" s="303">
        <v>7.8</v>
      </c>
      <c r="I174" s="303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9"/>
      <c r="P174" s="309"/>
      <c r="Q174" s="309"/>
      <c r="R174" s="310"/>
      <c r="S174" s="34"/>
      <c r="T174" s="34"/>
      <c r="U174" s="35" t="s">
        <v>65</v>
      </c>
      <c r="V174" s="304">
        <v>0</v>
      </c>
      <c r="W174" s="305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2">
        <v>4680115881617</v>
      </c>
      <c r="E175" s="310"/>
      <c r="F175" s="303">
        <v>1.35</v>
      </c>
      <c r="G175" s="32">
        <v>6</v>
      </c>
      <c r="H175" s="303">
        <v>8.1</v>
      </c>
      <c r="I175" s="303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3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9"/>
      <c r="P175" s="309"/>
      <c r="Q175" s="309"/>
      <c r="R175" s="310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2">
        <v>4680115881228</v>
      </c>
      <c r="E176" s="310"/>
      <c r="F176" s="303">
        <v>0.4</v>
      </c>
      <c r="G176" s="32">
        <v>6</v>
      </c>
      <c r="H176" s="303">
        <v>2.4</v>
      </c>
      <c r="I176" s="303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9" t="s">
        <v>291</v>
      </c>
      <c r="O176" s="309"/>
      <c r="P176" s="309"/>
      <c r="Q176" s="309"/>
      <c r="R176" s="310"/>
      <c r="S176" s="34"/>
      <c r="T176" s="34"/>
      <c r="U176" s="35" t="s">
        <v>65</v>
      </c>
      <c r="V176" s="304">
        <v>0</v>
      </c>
      <c r="W176" s="305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2">
        <v>4680115881037</v>
      </c>
      <c r="E177" s="310"/>
      <c r="F177" s="303">
        <v>0.84</v>
      </c>
      <c r="G177" s="32">
        <v>4</v>
      </c>
      <c r="H177" s="303">
        <v>3.36</v>
      </c>
      <c r="I177" s="303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9" t="s">
        <v>294</v>
      </c>
      <c r="O177" s="309"/>
      <c r="P177" s="309"/>
      <c r="Q177" s="309"/>
      <c r="R177" s="31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2">
        <v>4680115881211</v>
      </c>
      <c r="E178" s="310"/>
      <c r="F178" s="303">
        <v>0.4</v>
      </c>
      <c r="G178" s="32">
        <v>6</v>
      </c>
      <c r="H178" s="303">
        <v>2.4</v>
      </c>
      <c r="I178" s="303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9"/>
      <c r="P178" s="309"/>
      <c r="Q178" s="309"/>
      <c r="R178" s="310"/>
      <c r="S178" s="34"/>
      <c r="T178" s="34"/>
      <c r="U178" s="35" t="s">
        <v>65</v>
      </c>
      <c r="V178" s="304">
        <v>0</v>
      </c>
      <c r="W178" s="305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2">
        <v>4680115881020</v>
      </c>
      <c r="E179" s="310"/>
      <c r="F179" s="303">
        <v>0.84</v>
      </c>
      <c r="G179" s="32">
        <v>4</v>
      </c>
      <c r="H179" s="303">
        <v>3.36</v>
      </c>
      <c r="I179" s="303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9"/>
      <c r="P179" s="309"/>
      <c r="Q179" s="309"/>
      <c r="R179" s="31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2">
        <v>4680115882195</v>
      </c>
      <c r="E180" s="310"/>
      <c r="F180" s="303">
        <v>0.4</v>
      </c>
      <c r="G180" s="32">
        <v>6</v>
      </c>
      <c r="H180" s="303">
        <v>2.4</v>
      </c>
      <c r="I180" s="303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6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9"/>
      <c r="P180" s="309"/>
      <c r="Q180" s="309"/>
      <c r="R180" s="310"/>
      <c r="S180" s="34"/>
      <c r="T180" s="34"/>
      <c r="U180" s="35" t="s">
        <v>65</v>
      </c>
      <c r="V180" s="304">
        <v>0</v>
      </c>
      <c r="W180" s="305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2">
        <v>4680115882607</v>
      </c>
      <c r="E181" s="310"/>
      <c r="F181" s="303">
        <v>0.3</v>
      </c>
      <c r="G181" s="32">
        <v>6</v>
      </c>
      <c r="H181" s="303">
        <v>1.8</v>
      </c>
      <c r="I181" s="303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3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09"/>
      <c r="P181" s="309"/>
      <c r="Q181" s="309"/>
      <c r="R181" s="31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2">
        <v>4680115880092</v>
      </c>
      <c r="E182" s="310"/>
      <c r="F182" s="303">
        <v>0.4</v>
      </c>
      <c r="G182" s="32">
        <v>6</v>
      </c>
      <c r="H182" s="303">
        <v>2.4</v>
      </c>
      <c r="I182" s="303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63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09"/>
      <c r="P182" s="309"/>
      <c r="Q182" s="309"/>
      <c r="R182" s="310"/>
      <c r="S182" s="34"/>
      <c r="T182" s="34"/>
      <c r="U182" s="35" t="s">
        <v>65</v>
      </c>
      <c r="V182" s="304">
        <v>0</v>
      </c>
      <c r="W182" s="305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2">
        <v>4680115880221</v>
      </c>
      <c r="E183" s="31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09"/>
      <c r="P183" s="309"/>
      <c r="Q183" s="309"/>
      <c r="R183" s="310"/>
      <c r="S183" s="34"/>
      <c r="T183" s="34"/>
      <c r="U183" s="35" t="s">
        <v>65</v>
      </c>
      <c r="V183" s="304">
        <v>0</v>
      </c>
      <c r="W183" s="305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2">
        <v>4680115882942</v>
      </c>
      <c r="E184" s="310"/>
      <c r="F184" s="303">
        <v>0.3</v>
      </c>
      <c r="G184" s="32">
        <v>6</v>
      </c>
      <c r="H184" s="303">
        <v>1.8</v>
      </c>
      <c r="I184" s="303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09"/>
      <c r="P184" s="309"/>
      <c r="Q184" s="309"/>
      <c r="R184" s="310"/>
      <c r="S184" s="34"/>
      <c r="T184" s="34"/>
      <c r="U184" s="35" t="s">
        <v>65</v>
      </c>
      <c r="V184" s="304">
        <v>0</v>
      </c>
      <c r="W184" s="305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2">
        <v>4680115880504</v>
      </c>
      <c r="E185" s="310"/>
      <c r="F185" s="303">
        <v>0.4</v>
      </c>
      <c r="G185" s="32">
        <v>6</v>
      </c>
      <c r="H185" s="303">
        <v>2.4</v>
      </c>
      <c r="I185" s="303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09"/>
      <c r="P185" s="309"/>
      <c r="Q185" s="309"/>
      <c r="R185" s="310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2">
        <v>4680115882164</v>
      </c>
      <c r="E186" s="310"/>
      <c r="F186" s="303">
        <v>0.4</v>
      </c>
      <c r="G186" s="32">
        <v>6</v>
      </c>
      <c r="H186" s="303">
        <v>2.4</v>
      </c>
      <c r="I186" s="303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3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09"/>
      <c r="P186" s="309"/>
      <c r="Q186" s="309"/>
      <c r="R186" s="310"/>
      <c r="S186" s="34"/>
      <c r="T186" s="34"/>
      <c r="U186" s="35" t="s">
        <v>65</v>
      </c>
      <c r="V186" s="304">
        <v>0</v>
      </c>
      <c r="W186" s="30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13"/>
      <c r="B187" s="314"/>
      <c r="C187" s="314"/>
      <c r="D187" s="314"/>
      <c r="E187" s="314"/>
      <c r="F187" s="314"/>
      <c r="G187" s="314"/>
      <c r="H187" s="314"/>
      <c r="I187" s="314"/>
      <c r="J187" s="314"/>
      <c r="K187" s="314"/>
      <c r="L187" s="314"/>
      <c r="M187" s="315"/>
      <c r="N187" s="316" t="s">
        <v>66</v>
      </c>
      <c r="O187" s="317"/>
      <c r="P187" s="317"/>
      <c r="Q187" s="317"/>
      <c r="R187" s="317"/>
      <c r="S187" s="317"/>
      <c r="T187" s="318"/>
      <c r="U187" s="37" t="s">
        <v>67</v>
      </c>
      <c r="V187" s="30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0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0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07"/>
      <c r="Z187" s="307"/>
    </row>
    <row r="188" spans="1:53" x14ac:dyDescent="0.2">
      <c r="A188" s="314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5"/>
      <c r="N188" s="316" t="s">
        <v>66</v>
      </c>
      <c r="O188" s="317"/>
      <c r="P188" s="317"/>
      <c r="Q188" s="317"/>
      <c r="R188" s="317"/>
      <c r="S188" s="317"/>
      <c r="T188" s="318"/>
      <c r="U188" s="37" t="s">
        <v>65</v>
      </c>
      <c r="V188" s="306">
        <f>IFERROR(SUM(V170:V186),"0")</f>
        <v>0</v>
      </c>
      <c r="W188" s="306">
        <f>IFERROR(SUM(W170:W186),"0")</f>
        <v>0</v>
      </c>
      <c r="X188" s="37"/>
      <c r="Y188" s="307"/>
      <c r="Z188" s="307"/>
    </row>
    <row r="189" spans="1:53" ht="14.25" customHeight="1" x14ac:dyDescent="0.25">
      <c r="A189" s="319" t="s">
        <v>212</v>
      </c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4"/>
      <c r="N189" s="314"/>
      <c r="O189" s="314"/>
      <c r="P189" s="314"/>
      <c r="Q189" s="314"/>
      <c r="R189" s="314"/>
      <c r="S189" s="314"/>
      <c r="T189" s="314"/>
      <c r="U189" s="314"/>
      <c r="V189" s="314"/>
      <c r="W189" s="314"/>
      <c r="X189" s="314"/>
      <c r="Y189" s="300"/>
      <c r="Z189" s="300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2">
        <v>4680115880801</v>
      </c>
      <c r="E190" s="310"/>
      <c r="F190" s="303">
        <v>0.4</v>
      </c>
      <c r="G190" s="32">
        <v>6</v>
      </c>
      <c r="H190" s="303">
        <v>2.4</v>
      </c>
      <c r="I190" s="30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09"/>
      <c r="P190" s="309"/>
      <c r="Q190" s="309"/>
      <c r="R190" s="310"/>
      <c r="S190" s="34"/>
      <c r="T190" s="34"/>
      <c r="U190" s="35" t="s">
        <v>65</v>
      </c>
      <c r="V190" s="304">
        <v>0</v>
      </c>
      <c r="W190" s="305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2">
        <v>4680115880818</v>
      </c>
      <c r="E191" s="31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09"/>
      <c r="P191" s="309"/>
      <c r="Q191" s="309"/>
      <c r="R191" s="310"/>
      <c r="S191" s="34"/>
      <c r="T191" s="34"/>
      <c r="U191" s="35" t="s">
        <v>65</v>
      </c>
      <c r="V191" s="304">
        <v>0</v>
      </c>
      <c r="W191" s="30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13"/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5"/>
      <c r="N192" s="316" t="s">
        <v>66</v>
      </c>
      <c r="O192" s="317"/>
      <c r="P192" s="317"/>
      <c r="Q192" s="317"/>
      <c r="R192" s="317"/>
      <c r="S192" s="317"/>
      <c r="T192" s="318"/>
      <c r="U192" s="37" t="s">
        <v>67</v>
      </c>
      <c r="V192" s="306">
        <f>IFERROR(V190/H190,"0")+IFERROR(V191/H191,"0")</f>
        <v>0</v>
      </c>
      <c r="W192" s="306">
        <f>IFERROR(W190/H190,"0")+IFERROR(W191/H191,"0")</f>
        <v>0</v>
      </c>
      <c r="X192" s="306">
        <f>IFERROR(IF(X190="",0,X190),"0")+IFERROR(IF(X191="",0,X191),"0")</f>
        <v>0</v>
      </c>
      <c r="Y192" s="307"/>
      <c r="Z192" s="307"/>
    </row>
    <row r="193" spans="1:53" x14ac:dyDescent="0.2">
      <c r="A193" s="314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5"/>
      <c r="N193" s="316" t="s">
        <v>66</v>
      </c>
      <c r="O193" s="317"/>
      <c r="P193" s="317"/>
      <c r="Q193" s="317"/>
      <c r="R193" s="317"/>
      <c r="S193" s="317"/>
      <c r="T193" s="318"/>
      <c r="U193" s="37" t="s">
        <v>65</v>
      </c>
      <c r="V193" s="306">
        <f>IFERROR(SUM(V190:V191),"0")</f>
        <v>0</v>
      </c>
      <c r="W193" s="306">
        <f>IFERROR(SUM(W190:W191),"0")</f>
        <v>0</v>
      </c>
      <c r="X193" s="37"/>
      <c r="Y193" s="307"/>
      <c r="Z193" s="307"/>
    </row>
    <row r="194" spans="1:53" ht="16.5" customHeight="1" x14ac:dyDescent="0.25">
      <c r="A194" s="325" t="s">
        <v>317</v>
      </c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4"/>
      <c r="N194" s="314"/>
      <c r="O194" s="314"/>
      <c r="P194" s="314"/>
      <c r="Q194" s="314"/>
      <c r="R194" s="314"/>
      <c r="S194" s="314"/>
      <c r="T194" s="314"/>
      <c r="U194" s="314"/>
      <c r="V194" s="314"/>
      <c r="W194" s="314"/>
      <c r="X194" s="314"/>
      <c r="Y194" s="299"/>
      <c r="Z194" s="299"/>
    </row>
    <row r="195" spans="1:53" ht="14.25" customHeight="1" x14ac:dyDescent="0.25">
      <c r="A195" s="319" t="s">
        <v>103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300"/>
      <c r="Z195" s="300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2">
        <v>4607091387445</v>
      </c>
      <c r="E196" s="310"/>
      <c r="F196" s="303">
        <v>0.9</v>
      </c>
      <c r="G196" s="32">
        <v>10</v>
      </c>
      <c r="H196" s="303">
        <v>9</v>
      </c>
      <c r="I196" s="303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09"/>
      <c r="P196" s="309"/>
      <c r="Q196" s="309"/>
      <c r="R196" s="310"/>
      <c r="S196" s="34"/>
      <c r="T196" s="34"/>
      <c r="U196" s="35" t="s">
        <v>65</v>
      </c>
      <c r="V196" s="304">
        <v>0</v>
      </c>
      <c r="W196" s="305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2">
        <v>4607091386004</v>
      </c>
      <c r="E197" s="310"/>
      <c r="F197" s="303">
        <v>1.35</v>
      </c>
      <c r="G197" s="32">
        <v>8</v>
      </c>
      <c r="H197" s="303">
        <v>10.8</v>
      </c>
      <c r="I197" s="303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3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9"/>
      <c r="P197" s="309"/>
      <c r="Q197" s="309"/>
      <c r="R197" s="310"/>
      <c r="S197" s="34"/>
      <c r="T197" s="34"/>
      <c r="U197" s="35" t="s">
        <v>65</v>
      </c>
      <c r="V197" s="304">
        <v>0</v>
      </c>
      <c r="W197" s="305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2">
        <v>4607091386004</v>
      </c>
      <c r="E198" s="310"/>
      <c r="F198" s="303">
        <v>1.35</v>
      </c>
      <c r="G198" s="32">
        <v>8</v>
      </c>
      <c r="H198" s="303">
        <v>10.8</v>
      </c>
      <c r="I198" s="303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4"/>
      <c r="T198" s="34"/>
      <c r="U198" s="35" t="s">
        <v>65</v>
      </c>
      <c r="V198" s="304">
        <v>0</v>
      </c>
      <c r="W198" s="305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2">
        <v>4607091386073</v>
      </c>
      <c r="E199" s="310"/>
      <c r="F199" s="303">
        <v>0.9</v>
      </c>
      <c r="G199" s="32">
        <v>10</v>
      </c>
      <c r="H199" s="303">
        <v>9</v>
      </c>
      <c r="I199" s="303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09"/>
      <c r="P199" s="309"/>
      <c r="Q199" s="309"/>
      <c r="R199" s="31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2">
        <v>4607091387322</v>
      </c>
      <c r="E200" s="310"/>
      <c r="F200" s="303">
        <v>1.35</v>
      </c>
      <c r="G200" s="32">
        <v>8</v>
      </c>
      <c r="H200" s="303">
        <v>10.8</v>
      </c>
      <c r="I200" s="303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9"/>
      <c r="P200" s="309"/>
      <c r="Q200" s="309"/>
      <c r="R200" s="31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2">
        <v>4607091387322</v>
      </c>
      <c r="E201" s="31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2">
        <v>4607091387377</v>
      </c>
      <c r="E202" s="31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09"/>
      <c r="P202" s="309"/>
      <c r="Q202" s="309"/>
      <c r="R202" s="310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2">
        <v>4607091387353</v>
      </c>
      <c r="E203" s="31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09"/>
      <c r="P203" s="309"/>
      <c r="Q203" s="309"/>
      <c r="R203" s="310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2">
        <v>4607091386011</v>
      </c>
      <c r="E204" s="310"/>
      <c r="F204" s="303">
        <v>0.5</v>
      </c>
      <c r="G204" s="32">
        <v>10</v>
      </c>
      <c r="H204" s="303">
        <v>5</v>
      </c>
      <c r="I204" s="303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09"/>
      <c r="P204" s="309"/>
      <c r="Q204" s="309"/>
      <c r="R204" s="310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2">
        <v>4607091387308</v>
      </c>
      <c r="E205" s="31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09"/>
      <c r="P205" s="309"/>
      <c r="Q205" s="309"/>
      <c r="R205" s="31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2">
        <v>4607091387339</v>
      </c>
      <c r="E206" s="310"/>
      <c r="F206" s="303">
        <v>0.5</v>
      </c>
      <c r="G206" s="32">
        <v>10</v>
      </c>
      <c r="H206" s="303">
        <v>5</v>
      </c>
      <c r="I206" s="303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4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09"/>
      <c r="P206" s="309"/>
      <c r="Q206" s="309"/>
      <c r="R206" s="31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2">
        <v>4680115882638</v>
      </c>
      <c r="E207" s="310"/>
      <c r="F207" s="303">
        <v>0.4</v>
      </c>
      <c r="G207" s="32">
        <v>10</v>
      </c>
      <c r="H207" s="303">
        <v>4</v>
      </c>
      <c r="I207" s="303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09"/>
      <c r="P207" s="309"/>
      <c r="Q207" s="309"/>
      <c r="R207" s="31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2">
        <v>4680115881938</v>
      </c>
      <c r="E208" s="31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09"/>
      <c r="P208" s="309"/>
      <c r="Q208" s="309"/>
      <c r="R208" s="31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2">
        <v>4607091387346</v>
      </c>
      <c r="E209" s="31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09"/>
      <c r="P209" s="309"/>
      <c r="Q209" s="309"/>
      <c r="R209" s="310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2">
        <v>4607091389807</v>
      </c>
      <c r="E210" s="31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09"/>
      <c r="P210" s="309"/>
      <c r="Q210" s="309"/>
      <c r="R210" s="31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13"/>
      <c r="B211" s="314"/>
      <c r="C211" s="314"/>
      <c r="D211" s="314"/>
      <c r="E211" s="314"/>
      <c r="F211" s="314"/>
      <c r="G211" s="314"/>
      <c r="H211" s="314"/>
      <c r="I211" s="314"/>
      <c r="J211" s="314"/>
      <c r="K211" s="314"/>
      <c r="L211" s="314"/>
      <c r="M211" s="315"/>
      <c r="N211" s="316" t="s">
        <v>66</v>
      </c>
      <c r="O211" s="317"/>
      <c r="P211" s="317"/>
      <c r="Q211" s="317"/>
      <c r="R211" s="317"/>
      <c r="S211" s="317"/>
      <c r="T211" s="318"/>
      <c r="U211" s="37" t="s">
        <v>67</v>
      </c>
      <c r="V211" s="30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0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0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07"/>
      <c r="Z211" s="307"/>
    </row>
    <row r="212" spans="1:53" x14ac:dyDescent="0.2">
      <c r="A212" s="314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5"/>
      <c r="N212" s="316" t="s">
        <v>66</v>
      </c>
      <c r="O212" s="317"/>
      <c r="P212" s="317"/>
      <c r="Q212" s="317"/>
      <c r="R212" s="317"/>
      <c r="S212" s="317"/>
      <c r="T212" s="318"/>
      <c r="U212" s="37" t="s">
        <v>65</v>
      </c>
      <c r="V212" s="306">
        <f>IFERROR(SUM(V196:V210),"0")</f>
        <v>0</v>
      </c>
      <c r="W212" s="306">
        <f>IFERROR(SUM(W196:W210),"0")</f>
        <v>0</v>
      </c>
      <c r="X212" s="37"/>
      <c r="Y212" s="307"/>
      <c r="Z212" s="307"/>
    </row>
    <row r="213" spans="1:53" ht="14.25" customHeight="1" x14ac:dyDescent="0.25">
      <c r="A213" s="319" t="s">
        <v>95</v>
      </c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4"/>
      <c r="N213" s="314"/>
      <c r="O213" s="314"/>
      <c r="P213" s="314"/>
      <c r="Q213" s="314"/>
      <c r="R213" s="314"/>
      <c r="S213" s="314"/>
      <c r="T213" s="314"/>
      <c r="U213" s="314"/>
      <c r="V213" s="314"/>
      <c r="W213" s="314"/>
      <c r="X213" s="314"/>
      <c r="Y213" s="300"/>
      <c r="Z213" s="300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2">
        <v>4680115881914</v>
      </c>
      <c r="E214" s="310"/>
      <c r="F214" s="303">
        <v>0.4</v>
      </c>
      <c r="G214" s="32">
        <v>10</v>
      </c>
      <c r="H214" s="303">
        <v>4</v>
      </c>
      <c r="I214" s="30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09"/>
      <c r="P214" s="309"/>
      <c r="Q214" s="309"/>
      <c r="R214" s="310"/>
      <c r="S214" s="34"/>
      <c r="T214" s="34"/>
      <c r="U214" s="35" t="s">
        <v>65</v>
      </c>
      <c r="V214" s="304">
        <v>0</v>
      </c>
      <c r="W214" s="305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13"/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5"/>
      <c r="N215" s="316" t="s">
        <v>66</v>
      </c>
      <c r="O215" s="317"/>
      <c r="P215" s="317"/>
      <c r="Q215" s="317"/>
      <c r="R215" s="317"/>
      <c r="S215" s="317"/>
      <c r="T215" s="318"/>
      <c r="U215" s="37" t="s">
        <v>67</v>
      </c>
      <c r="V215" s="306">
        <f>IFERROR(V214/H214,"0")</f>
        <v>0</v>
      </c>
      <c r="W215" s="306">
        <f>IFERROR(W214/H214,"0")</f>
        <v>0</v>
      </c>
      <c r="X215" s="306">
        <f>IFERROR(IF(X214="",0,X214),"0")</f>
        <v>0</v>
      </c>
      <c r="Y215" s="307"/>
      <c r="Z215" s="307"/>
    </row>
    <row r="216" spans="1:53" x14ac:dyDescent="0.2">
      <c r="A216" s="314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5"/>
      <c r="N216" s="316" t="s">
        <v>66</v>
      </c>
      <c r="O216" s="317"/>
      <c r="P216" s="317"/>
      <c r="Q216" s="317"/>
      <c r="R216" s="317"/>
      <c r="S216" s="317"/>
      <c r="T216" s="318"/>
      <c r="U216" s="37" t="s">
        <v>65</v>
      </c>
      <c r="V216" s="306">
        <f>IFERROR(SUM(V214:V214),"0")</f>
        <v>0</v>
      </c>
      <c r="W216" s="306">
        <f>IFERROR(SUM(W214:W214),"0")</f>
        <v>0</v>
      </c>
      <c r="X216" s="37"/>
      <c r="Y216" s="307"/>
      <c r="Z216" s="307"/>
    </row>
    <row r="217" spans="1:53" ht="14.25" customHeight="1" x14ac:dyDescent="0.25">
      <c r="A217" s="319" t="s">
        <v>60</v>
      </c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4"/>
      <c r="N217" s="314"/>
      <c r="O217" s="314"/>
      <c r="P217" s="314"/>
      <c r="Q217" s="314"/>
      <c r="R217" s="314"/>
      <c r="S217" s="314"/>
      <c r="T217" s="314"/>
      <c r="U217" s="314"/>
      <c r="V217" s="314"/>
      <c r="W217" s="314"/>
      <c r="X217" s="314"/>
      <c r="Y217" s="300"/>
      <c r="Z217" s="300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2">
        <v>4607091387193</v>
      </c>
      <c r="E218" s="310"/>
      <c r="F218" s="303">
        <v>0.7</v>
      </c>
      <c r="G218" s="32">
        <v>6</v>
      </c>
      <c r="H218" s="303">
        <v>4.2</v>
      </c>
      <c r="I218" s="303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09"/>
      <c r="P218" s="309"/>
      <c r="Q218" s="309"/>
      <c r="R218" s="310"/>
      <c r="S218" s="34"/>
      <c r="T218" s="34"/>
      <c r="U218" s="35" t="s">
        <v>65</v>
      </c>
      <c r="V218" s="304">
        <v>200</v>
      </c>
      <c r="W218" s="305">
        <f>IFERROR(IF(V218="",0,CEILING((V218/$H218),1)*$H218),"")</f>
        <v>201.60000000000002</v>
      </c>
      <c r="X218" s="36">
        <f>IFERROR(IF(W218=0,"",ROUNDUP(W218/H218,0)*0.00753),"")</f>
        <v>0.36143999999999998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2">
        <v>4607091387230</v>
      </c>
      <c r="E219" s="31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09"/>
      <c r="P219" s="309"/>
      <c r="Q219" s="309"/>
      <c r="R219" s="310"/>
      <c r="S219" s="34"/>
      <c r="T219" s="34"/>
      <c r="U219" s="35" t="s">
        <v>65</v>
      </c>
      <c r="V219" s="304">
        <v>200</v>
      </c>
      <c r="W219" s="305">
        <f>IFERROR(IF(V219="",0,CEILING((V219/$H219),1)*$H219),"")</f>
        <v>201.60000000000002</v>
      </c>
      <c r="X219" s="36">
        <f>IFERROR(IF(W219=0,"",ROUNDUP(W219/H219,0)*0.00753),"")</f>
        <v>0.36143999999999998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2">
        <v>4607091387285</v>
      </c>
      <c r="E220" s="310"/>
      <c r="F220" s="303">
        <v>0.35</v>
      </c>
      <c r="G220" s="32">
        <v>6</v>
      </c>
      <c r="H220" s="303">
        <v>2.1</v>
      </c>
      <c r="I220" s="303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09"/>
      <c r="P220" s="309"/>
      <c r="Q220" s="309"/>
      <c r="R220" s="310"/>
      <c r="S220" s="34"/>
      <c r="T220" s="34"/>
      <c r="U220" s="35" t="s">
        <v>65</v>
      </c>
      <c r="V220" s="304">
        <v>0</v>
      </c>
      <c r="W220" s="305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2">
        <v>4607091389845</v>
      </c>
      <c r="E221" s="310"/>
      <c r="F221" s="303">
        <v>0.35</v>
      </c>
      <c r="G221" s="32">
        <v>6</v>
      </c>
      <c r="H221" s="303">
        <v>2.1</v>
      </c>
      <c r="I221" s="303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42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09"/>
      <c r="P221" s="309"/>
      <c r="Q221" s="309"/>
      <c r="R221" s="310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13"/>
      <c r="B222" s="314"/>
      <c r="C222" s="314"/>
      <c r="D222" s="314"/>
      <c r="E222" s="314"/>
      <c r="F222" s="314"/>
      <c r="G222" s="314"/>
      <c r="H222" s="314"/>
      <c r="I222" s="314"/>
      <c r="J222" s="314"/>
      <c r="K222" s="314"/>
      <c r="L222" s="314"/>
      <c r="M222" s="315"/>
      <c r="N222" s="316" t="s">
        <v>66</v>
      </c>
      <c r="O222" s="317"/>
      <c r="P222" s="317"/>
      <c r="Q222" s="317"/>
      <c r="R222" s="317"/>
      <c r="S222" s="317"/>
      <c r="T222" s="318"/>
      <c r="U222" s="37" t="s">
        <v>67</v>
      </c>
      <c r="V222" s="306">
        <f>IFERROR(V218/H218,"0")+IFERROR(V219/H219,"0")+IFERROR(V220/H220,"0")+IFERROR(V221/H221,"0")</f>
        <v>95.238095238095241</v>
      </c>
      <c r="W222" s="306">
        <f>IFERROR(W218/H218,"0")+IFERROR(W219/H219,"0")+IFERROR(W220/H220,"0")+IFERROR(W221/H221,"0")</f>
        <v>96</v>
      </c>
      <c r="X222" s="306">
        <f>IFERROR(IF(X218="",0,X218),"0")+IFERROR(IF(X219="",0,X219),"0")+IFERROR(IF(X220="",0,X220),"0")+IFERROR(IF(X221="",0,X221),"0")</f>
        <v>0.72287999999999997</v>
      </c>
      <c r="Y222" s="307"/>
      <c r="Z222" s="307"/>
    </row>
    <row r="223" spans="1:53" x14ac:dyDescent="0.2">
      <c r="A223" s="314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5"/>
      <c r="N223" s="316" t="s">
        <v>66</v>
      </c>
      <c r="O223" s="317"/>
      <c r="P223" s="317"/>
      <c r="Q223" s="317"/>
      <c r="R223" s="317"/>
      <c r="S223" s="317"/>
      <c r="T223" s="318"/>
      <c r="U223" s="37" t="s">
        <v>65</v>
      </c>
      <c r="V223" s="306">
        <f>IFERROR(SUM(V218:V221),"0")</f>
        <v>400</v>
      </c>
      <c r="W223" s="306">
        <f>IFERROR(SUM(W218:W221),"0")</f>
        <v>403.20000000000005</v>
      </c>
      <c r="X223" s="37"/>
      <c r="Y223" s="307"/>
      <c r="Z223" s="307"/>
    </row>
    <row r="224" spans="1:53" ht="14.25" customHeight="1" x14ac:dyDescent="0.25">
      <c r="A224" s="319" t="s">
        <v>68</v>
      </c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4"/>
      <c r="N224" s="314"/>
      <c r="O224" s="314"/>
      <c r="P224" s="314"/>
      <c r="Q224" s="314"/>
      <c r="R224" s="314"/>
      <c r="S224" s="314"/>
      <c r="T224" s="314"/>
      <c r="U224" s="314"/>
      <c r="V224" s="314"/>
      <c r="W224" s="314"/>
      <c r="X224" s="314"/>
      <c r="Y224" s="300"/>
      <c r="Z224" s="300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2">
        <v>4607091387766</v>
      </c>
      <c r="E225" s="310"/>
      <c r="F225" s="303">
        <v>1.35</v>
      </c>
      <c r="G225" s="32">
        <v>6</v>
      </c>
      <c r="H225" s="303">
        <v>8.1</v>
      </c>
      <c r="I225" s="303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09"/>
      <c r="P225" s="309"/>
      <c r="Q225" s="309"/>
      <c r="R225" s="310"/>
      <c r="S225" s="34"/>
      <c r="T225" s="34"/>
      <c r="U225" s="35" t="s">
        <v>65</v>
      </c>
      <c r="V225" s="304">
        <v>2000</v>
      </c>
      <c r="W225" s="305">
        <f t="shared" ref="W225:W231" si="12">IFERROR(IF(V225="",0,CEILING((V225/$H225),1)*$H225),"")</f>
        <v>2000.6999999999998</v>
      </c>
      <c r="X225" s="36">
        <f>IFERROR(IF(W225=0,"",ROUNDUP(W225/H225,0)*0.02175),"")</f>
        <v>5.3722499999999993</v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2">
        <v>4607091387957</v>
      </c>
      <c r="E226" s="310"/>
      <c r="F226" s="303">
        <v>1.3</v>
      </c>
      <c r="G226" s="32">
        <v>6</v>
      </c>
      <c r="H226" s="303">
        <v>7.8</v>
      </c>
      <c r="I226" s="303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09"/>
      <c r="P226" s="309"/>
      <c r="Q226" s="309"/>
      <c r="R226" s="310"/>
      <c r="S226" s="34"/>
      <c r="T226" s="34"/>
      <c r="U226" s="35" t="s">
        <v>65</v>
      </c>
      <c r="V226" s="304">
        <v>0</v>
      </c>
      <c r="W226" s="305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2">
        <v>4607091387964</v>
      </c>
      <c r="E227" s="310"/>
      <c r="F227" s="303">
        <v>1.35</v>
      </c>
      <c r="G227" s="32">
        <v>6</v>
      </c>
      <c r="H227" s="303">
        <v>8.1</v>
      </c>
      <c r="I227" s="303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09"/>
      <c r="P227" s="309"/>
      <c r="Q227" s="309"/>
      <c r="R227" s="310"/>
      <c r="S227" s="34"/>
      <c r="T227" s="34"/>
      <c r="U227" s="35" t="s">
        <v>65</v>
      </c>
      <c r="V227" s="304">
        <v>0</v>
      </c>
      <c r="W227" s="305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2">
        <v>4607091381672</v>
      </c>
      <c r="E228" s="310"/>
      <c r="F228" s="303">
        <v>0.6</v>
      </c>
      <c r="G228" s="32">
        <v>6</v>
      </c>
      <c r="H228" s="303">
        <v>3.6</v>
      </c>
      <c r="I228" s="303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4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09"/>
      <c r="P228" s="309"/>
      <c r="Q228" s="309"/>
      <c r="R228" s="310"/>
      <c r="S228" s="34"/>
      <c r="T228" s="34"/>
      <c r="U228" s="35" t="s">
        <v>65</v>
      </c>
      <c r="V228" s="304">
        <v>0</v>
      </c>
      <c r="W228" s="305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2">
        <v>4607091387537</v>
      </c>
      <c r="E229" s="310"/>
      <c r="F229" s="303">
        <v>0.45</v>
      </c>
      <c r="G229" s="32">
        <v>6</v>
      </c>
      <c r="H229" s="303">
        <v>2.7</v>
      </c>
      <c r="I229" s="303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09"/>
      <c r="P229" s="309"/>
      <c r="Q229" s="309"/>
      <c r="R229" s="31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2">
        <v>4607091387513</v>
      </c>
      <c r="E230" s="310"/>
      <c r="F230" s="303">
        <v>0.45</v>
      </c>
      <c r="G230" s="32">
        <v>6</v>
      </c>
      <c r="H230" s="303">
        <v>2.7</v>
      </c>
      <c r="I230" s="303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09"/>
      <c r="P230" s="309"/>
      <c r="Q230" s="309"/>
      <c r="R230" s="31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2">
        <v>4680115880511</v>
      </c>
      <c r="E231" s="310"/>
      <c r="F231" s="303">
        <v>0.33</v>
      </c>
      <c r="G231" s="32">
        <v>6</v>
      </c>
      <c r="H231" s="303">
        <v>1.98</v>
      </c>
      <c r="I231" s="303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4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09"/>
      <c r="P231" s="309"/>
      <c r="Q231" s="309"/>
      <c r="R231" s="31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4"/>
      <c r="M232" s="315"/>
      <c r="N232" s="316" t="s">
        <v>66</v>
      </c>
      <c r="O232" s="317"/>
      <c r="P232" s="317"/>
      <c r="Q232" s="317"/>
      <c r="R232" s="317"/>
      <c r="S232" s="317"/>
      <c r="T232" s="318"/>
      <c r="U232" s="37" t="s">
        <v>67</v>
      </c>
      <c r="V232" s="306">
        <f>IFERROR(V225/H225,"0")+IFERROR(V226/H226,"0")+IFERROR(V227/H227,"0")+IFERROR(V228/H228,"0")+IFERROR(V229/H229,"0")+IFERROR(V230/H230,"0")+IFERROR(V231/H231,"0")</f>
        <v>246.9135802469136</v>
      </c>
      <c r="W232" s="306">
        <f>IFERROR(W225/H225,"0")+IFERROR(W226/H226,"0")+IFERROR(W227/H227,"0")+IFERROR(W228/H228,"0")+IFERROR(W229/H229,"0")+IFERROR(W230/H230,"0")+IFERROR(W231/H231,"0")</f>
        <v>247</v>
      </c>
      <c r="X232" s="306">
        <f>IFERROR(IF(X225="",0,X225),"0")+IFERROR(IF(X226="",0,X226),"0")+IFERROR(IF(X227="",0,X227),"0")+IFERROR(IF(X228="",0,X228),"0")+IFERROR(IF(X229="",0,X229),"0")+IFERROR(IF(X230="",0,X230),"0")+IFERROR(IF(X231="",0,X231),"0")</f>
        <v>5.3722499999999993</v>
      </c>
      <c r="Y232" s="307"/>
      <c r="Z232" s="307"/>
    </row>
    <row r="233" spans="1:53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5"/>
      <c r="N233" s="316" t="s">
        <v>66</v>
      </c>
      <c r="O233" s="317"/>
      <c r="P233" s="317"/>
      <c r="Q233" s="317"/>
      <c r="R233" s="317"/>
      <c r="S233" s="317"/>
      <c r="T233" s="318"/>
      <c r="U233" s="37" t="s">
        <v>65</v>
      </c>
      <c r="V233" s="306">
        <f>IFERROR(SUM(V225:V231),"0")</f>
        <v>2000</v>
      </c>
      <c r="W233" s="306">
        <f>IFERROR(SUM(W225:W231),"0")</f>
        <v>2000.6999999999998</v>
      </c>
      <c r="X233" s="37"/>
      <c r="Y233" s="307"/>
      <c r="Z233" s="307"/>
    </row>
    <row r="234" spans="1:53" ht="14.25" customHeight="1" x14ac:dyDescent="0.25">
      <c r="A234" s="319" t="s">
        <v>212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14"/>
      <c r="Y234" s="300"/>
      <c r="Z234" s="300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2">
        <v>4607091380880</v>
      </c>
      <c r="E235" s="310"/>
      <c r="F235" s="303">
        <v>1.4</v>
      </c>
      <c r="G235" s="32">
        <v>6</v>
      </c>
      <c r="H235" s="303">
        <v>8.4</v>
      </c>
      <c r="I235" s="303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09"/>
      <c r="P235" s="309"/>
      <c r="Q235" s="309"/>
      <c r="R235" s="310"/>
      <c r="S235" s="34"/>
      <c r="T235" s="34"/>
      <c r="U235" s="35" t="s">
        <v>65</v>
      </c>
      <c r="V235" s="304">
        <v>0</v>
      </c>
      <c r="W235" s="305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2">
        <v>4607091384482</v>
      </c>
      <c r="E236" s="310"/>
      <c r="F236" s="303">
        <v>1.3</v>
      </c>
      <c r="G236" s="32">
        <v>6</v>
      </c>
      <c r="H236" s="303">
        <v>7.8</v>
      </c>
      <c r="I236" s="303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4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09"/>
      <c r="P236" s="309"/>
      <c r="Q236" s="309"/>
      <c r="R236" s="310"/>
      <c r="S236" s="34"/>
      <c r="T236" s="34"/>
      <c r="U236" s="35" t="s">
        <v>65</v>
      </c>
      <c r="V236" s="304">
        <v>0</v>
      </c>
      <c r="W236" s="305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2">
        <v>4607091380897</v>
      </c>
      <c r="E237" s="310"/>
      <c r="F237" s="303">
        <v>1.4</v>
      </c>
      <c r="G237" s="32">
        <v>6</v>
      </c>
      <c r="H237" s="303">
        <v>8.4</v>
      </c>
      <c r="I237" s="303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09"/>
      <c r="P237" s="309"/>
      <c r="Q237" s="309"/>
      <c r="R237" s="310"/>
      <c r="S237" s="34"/>
      <c r="T237" s="34"/>
      <c r="U237" s="35" t="s">
        <v>65</v>
      </c>
      <c r="V237" s="304">
        <v>0</v>
      </c>
      <c r="W237" s="305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4"/>
      <c r="M238" s="315"/>
      <c r="N238" s="316" t="s">
        <v>66</v>
      </c>
      <c r="O238" s="317"/>
      <c r="P238" s="317"/>
      <c r="Q238" s="317"/>
      <c r="R238" s="317"/>
      <c r="S238" s="317"/>
      <c r="T238" s="318"/>
      <c r="U238" s="37" t="s">
        <v>67</v>
      </c>
      <c r="V238" s="306">
        <f>IFERROR(V235/H235,"0")+IFERROR(V236/H236,"0")+IFERROR(V237/H237,"0")</f>
        <v>0</v>
      </c>
      <c r="W238" s="306">
        <f>IFERROR(W235/H235,"0")+IFERROR(W236/H236,"0")+IFERROR(W237/H237,"0")</f>
        <v>0</v>
      </c>
      <c r="X238" s="306">
        <f>IFERROR(IF(X235="",0,X235),"0")+IFERROR(IF(X236="",0,X236),"0")+IFERROR(IF(X237="",0,X237),"0")</f>
        <v>0</v>
      </c>
      <c r="Y238" s="307"/>
      <c r="Z238" s="307"/>
    </row>
    <row r="239" spans="1:53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5"/>
      <c r="N239" s="316" t="s">
        <v>66</v>
      </c>
      <c r="O239" s="317"/>
      <c r="P239" s="317"/>
      <c r="Q239" s="317"/>
      <c r="R239" s="317"/>
      <c r="S239" s="317"/>
      <c r="T239" s="318"/>
      <c r="U239" s="37" t="s">
        <v>65</v>
      </c>
      <c r="V239" s="306">
        <f>IFERROR(SUM(V235:V237),"0")</f>
        <v>0</v>
      </c>
      <c r="W239" s="306">
        <f>IFERROR(SUM(W235:W237),"0")</f>
        <v>0</v>
      </c>
      <c r="X239" s="37"/>
      <c r="Y239" s="307"/>
      <c r="Z239" s="307"/>
    </row>
    <row r="240" spans="1:53" ht="14.25" customHeight="1" x14ac:dyDescent="0.25">
      <c r="A240" s="319" t="s">
        <v>81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14"/>
      <c r="Y240" s="300"/>
      <c r="Z240" s="300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2">
        <v>4607091388374</v>
      </c>
      <c r="E241" s="310"/>
      <c r="F241" s="303">
        <v>0.38</v>
      </c>
      <c r="G241" s="32">
        <v>8</v>
      </c>
      <c r="H241" s="303">
        <v>3.04</v>
      </c>
      <c r="I241" s="303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438" t="s">
        <v>378</v>
      </c>
      <c r="O241" s="309"/>
      <c r="P241" s="309"/>
      <c r="Q241" s="309"/>
      <c r="R241" s="310"/>
      <c r="S241" s="34"/>
      <c r="T241" s="34"/>
      <c r="U241" s="35" t="s">
        <v>65</v>
      </c>
      <c r="V241" s="304">
        <v>0</v>
      </c>
      <c r="W241" s="305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2">
        <v>4607091388381</v>
      </c>
      <c r="E242" s="310"/>
      <c r="F242" s="303">
        <v>0.38</v>
      </c>
      <c r="G242" s="32">
        <v>8</v>
      </c>
      <c r="H242" s="303">
        <v>3.04</v>
      </c>
      <c r="I242" s="303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468" t="s">
        <v>381</v>
      </c>
      <c r="O242" s="309"/>
      <c r="P242" s="309"/>
      <c r="Q242" s="309"/>
      <c r="R242" s="31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2">
        <v>4607091388404</v>
      </c>
      <c r="E243" s="310"/>
      <c r="F243" s="303">
        <v>0.17</v>
      </c>
      <c r="G243" s="32">
        <v>15</v>
      </c>
      <c r="H243" s="303">
        <v>2.5499999999999998</v>
      </c>
      <c r="I243" s="303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4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09"/>
      <c r="P243" s="309"/>
      <c r="Q243" s="309"/>
      <c r="R243" s="310"/>
      <c r="S243" s="34"/>
      <c r="T243" s="34" t="s">
        <v>384</v>
      </c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382</v>
      </c>
      <c r="B244" s="54" t="s">
        <v>385</v>
      </c>
      <c r="C244" s="31">
        <v>4301032040</v>
      </c>
      <c r="D244" s="312">
        <v>4680115881860</v>
      </c>
      <c r="E244" s="310"/>
      <c r="F244" s="303">
        <v>0.17</v>
      </c>
      <c r="G244" s="32">
        <v>10</v>
      </c>
      <c r="H244" s="303">
        <v>1.7</v>
      </c>
      <c r="I244" s="303">
        <v>1.9</v>
      </c>
      <c r="J244" s="32">
        <v>234</v>
      </c>
      <c r="K244" s="32" t="s">
        <v>163</v>
      </c>
      <c r="L244" s="33" t="s">
        <v>386</v>
      </c>
      <c r="M244" s="32">
        <v>120</v>
      </c>
      <c r="N244" s="456" t="s">
        <v>387</v>
      </c>
      <c r="O244" s="309"/>
      <c r="P244" s="309"/>
      <c r="Q244" s="309"/>
      <c r="R244" s="310"/>
      <c r="S244" s="34" t="s">
        <v>388</v>
      </c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6" t="s">
        <v>1</v>
      </c>
    </row>
    <row r="245" spans="1:53" x14ac:dyDescent="0.2">
      <c r="A245" s="313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5"/>
      <c r="N245" s="316" t="s">
        <v>66</v>
      </c>
      <c r="O245" s="317"/>
      <c r="P245" s="317"/>
      <c r="Q245" s="317"/>
      <c r="R245" s="317"/>
      <c r="S245" s="317"/>
      <c r="T245" s="318"/>
      <c r="U245" s="37" t="s">
        <v>67</v>
      </c>
      <c r="V245" s="306">
        <f>IFERROR(V241/H241,"0")+IFERROR(V242/H242,"0")+IFERROR(V243/H243,"0")+IFERROR(V244/H244,"0")</f>
        <v>0</v>
      </c>
      <c r="W245" s="306">
        <f>IFERROR(W241/H241,"0")+IFERROR(W242/H242,"0")+IFERROR(W243/H243,"0")+IFERROR(W244/H244,"0")</f>
        <v>0</v>
      </c>
      <c r="X245" s="306">
        <f>IFERROR(IF(X241="",0,X241),"0")+IFERROR(IF(X242="",0,X242),"0")+IFERROR(IF(X243="",0,X243),"0")+IFERROR(IF(X244="",0,X244),"0")</f>
        <v>0</v>
      </c>
      <c r="Y245" s="307"/>
      <c r="Z245" s="307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5"/>
      <c r="N246" s="316" t="s">
        <v>66</v>
      </c>
      <c r="O246" s="317"/>
      <c r="P246" s="317"/>
      <c r="Q246" s="317"/>
      <c r="R246" s="317"/>
      <c r="S246" s="317"/>
      <c r="T246" s="318"/>
      <c r="U246" s="37" t="s">
        <v>65</v>
      </c>
      <c r="V246" s="306">
        <f>IFERROR(SUM(V241:V244),"0")</f>
        <v>0</v>
      </c>
      <c r="W246" s="306">
        <f>IFERROR(SUM(W241:W244),"0")</f>
        <v>0</v>
      </c>
      <c r="X246" s="37"/>
      <c r="Y246" s="307"/>
      <c r="Z246" s="307"/>
    </row>
    <row r="247" spans="1:53" ht="14.25" customHeight="1" x14ac:dyDescent="0.25">
      <c r="A247" s="319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2">
        <v>4680115881808</v>
      </c>
      <c r="E248" s="31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2">
        <v>4680115881822</v>
      </c>
      <c r="E249" s="31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2">
        <v>4680115880016</v>
      </c>
      <c r="E250" s="31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3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5"/>
      <c r="N251" s="316" t="s">
        <v>66</v>
      </c>
      <c r="O251" s="317"/>
      <c r="P251" s="317"/>
      <c r="Q251" s="317"/>
      <c r="R251" s="317"/>
      <c r="S251" s="317"/>
      <c r="T251" s="318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5"/>
      <c r="N252" s="316" t="s">
        <v>66</v>
      </c>
      <c r="O252" s="317"/>
      <c r="P252" s="317"/>
      <c r="Q252" s="317"/>
      <c r="R252" s="317"/>
      <c r="S252" s="317"/>
      <c r="T252" s="318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5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299"/>
      <c r="Z253" s="299"/>
    </row>
    <row r="254" spans="1:53" ht="14.25" customHeight="1" x14ac:dyDescent="0.25">
      <c r="A254" s="319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2">
        <v>4607091387421</v>
      </c>
      <c r="E255" s="31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4"/>
      <c r="T255" s="34"/>
      <c r="U255" s="35" t="s">
        <v>65</v>
      </c>
      <c r="V255" s="304">
        <v>0</v>
      </c>
      <c r="W255" s="305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2">
        <v>4607091387421</v>
      </c>
      <c r="E256" s="31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2">
        <v>4607091387452</v>
      </c>
      <c r="E257" s="31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336" t="s">
        <v>404</v>
      </c>
      <c r="O257" s="309"/>
      <c r="P257" s="309"/>
      <c r="Q257" s="309"/>
      <c r="R257" s="31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2">
        <v>4607091387452</v>
      </c>
      <c r="E258" s="31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2">
        <v>4607091385984</v>
      </c>
      <c r="E259" s="31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2">
        <v>4607091387438</v>
      </c>
      <c r="E260" s="31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2">
        <v>4607091387469</v>
      </c>
      <c r="E261" s="31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3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5"/>
      <c r="N262" s="316" t="s">
        <v>66</v>
      </c>
      <c r="O262" s="317"/>
      <c r="P262" s="317"/>
      <c r="Q262" s="317"/>
      <c r="R262" s="317"/>
      <c r="S262" s="317"/>
      <c r="T262" s="318"/>
      <c r="U262" s="37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5"/>
      <c r="N263" s="316" t="s">
        <v>66</v>
      </c>
      <c r="O263" s="317"/>
      <c r="P263" s="317"/>
      <c r="Q263" s="317"/>
      <c r="R263" s="317"/>
      <c r="S263" s="317"/>
      <c r="T263" s="318"/>
      <c r="U263" s="37" t="s">
        <v>65</v>
      </c>
      <c r="V263" s="306">
        <f>IFERROR(SUM(V255:V261),"0")</f>
        <v>0</v>
      </c>
      <c r="W263" s="306">
        <f>IFERROR(SUM(W255:W261),"0")</f>
        <v>0</v>
      </c>
      <c r="X263" s="37"/>
      <c r="Y263" s="307"/>
      <c r="Z263" s="307"/>
    </row>
    <row r="264" spans="1:53" ht="14.25" customHeight="1" x14ac:dyDescent="0.25">
      <c r="A264" s="319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2">
        <v>4607091387292</v>
      </c>
      <c r="E265" s="31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2">
        <v>4607091387315</v>
      </c>
      <c r="E266" s="31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3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5"/>
      <c r="N267" s="316" t="s">
        <v>66</v>
      </c>
      <c r="O267" s="317"/>
      <c r="P267" s="317"/>
      <c r="Q267" s="317"/>
      <c r="R267" s="317"/>
      <c r="S267" s="317"/>
      <c r="T267" s="318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5"/>
      <c r="N268" s="316" t="s">
        <v>66</v>
      </c>
      <c r="O268" s="317"/>
      <c r="P268" s="317"/>
      <c r="Q268" s="317"/>
      <c r="R268" s="317"/>
      <c r="S268" s="317"/>
      <c r="T268" s="318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5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299"/>
      <c r="Z269" s="299"/>
    </row>
    <row r="270" spans="1:53" ht="14.25" customHeight="1" x14ac:dyDescent="0.25">
      <c r="A270" s="319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2">
        <v>4607091383836</v>
      </c>
      <c r="E271" s="31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3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5"/>
      <c r="N272" s="316" t="s">
        <v>66</v>
      </c>
      <c r="O272" s="317"/>
      <c r="P272" s="317"/>
      <c r="Q272" s="317"/>
      <c r="R272" s="317"/>
      <c r="S272" s="317"/>
      <c r="T272" s="318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5"/>
      <c r="N273" s="316" t="s">
        <v>66</v>
      </c>
      <c r="O273" s="317"/>
      <c r="P273" s="317"/>
      <c r="Q273" s="317"/>
      <c r="R273" s="317"/>
      <c r="S273" s="317"/>
      <c r="T273" s="318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19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2">
        <v>4607091387919</v>
      </c>
      <c r="E275" s="31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4"/>
      <c r="T275" s="34"/>
      <c r="U275" s="35" t="s">
        <v>65</v>
      </c>
      <c r="V275" s="304">
        <v>0</v>
      </c>
      <c r="W275" s="305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2">
        <v>4607091383942</v>
      </c>
      <c r="E276" s="31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128</v>
      </c>
      <c r="M276" s="32">
        <v>45</v>
      </c>
      <c r="N276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4"/>
      <c r="T276" s="34"/>
      <c r="U276" s="35" t="s">
        <v>65</v>
      </c>
      <c r="V276" s="304">
        <v>0</v>
      </c>
      <c r="W276" s="30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2">
        <v>4607091383959</v>
      </c>
      <c r="E277" s="31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68" t="s">
        <v>425</v>
      </c>
      <c r="O277" s="309"/>
      <c r="P277" s="309"/>
      <c r="Q277" s="309"/>
      <c r="R277" s="310"/>
      <c r="S277" s="34"/>
      <c r="T277" s="34"/>
      <c r="U277" s="35" t="s">
        <v>65</v>
      </c>
      <c r="V277" s="304">
        <v>0</v>
      </c>
      <c r="W277" s="30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13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5"/>
      <c r="N278" s="316" t="s">
        <v>66</v>
      </c>
      <c r="O278" s="317"/>
      <c r="P278" s="317"/>
      <c r="Q278" s="317"/>
      <c r="R278" s="317"/>
      <c r="S278" s="317"/>
      <c r="T278" s="318"/>
      <c r="U278" s="37" t="s">
        <v>67</v>
      </c>
      <c r="V278" s="306">
        <f>IFERROR(V275/H275,"0")+IFERROR(V276/H276,"0")+IFERROR(V277/H277,"0")</f>
        <v>0</v>
      </c>
      <c r="W278" s="306">
        <f>IFERROR(W275/H275,"0")+IFERROR(W276/H276,"0")+IFERROR(W277/H277,"0")</f>
        <v>0</v>
      </c>
      <c r="X278" s="306">
        <f>IFERROR(IF(X275="",0,X275),"0")+IFERROR(IF(X276="",0,X276),"0")+IFERROR(IF(X277="",0,X277),"0")</f>
        <v>0</v>
      </c>
      <c r="Y278" s="307"/>
      <c r="Z278" s="307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5"/>
      <c r="N279" s="316" t="s">
        <v>66</v>
      </c>
      <c r="O279" s="317"/>
      <c r="P279" s="317"/>
      <c r="Q279" s="317"/>
      <c r="R279" s="317"/>
      <c r="S279" s="317"/>
      <c r="T279" s="318"/>
      <c r="U279" s="37" t="s">
        <v>65</v>
      </c>
      <c r="V279" s="306">
        <f>IFERROR(SUM(V275:V277),"0")</f>
        <v>0</v>
      </c>
      <c r="W279" s="306">
        <f>IFERROR(SUM(W275:W277),"0")</f>
        <v>0</v>
      </c>
      <c r="X279" s="37"/>
      <c r="Y279" s="307"/>
      <c r="Z279" s="307"/>
    </row>
    <row r="280" spans="1:53" ht="14.25" customHeight="1" x14ac:dyDescent="0.25">
      <c r="A280" s="319" t="s">
        <v>212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2">
        <v>4607091388831</v>
      </c>
      <c r="E281" s="31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3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5"/>
      <c r="N282" s="316" t="s">
        <v>66</v>
      </c>
      <c r="O282" s="317"/>
      <c r="P282" s="317"/>
      <c r="Q282" s="317"/>
      <c r="R282" s="317"/>
      <c r="S282" s="317"/>
      <c r="T282" s="318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5"/>
      <c r="N283" s="316" t="s">
        <v>66</v>
      </c>
      <c r="O283" s="317"/>
      <c r="P283" s="317"/>
      <c r="Q283" s="317"/>
      <c r="R283" s="317"/>
      <c r="S283" s="317"/>
      <c r="T283" s="318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19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2">
        <v>4607091383102</v>
      </c>
      <c r="E285" s="31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3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5"/>
      <c r="N286" s="316" t="s">
        <v>66</v>
      </c>
      <c r="O286" s="317"/>
      <c r="P286" s="317"/>
      <c r="Q286" s="317"/>
      <c r="R286" s="317"/>
      <c r="S286" s="317"/>
      <c r="T286" s="318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5"/>
      <c r="N287" s="316" t="s">
        <v>66</v>
      </c>
      <c r="O287" s="317"/>
      <c r="P287" s="317"/>
      <c r="Q287" s="317"/>
      <c r="R287" s="317"/>
      <c r="S287" s="317"/>
      <c r="T287" s="318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30" t="s">
        <v>430</v>
      </c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1"/>
      <c r="N288" s="331"/>
      <c r="O288" s="331"/>
      <c r="P288" s="331"/>
      <c r="Q288" s="331"/>
      <c r="R288" s="331"/>
      <c r="S288" s="331"/>
      <c r="T288" s="331"/>
      <c r="U288" s="331"/>
      <c r="V288" s="331"/>
      <c r="W288" s="331"/>
      <c r="X288" s="331"/>
      <c r="Y288" s="48"/>
      <c r="Z288" s="48"/>
    </row>
    <row r="289" spans="1:53" ht="16.5" customHeight="1" x14ac:dyDescent="0.25">
      <c r="A289" s="325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299"/>
      <c r="Z289" s="299"/>
    </row>
    <row r="290" spans="1:53" ht="14.25" customHeight="1" x14ac:dyDescent="0.25">
      <c r="A290" s="319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2">
        <v>4607091383997</v>
      </c>
      <c r="E291" s="31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4"/>
      <c r="T291" s="34"/>
      <c r="U291" s="35" t="s">
        <v>65</v>
      </c>
      <c r="V291" s="304">
        <v>1000</v>
      </c>
      <c r="W291" s="305">
        <f t="shared" ref="W291:W298" si="14">IFERROR(IF(V291="",0,CEILING((V291/$H291),1)*$H291),"")</f>
        <v>1005</v>
      </c>
      <c r="X291" s="36">
        <f>IFERROR(IF(W291=0,"",ROUNDUP(W291/H291,0)*0.02175),"")</f>
        <v>1.4572499999999999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2">
        <v>4607091383997</v>
      </c>
      <c r="E292" s="31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2">
        <v>4607091384130</v>
      </c>
      <c r="E293" s="31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4"/>
      <c r="T293" s="34"/>
      <c r="U293" s="35" t="s">
        <v>65</v>
      </c>
      <c r="V293" s="304">
        <v>0</v>
      </c>
      <c r="W293" s="305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2">
        <v>4607091384130</v>
      </c>
      <c r="E294" s="31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2">
        <v>4607091384147</v>
      </c>
      <c r="E295" s="31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4"/>
      <c r="T295" s="34"/>
      <c r="U295" s="35" t="s">
        <v>65</v>
      </c>
      <c r="V295" s="304">
        <v>0</v>
      </c>
      <c r="W295" s="305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2">
        <v>4607091384147</v>
      </c>
      <c r="E296" s="31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">
        <v>441</v>
      </c>
      <c r="O296" s="309"/>
      <c r="P296" s="309"/>
      <c r="Q296" s="309"/>
      <c r="R296" s="31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2">
        <v>4607091384154</v>
      </c>
      <c r="E297" s="31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4"/>
      <c r="T297" s="34"/>
      <c r="U297" s="35" t="s">
        <v>65</v>
      </c>
      <c r="V297" s="304">
        <v>0</v>
      </c>
      <c r="W297" s="305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2">
        <v>4607091384161</v>
      </c>
      <c r="E298" s="31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3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5"/>
      <c r="N299" s="316" t="s">
        <v>66</v>
      </c>
      <c r="O299" s="317"/>
      <c r="P299" s="317"/>
      <c r="Q299" s="317"/>
      <c r="R299" s="317"/>
      <c r="S299" s="317"/>
      <c r="T299" s="318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66.666666666666671</v>
      </c>
      <c r="W299" s="306">
        <f>IFERROR(W291/H291,"0")+IFERROR(W292/H292,"0")+IFERROR(W293/H293,"0")+IFERROR(W294/H294,"0")+IFERROR(W295/H295,"0")+IFERROR(W296/H296,"0")+IFERROR(W297/H297,"0")+IFERROR(W298/H298,"0")</f>
        <v>67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1.4572499999999999</v>
      </c>
      <c r="Y299" s="307"/>
      <c r="Z299" s="307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5"/>
      <c r="N300" s="316" t="s">
        <v>66</v>
      </c>
      <c r="O300" s="317"/>
      <c r="P300" s="317"/>
      <c r="Q300" s="317"/>
      <c r="R300" s="317"/>
      <c r="S300" s="317"/>
      <c r="T300" s="318"/>
      <c r="U300" s="37" t="s">
        <v>65</v>
      </c>
      <c r="V300" s="306">
        <f>IFERROR(SUM(V291:V298),"0")</f>
        <v>1000</v>
      </c>
      <c r="W300" s="306">
        <f>IFERROR(SUM(W291:W298),"0")</f>
        <v>1005</v>
      </c>
      <c r="X300" s="37"/>
      <c r="Y300" s="307"/>
      <c r="Z300" s="307"/>
    </row>
    <row r="301" spans="1:53" ht="14.25" customHeight="1" x14ac:dyDescent="0.25">
      <c r="A301" s="319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2">
        <v>4607091383980</v>
      </c>
      <c r="E302" s="31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4"/>
      <c r="T302" s="34"/>
      <c r="U302" s="35" t="s">
        <v>65</v>
      </c>
      <c r="V302" s="304">
        <v>1500</v>
      </c>
      <c r="W302" s="305">
        <f>IFERROR(IF(V302="",0,CEILING((V302/$H302),1)*$H302),"")</f>
        <v>1500</v>
      </c>
      <c r="X302" s="36">
        <f>IFERROR(IF(W302=0,"",ROUNDUP(W302/H302,0)*0.02175),"")</f>
        <v>2.1749999999999998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2">
        <v>4607091384178</v>
      </c>
      <c r="E303" s="31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3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5"/>
      <c r="N304" s="316" t="s">
        <v>66</v>
      </c>
      <c r="O304" s="317"/>
      <c r="P304" s="317"/>
      <c r="Q304" s="317"/>
      <c r="R304" s="317"/>
      <c r="S304" s="317"/>
      <c r="T304" s="318"/>
      <c r="U304" s="37" t="s">
        <v>67</v>
      </c>
      <c r="V304" s="306">
        <f>IFERROR(V302/H302,"0")+IFERROR(V303/H303,"0")</f>
        <v>100</v>
      </c>
      <c r="W304" s="306">
        <f>IFERROR(W302/H302,"0")+IFERROR(W303/H303,"0")</f>
        <v>100</v>
      </c>
      <c r="X304" s="306">
        <f>IFERROR(IF(X302="",0,X302),"0")+IFERROR(IF(X303="",0,X303),"0")</f>
        <v>2.1749999999999998</v>
      </c>
      <c r="Y304" s="307"/>
      <c r="Z304" s="307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5"/>
      <c r="N305" s="316" t="s">
        <v>66</v>
      </c>
      <c r="O305" s="317"/>
      <c r="P305" s="317"/>
      <c r="Q305" s="317"/>
      <c r="R305" s="317"/>
      <c r="S305" s="317"/>
      <c r="T305" s="318"/>
      <c r="U305" s="37" t="s">
        <v>65</v>
      </c>
      <c r="V305" s="306">
        <f>IFERROR(SUM(V302:V303),"0")</f>
        <v>1500</v>
      </c>
      <c r="W305" s="306">
        <f>IFERROR(SUM(W302:W303),"0")</f>
        <v>1500</v>
      </c>
      <c r="X305" s="37"/>
      <c r="Y305" s="307"/>
      <c r="Z305" s="307"/>
    </row>
    <row r="306" spans="1:53" ht="14.25" customHeight="1" x14ac:dyDescent="0.25">
      <c r="A306" s="319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2">
        <v>4607091384260</v>
      </c>
      <c r="E307" s="31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4"/>
      <c r="T307" s="34"/>
      <c r="U307" s="35" t="s">
        <v>65</v>
      </c>
      <c r="V307" s="304">
        <v>0</v>
      </c>
      <c r="W307" s="30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5" t="s">
        <v>1</v>
      </c>
    </row>
    <row r="308" spans="1:53" x14ac:dyDescent="0.2">
      <c r="A308" s="313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5"/>
      <c r="N308" s="316" t="s">
        <v>66</v>
      </c>
      <c r="O308" s="317"/>
      <c r="P308" s="317"/>
      <c r="Q308" s="317"/>
      <c r="R308" s="317"/>
      <c r="S308" s="317"/>
      <c r="T308" s="318"/>
      <c r="U308" s="37" t="s">
        <v>67</v>
      </c>
      <c r="V308" s="306">
        <f>IFERROR(V307/H307,"0")</f>
        <v>0</v>
      </c>
      <c r="W308" s="306">
        <f>IFERROR(W307/H307,"0")</f>
        <v>0</v>
      </c>
      <c r="X308" s="306">
        <f>IFERROR(IF(X307="",0,X307),"0")</f>
        <v>0</v>
      </c>
      <c r="Y308" s="307"/>
      <c r="Z308" s="307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5"/>
      <c r="N309" s="316" t="s">
        <v>66</v>
      </c>
      <c r="O309" s="317"/>
      <c r="P309" s="317"/>
      <c r="Q309" s="317"/>
      <c r="R309" s="317"/>
      <c r="S309" s="317"/>
      <c r="T309" s="318"/>
      <c r="U309" s="37" t="s">
        <v>65</v>
      </c>
      <c r="V309" s="306">
        <f>IFERROR(SUM(V307:V307),"0")</f>
        <v>0</v>
      </c>
      <c r="W309" s="306">
        <f>IFERROR(SUM(W307:W307),"0")</f>
        <v>0</v>
      </c>
      <c r="X309" s="37"/>
      <c r="Y309" s="307"/>
      <c r="Z309" s="307"/>
    </row>
    <row r="310" spans="1:53" ht="14.25" customHeight="1" x14ac:dyDescent="0.25">
      <c r="A310" s="319" t="s">
        <v>212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2">
        <v>4607091384673</v>
      </c>
      <c r="E311" s="31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4"/>
      <c r="T311" s="34"/>
      <c r="U311" s="35" t="s">
        <v>65</v>
      </c>
      <c r="V311" s="304">
        <v>0</v>
      </c>
      <c r="W311" s="305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3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5"/>
      <c r="N312" s="316" t="s">
        <v>66</v>
      </c>
      <c r="O312" s="317"/>
      <c r="P312" s="317"/>
      <c r="Q312" s="317"/>
      <c r="R312" s="317"/>
      <c r="S312" s="317"/>
      <c r="T312" s="318"/>
      <c r="U312" s="37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5"/>
      <c r="N313" s="316" t="s">
        <v>66</v>
      </c>
      <c r="O313" s="317"/>
      <c r="P313" s="317"/>
      <c r="Q313" s="317"/>
      <c r="R313" s="317"/>
      <c r="S313" s="317"/>
      <c r="T313" s="318"/>
      <c r="U313" s="37" t="s">
        <v>65</v>
      </c>
      <c r="V313" s="306">
        <f>IFERROR(SUM(V311:V311),"0")</f>
        <v>0</v>
      </c>
      <c r="W313" s="306">
        <f>IFERROR(SUM(W311:W311),"0")</f>
        <v>0</v>
      </c>
      <c r="X313" s="37"/>
      <c r="Y313" s="307"/>
      <c r="Z313" s="307"/>
    </row>
    <row r="314" spans="1:53" ht="16.5" customHeight="1" x14ac:dyDescent="0.25">
      <c r="A314" s="325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299"/>
      <c r="Z314" s="299"/>
    </row>
    <row r="315" spans="1:53" ht="14.25" customHeight="1" x14ac:dyDescent="0.25">
      <c r="A315" s="319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2">
        <v>4607091384185</v>
      </c>
      <c r="E316" s="31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2">
        <v>4607091384192</v>
      </c>
      <c r="E317" s="31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2">
        <v>4680115881907</v>
      </c>
      <c r="E318" s="31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2">
        <v>4607091384680</v>
      </c>
      <c r="E319" s="31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3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5"/>
      <c r="N320" s="316" t="s">
        <v>66</v>
      </c>
      <c r="O320" s="317"/>
      <c r="P320" s="317"/>
      <c r="Q320" s="317"/>
      <c r="R320" s="317"/>
      <c r="S320" s="317"/>
      <c r="T320" s="318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5"/>
      <c r="N321" s="316" t="s">
        <v>66</v>
      </c>
      <c r="O321" s="317"/>
      <c r="P321" s="317"/>
      <c r="Q321" s="317"/>
      <c r="R321" s="317"/>
      <c r="S321" s="317"/>
      <c r="T321" s="318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19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2">
        <v>4607091384802</v>
      </c>
      <c r="E323" s="31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4"/>
      <c r="T323" s="34"/>
      <c r="U323" s="35" t="s">
        <v>65</v>
      </c>
      <c r="V323" s="304">
        <v>0</v>
      </c>
      <c r="W323" s="305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2">
        <v>4607091384826</v>
      </c>
      <c r="E324" s="31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163</v>
      </c>
      <c r="L324" s="33" t="s">
        <v>64</v>
      </c>
      <c r="M324" s="32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3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5"/>
      <c r="N325" s="316" t="s">
        <v>66</v>
      </c>
      <c r="O325" s="317"/>
      <c r="P325" s="317"/>
      <c r="Q325" s="317"/>
      <c r="R325" s="317"/>
      <c r="S325" s="317"/>
      <c r="T325" s="318"/>
      <c r="U325" s="37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5"/>
      <c r="N326" s="316" t="s">
        <v>66</v>
      </c>
      <c r="O326" s="317"/>
      <c r="P326" s="317"/>
      <c r="Q326" s="317"/>
      <c r="R326" s="317"/>
      <c r="S326" s="317"/>
      <c r="T326" s="318"/>
      <c r="U326" s="37" t="s">
        <v>65</v>
      </c>
      <c r="V326" s="306">
        <f>IFERROR(SUM(V323:V324),"0")</f>
        <v>0</v>
      </c>
      <c r="W326" s="306">
        <f>IFERROR(SUM(W323:W324),"0")</f>
        <v>0</v>
      </c>
      <c r="X326" s="37"/>
      <c r="Y326" s="307"/>
      <c r="Z326" s="307"/>
    </row>
    <row r="327" spans="1:53" ht="14.25" customHeight="1" x14ac:dyDescent="0.25">
      <c r="A327" s="319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2">
        <v>4607091384246</v>
      </c>
      <c r="E328" s="31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4"/>
      <c r="T328" s="34"/>
      <c r="U328" s="35" t="s">
        <v>65</v>
      </c>
      <c r="V328" s="304">
        <v>0</v>
      </c>
      <c r="W328" s="30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2">
        <v>4680115881976</v>
      </c>
      <c r="E329" s="31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2">
        <v>4607091384253</v>
      </c>
      <c r="E330" s="31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2">
        <v>4680115881969</v>
      </c>
      <c r="E331" s="31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3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5"/>
      <c r="N332" s="316" t="s">
        <v>66</v>
      </c>
      <c r="O332" s="317"/>
      <c r="P332" s="317"/>
      <c r="Q332" s="317"/>
      <c r="R332" s="317"/>
      <c r="S332" s="317"/>
      <c r="T332" s="318"/>
      <c r="U332" s="37" t="s">
        <v>67</v>
      </c>
      <c r="V332" s="306">
        <f>IFERROR(V328/H328,"0")+IFERROR(V329/H329,"0")+IFERROR(V330/H330,"0")+IFERROR(V331/H331,"0")</f>
        <v>0</v>
      </c>
      <c r="W332" s="306">
        <f>IFERROR(W328/H328,"0")+IFERROR(W329/H329,"0")+IFERROR(W330/H330,"0")+IFERROR(W331/H331,"0")</f>
        <v>0</v>
      </c>
      <c r="X332" s="306">
        <f>IFERROR(IF(X328="",0,X328),"0")+IFERROR(IF(X329="",0,X329),"0")+IFERROR(IF(X330="",0,X330),"0")+IFERROR(IF(X331="",0,X331),"0")</f>
        <v>0</v>
      </c>
      <c r="Y332" s="307"/>
      <c r="Z332" s="307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5"/>
      <c r="N333" s="316" t="s">
        <v>66</v>
      </c>
      <c r="O333" s="317"/>
      <c r="P333" s="317"/>
      <c r="Q333" s="317"/>
      <c r="R333" s="317"/>
      <c r="S333" s="317"/>
      <c r="T333" s="318"/>
      <c r="U333" s="37" t="s">
        <v>65</v>
      </c>
      <c r="V333" s="306">
        <f>IFERROR(SUM(V328:V331),"0")</f>
        <v>0</v>
      </c>
      <c r="W333" s="306">
        <f>IFERROR(SUM(W328:W331),"0")</f>
        <v>0</v>
      </c>
      <c r="X333" s="37"/>
      <c r="Y333" s="307"/>
      <c r="Z333" s="307"/>
    </row>
    <row r="334" spans="1:53" ht="14.25" customHeight="1" x14ac:dyDescent="0.25">
      <c r="A334" s="319" t="s">
        <v>212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2">
        <v>4607091389357</v>
      </c>
      <c r="E335" s="31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3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5"/>
      <c r="N336" s="316" t="s">
        <v>66</v>
      </c>
      <c r="O336" s="317"/>
      <c r="P336" s="317"/>
      <c r="Q336" s="317"/>
      <c r="R336" s="317"/>
      <c r="S336" s="317"/>
      <c r="T336" s="318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5"/>
      <c r="N337" s="316" t="s">
        <v>66</v>
      </c>
      <c r="O337" s="317"/>
      <c r="P337" s="317"/>
      <c r="Q337" s="317"/>
      <c r="R337" s="317"/>
      <c r="S337" s="317"/>
      <c r="T337" s="318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30" t="s">
        <v>477</v>
      </c>
      <c r="B338" s="331"/>
      <c r="C338" s="331"/>
      <c r="D338" s="331"/>
      <c r="E338" s="331"/>
      <c r="F338" s="331"/>
      <c r="G338" s="331"/>
      <c r="H338" s="331"/>
      <c r="I338" s="331"/>
      <c r="J338" s="331"/>
      <c r="K338" s="331"/>
      <c r="L338" s="331"/>
      <c r="M338" s="331"/>
      <c r="N338" s="331"/>
      <c r="O338" s="331"/>
      <c r="P338" s="331"/>
      <c r="Q338" s="331"/>
      <c r="R338" s="331"/>
      <c r="S338" s="331"/>
      <c r="T338" s="331"/>
      <c r="U338" s="331"/>
      <c r="V338" s="331"/>
      <c r="W338" s="331"/>
      <c r="X338" s="331"/>
      <c r="Y338" s="48"/>
      <c r="Z338" s="48"/>
    </row>
    <row r="339" spans="1:53" ht="16.5" customHeight="1" x14ac:dyDescent="0.25">
      <c r="A339" s="325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299"/>
      <c r="Z339" s="299"/>
    </row>
    <row r="340" spans="1:53" ht="14.25" customHeight="1" x14ac:dyDescent="0.25">
      <c r="A340" s="319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2">
        <v>4607091389708</v>
      </c>
      <c r="E341" s="31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2">
        <v>4607091389692</v>
      </c>
      <c r="E342" s="31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3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5"/>
      <c r="N343" s="316" t="s">
        <v>66</v>
      </c>
      <c r="O343" s="317"/>
      <c r="P343" s="317"/>
      <c r="Q343" s="317"/>
      <c r="R343" s="317"/>
      <c r="S343" s="317"/>
      <c r="T343" s="318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5"/>
      <c r="N344" s="316" t="s">
        <v>66</v>
      </c>
      <c r="O344" s="317"/>
      <c r="P344" s="317"/>
      <c r="Q344" s="317"/>
      <c r="R344" s="317"/>
      <c r="S344" s="317"/>
      <c r="T344" s="318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19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2">
        <v>4607091389753</v>
      </c>
      <c r="E346" s="31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4"/>
      <c r="T346" s="34"/>
      <c r="U346" s="35" t="s">
        <v>65</v>
      </c>
      <c r="V346" s="304">
        <v>0</v>
      </c>
      <c r="W346" s="305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2">
        <v>4607091389760</v>
      </c>
      <c r="E347" s="31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4"/>
      <c r="T347" s="34"/>
      <c r="U347" s="35" t="s">
        <v>65</v>
      </c>
      <c r="V347" s="304">
        <v>0</v>
      </c>
      <c r="W347" s="305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2">
        <v>4607091389746</v>
      </c>
      <c r="E348" s="31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4"/>
      <c r="T348" s="34"/>
      <c r="U348" s="35" t="s">
        <v>65</v>
      </c>
      <c r="V348" s="304">
        <v>50</v>
      </c>
      <c r="W348" s="305">
        <f t="shared" si="15"/>
        <v>50.400000000000006</v>
      </c>
      <c r="X348" s="36">
        <f>IFERROR(IF(W348=0,"",ROUNDUP(W348/H348,0)*0.00753),"")</f>
        <v>9.0359999999999996E-2</v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2">
        <v>4680115882928</v>
      </c>
      <c r="E349" s="31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4"/>
      <c r="T349" s="34"/>
      <c r="U349" s="35" t="s">
        <v>65</v>
      </c>
      <c r="V349" s="304">
        <v>0</v>
      </c>
      <c r="W349" s="305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2">
        <v>4680115883147</v>
      </c>
      <c r="E350" s="31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163</v>
      </c>
      <c r="L350" s="33" t="s">
        <v>64</v>
      </c>
      <c r="M350" s="32">
        <v>45</v>
      </c>
      <c r="N350" s="4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2">
        <v>4607091384338</v>
      </c>
      <c r="E351" s="31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163</v>
      </c>
      <c r="L351" s="33" t="s">
        <v>64</v>
      </c>
      <c r="M351" s="32">
        <v>45</v>
      </c>
      <c r="N351" s="5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4"/>
      <c r="T351" s="34"/>
      <c r="U351" s="35" t="s">
        <v>65</v>
      </c>
      <c r="V351" s="304">
        <v>0</v>
      </c>
      <c r="W351" s="305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2">
        <v>4680115883154</v>
      </c>
      <c r="E352" s="31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163</v>
      </c>
      <c r="L352" s="33" t="s">
        <v>64</v>
      </c>
      <c r="M352" s="32">
        <v>45</v>
      </c>
      <c r="N352" s="4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2">
        <v>4607091389524</v>
      </c>
      <c r="E353" s="31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163</v>
      </c>
      <c r="L353" s="33" t="s">
        <v>64</v>
      </c>
      <c r="M353" s="32">
        <v>45</v>
      </c>
      <c r="N353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4"/>
      <c r="T353" s="34"/>
      <c r="U353" s="35" t="s">
        <v>65</v>
      </c>
      <c r="V353" s="304">
        <v>0</v>
      </c>
      <c r="W353" s="305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2">
        <v>4680115883161</v>
      </c>
      <c r="E354" s="31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163</v>
      </c>
      <c r="L354" s="33" t="s">
        <v>64</v>
      </c>
      <c r="M354" s="32">
        <v>45</v>
      </c>
      <c r="N354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2">
        <v>4607091384345</v>
      </c>
      <c r="E355" s="31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163</v>
      </c>
      <c r="L355" s="33" t="s">
        <v>64</v>
      </c>
      <c r="M355" s="32">
        <v>45</v>
      </c>
      <c r="N355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2">
        <v>4680115883178</v>
      </c>
      <c r="E356" s="31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163</v>
      </c>
      <c r="L356" s="33" t="s">
        <v>64</v>
      </c>
      <c r="M356" s="32">
        <v>45</v>
      </c>
      <c r="N356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2">
        <v>4607091389531</v>
      </c>
      <c r="E357" s="31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163</v>
      </c>
      <c r="L357" s="33" t="s">
        <v>64</v>
      </c>
      <c r="M357" s="32">
        <v>45</v>
      </c>
      <c r="N357" s="43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4"/>
      <c r="T357" s="34"/>
      <c r="U357" s="35" t="s">
        <v>65</v>
      </c>
      <c r="V357" s="304">
        <v>0</v>
      </c>
      <c r="W357" s="30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2">
        <v>4680115883185</v>
      </c>
      <c r="E358" s="31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163</v>
      </c>
      <c r="L358" s="33" t="s">
        <v>64</v>
      </c>
      <c r="M358" s="32">
        <v>45</v>
      </c>
      <c r="N358" s="461" t="s">
        <v>509</v>
      </c>
      <c r="O358" s="309"/>
      <c r="P358" s="309"/>
      <c r="Q358" s="309"/>
      <c r="R358" s="31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3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5"/>
      <c r="N359" s="316" t="s">
        <v>66</v>
      </c>
      <c r="O359" s="317"/>
      <c r="P359" s="317"/>
      <c r="Q359" s="317"/>
      <c r="R359" s="317"/>
      <c r="S359" s="317"/>
      <c r="T359" s="318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11.904761904761905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12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9.0359999999999996E-2</v>
      </c>
      <c r="Y359" s="307"/>
      <c r="Z359" s="307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5"/>
      <c r="N360" s="316" t="s">
        <v>66</v>
      </c>
      <c r="O360" s="317"/>
      <c r="P360" s="317"/>
      <c r="Q360" s="317"/>
      <c r="R360" s="317"/>
      <c r="S360" s="317"/>
      <c r="T360" s="318"/>
      <c r="U360" s="37" t="s">
        <v>65</v>
      </c>
      <c r="V360" s="306">
        <f>IFERROR(SUM(V346:V358),"0")</f>
        <v>50</v>
      </c>
      <c r="W360" s="306">
        <f>IFERROR(SUM(W346:W358),"0")</f>
        <v>50.400000000000006</v>
      </c>
      <c r="X360" s="37"/>
      <c r="Y360" s="307"/>
      <c r="Z360" s="307"/>
    </row>
    <row r="361" spans="1:53" ht="14.25" customHeight="1" x14ac:dyDescent="0.25">
      <c r="A361" s="319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2">
        <v>4607091389685</v>
      </c>
      <c r="E362" s="31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128</v>
      </c>
      <c r="M362" s="32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2">
        <v>4607091389654</v>
      </c>
      <c r="E363" s="31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128</v>
      </c>
      <c r="M363" s="32">
        <v>45</v>
      </c>
      <c r="N363" s="4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2">
        <v>4607091384352</v>
      </c>
      <c r="E364" s="31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128</v>
      </c>
      <c r="M364" s="32">
        <v>45</v>
      </c>
      <c r="N364" s="3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2">
        <v>4607091389661</v>
      </c>
      <c r="E365" s="31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128</v>
      </c>
      <c r="M365" s="32">
        <v>45</v>
      </c>
      <c r="N365" s="42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3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5"/>
      <c r="N366" s="316" t="s">
        <v>66</v>
      </c>
      <c r="O366" s="317"/>
      <c r="P366" s="317"/>
      <c r="Q366" s="317"/>
      <c r="R366" s="317"/>
      <c r="S366" s="317"/>
      <c r="T366" s="318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5"/>
      <c r="N367" s="316" t="s">
        <v>66</v>
      </c>
      <c r="O367" s="317"/>
      <c r="P367" s="317"/>
      <c r="Q367" s="317"/>
      <c r="R367" s="317"/>
      <c r="S367" s="317"/>
      <c r="T367" s="318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19" t="s">
        <v>212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2">
        <v>4680115881648</v>
      </c>
      <c r="E369" s="31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3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5"/>
      <c r="N370" s="316" t="s">
        <v>66</v>
      </c>
      <c r="O370" s="317"/>
      <c r="P370" s="317"/>
      <c r="Q370" s="317"/>
      <c r="R370" s="317"/>
      <c r="S370" s="317"/>
      <c r="T370" s="318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5"/>
      <c r="N371" s="316" t="s">
        <v>66</v>
      </c>
      <c r="O371" s="317"/>
      <c r="P371" s="317"/>
      <c r="Q371" s="317"/>
      <c r="R371" s="317"/>
      <c r="S371" s="317"/>
      <c r="T371" s="318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19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2">
        <v>4680115882997</v>
      </c>
      <c r="E373" s="31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2" t="s">
        <v>524</v>
      </c>
      <c r="O373" s="309"/>
      <c r="P373" s="309"/>
      <c r="Q373" s="309"/>
      <c r="R373" s="31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3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5"/>
      <c r="N374" s="316" t="s">
        <v>66</v>
      </c>
      <c r="O374" s="317"/>
      <c r="P374" s="317"/>
      <c r="Q374" s="317"/>
      <c r="R374" s="317"/>
      <c r="S374" s="317"/>
      <c r="T374" s="318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5"/>
      <c r="N375" s="316" t="s">
        <v>66</v>
      </c>
      <c r="O375" s="317"/>
      <c r="P375" s="317"/>
      <c r="Q375" s="317"/>
      <c r="R375" s="317"/>
      <c r="S375" s="317"/>
      <c r="T375" s="318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5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299"/>
      <c r="Z376" s="299"/>
    </row>
    <row r="377" spans="1:53" ht="14.25" customHeight="1" x14ac:dyDescent="0.25">
      <c r="A377" s="319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2">
        <v>4607091389388</v>
      </c>
      <c r="E378" s="31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128</v>
      </c>
      <c r="M378" s="32">
        <v>35</v>
      </c>
      <c r="N378" s="4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4"/>
      <c r="T378" s="34"/>
      <c r="U378" s="35" t="s">
        <v>65</v>
      </c>
      <c r="V378" s="304">
        <v>0</v>
      </c>
      <c r="W378" s="305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2">
        <v>4607091389364</v>
      </c>
      <c r="E379" s="31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128</v>
      </c>
      <c r="M379" s="32">
        <v>35</v>
      </c>
      <c r="N379" s="5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3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5"/>
      <c r="N380" s="316" t="s">
        <v>66</v>
      </c>
      <c r="O380" s="317"/>
      <c r="P380" s="317"/>
      <c r="Q380" s="317"/>
      <c r="R380" s="317"/>
      <c r="S380" s="317"/>
      <c r="T380" s="318"/>
      <c r="U380" s="37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5"/>
      <c r="N381" s="316" t="s">
        <v>66</v>
      </c>
      <c r="O381" s="317"/>
      <c r="P381" s="317"/>
      <c r="Q381" s="317"/>
      <c r="R381" s="317"/>
      <c r="S381" s="317"/>
      <c r="T381" s="318"/>
      <c r="U381" s="37" t="s">
        <v>65</v>
      </c>
      <c r="V381" s="306">
        <f>IFERROR(SUM(V378:V379),"0")</f>
        <v>0</v>
      </c>
      <c r="W381" s="306">
        <f>IFERROR(SUM(W378:W379),"0")</f>
        <v>0</v>
      </c>
      <c r="X381" s="37"/>
      <c r="Y381" s="307"/>
      <c r="Z381" s="307"/>
    </row>
    <row r="382" spans="1:53" ht="14.25" customHeight="1" x14ac:dyDescent="0.25">
      <c r="A382" s="319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2">
        <v>4607091389739</v>
      </c>
      <c r="E383" s="31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4"/>
      <c r="T383" s="34"/>
      <c r="U383" s="35" t="s">
        <v>65</v>
      </c>
      <c r="V383" s="304">
        <v>25</v>
      </c>
      <c r="W383" s="305">
        <f t="shared" ref="W383:W389" si="17">IFERROR(IF(V383="",0,CEILING((V383/$H383),1)*$H383),"")</f>
        <v>25.200000000000003</v>
      </c>
      <c r="X383" s="36">
        <f>IFERROR(IF(W383=0,"",ROUNDUP(W383/H383,0)*0.00753),"")</f>
        <v>4.5179999999999998E-2</v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2">
        <v>4680115883048</v>
      </c>
      <c r="E384" s="31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2">
        <v>4607091389425</v>
      </c>
      <c r="E385" s="31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163</v>
      </c>
      <c r="L385" s="33" t="s">
        <v>64</v>
      </c>
      <c r="M385" s="32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4"/>
      <c r="T385" s="34"/>
      <c r="U385" s="35" t="s">
        <v>65</v>
      </c>
      <c r="V385" s="304">
        <v>0</v>
      </c>
      <c r="W385" s="305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2">
        <v>4680115882911</v>
      </c>
      <c r="E386" s="31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163</v>
      </c>
      <c r="L386" s="33" t="s">
        <v>64</v>
      </c>
      <c r="M386" s="32">
        <v>40</v>
      </c>
      <c r="N386" s="467" t="s">
        <v>538</v>
      </c>
      <c r="O386" s="309"/>
      <c r="P386" s="309"/>
      <c r="Q386" s="309"/>
      <c r="R386" s="31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2">
        <v>4680115880771</v>
      </c>
      <c r="E387" s="31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2">
        <v>4607091389500</v>
      </c>
      <c r="E388" s="31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2">
        <v>4680115881983</v>
      </c>
      <c r="E389" s="31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163</v>
      </c>
      <c r="L389" s="33" t="s">
        <v>64</v>
      </c>
      <c r="M389" s="32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3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5"/>
      <c r="N390" s="316" t="s">
        <v>66</v>
      </c>
      <c r="O390" s="317"/>
      <c r="P390" s="317"/>
      <c r="Q390" s="317"/>
      <c r="R390" s="317"/>
      <c r="S390" s="317"/>
      <c r="T390" s="318"/>
      <c r="U390" s="37" t="s">
        <v>67</v>
      </c>
      <c r="V390" s="306">
        <f>IFERROR(V383/H383,"0")+IFERROR(V384/H384,"0")+IFERROR(V385/H385,"0")+IFERROR(V386/H386,"0")+IFERROR(V387/H387,"0")+IFERROR(V388/H388,"0")+IFERROR(V389/H389,"0")</f>
        <v>5.9523809523809526</v>
      </c>
      <c r="W390" s="306">
        <f>IFERROR(W383/H383,"0")+IFERROR(W384/H384,"0")+IFERROR(W385/H385,"0")+IFERROR(W386/H386,"0")+IFERROR(W387/H387,"0")+IFERROR(W388/H388,"0")+IFERROR(W389/H389,"0")</f>
        <v>6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4.5179999999999998E-2</v>
      </c>
      <c r="Y390" s="307"/>
      <c r="Z390" s="307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5"/>
      <c r="N391" s="316" t="s">
        <v>66</v>
      </c>
      <c r="O391" s="317"/>
      <c r="P391" s="317"/>
      <c r="Q391" s="317"/>
      <c r="R391" s="317"/>
      <c r="S391" s="317"/>
      <c r="T391" s="318"/>
      <c r="U391" s="37" t="s">
        <v>65</v>
      </c>
      <c r="V391" s="306">
        <f>IFERROR(SUM(V383:V389),"0")</f>
        <v>25</v>
      </c>
      <c r="W391" s="306">
        <f>IFERROR(SUM(W383:W389),"0")</f>
        <v>25.200000000000003</v>
      </c>
      <c r="X391" s="37"/>
      <c r="Y391" s="307"/>
      <c r="Z391" s="307"/>
    </row>
    <row r="392" spans="1:53" ht="14.25" customHeight="1" x14ac:dyDescent="0.25">
      <c r="A392" s="319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2">
        <v>4680115882980</v>
      </c>
      <c r="E393" s="31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3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5"/>
      <c r="N394" s="316" t="s">
        <v>66</v>
      </c>
      <c r="O394" s="317"/>
      <c r="P394" s="317"/>
      <c r="Q394" s="317"/>
      <c r="R394" s="317"/>
      <c r="S394" s="317"/>
      <c r="T394" s="318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5"/>
      <c r="N395" s="316" t="s">
        <v>66</v>
      </c>
      <c r="O395" s="317"/>
      <c r="P395" s="317"/>
      <c r="Q395" s="317"/>
      <c r="R395" s="317"/>
      <c r="S395" s="317"/>
      <c r="T395" s="318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30" t="s">
        <v>547</v>
      </c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1"/>
      <c r="N396" s="331"/>
      <c r="O396" s="331"/>
      <c r="P396" s="331"/>
      <c r="Q396" s="331"/>
      <c r="R396" s="331"/>
      <c r="S396" s="331"/>
      <c r="T396" s="331"/>
      <c r="U396" s="331"/>
      <c r="V396" s="331"/>
      <c r="W396" s="331"/>
      <c r="X396" s="331"/>
      <c r="Y396" s="48"/>
      <c r="Z396" s="48"/>
    </row>
    <row r="397" spans="1:53" ht="16.5" customHeight="1" x14ac:dyDescent="0.25">
      <c r="A397" s="325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299"/>
      <c r="Z397" s="299"/>
    </row>
    <row r="398" spans="1:53" ht="14.25" customHeight="1" x14ac:dyDescent="0.25">
      <c r="A398" s="319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2">
        <v>4607091389067</v>
      </c>
      <c r="E399" s="31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128</v>
      </c>
      <c r="M399" s="32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4"/>
      <c r="T399" s="34"/>
      <c r="U399" s="35" t="s">
        <v>65</v>
      </c>
      <c r="V399" s="304">
        <v>0</v>
      </c>
      <c r="W399" s="305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2">
        <v>4607091383522</v>
      </c>
      <c r="E400" s="31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4"/>
      <c r="T400" s="34"/>
      <c r="U400" s="35" t="s">
        <v>65</v>
      </c>
      <c r="V400" s="304">
        <v>0</v>
      </c>
      <c r="W400" s="305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2">
        <v>4607091384437</v>
      </c>
      <c r="E401" s="31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3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4"/>
      <c r="T401" s="34"/>
      <c r="U401" s="35" t="s">
        <v>65</v>
      </c>
      <c r="V401" s="304">
        <v>0</v>
      </c>
      <c r="W401" s="305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2">
        <v>4607091389104</v>
      </c>
      <c r="E402" s="31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4"/>
      <c r="T402" s="34"/>
      <c r="U402" s="35" t="s">
        <v>65</v>
      </c>
      <c r="V402" s="304">
        <v>0</v>
      </c>
      <c r="W402" s="305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2">
        <v>4680115880603</v>
      </c>
      <c r="E403" s="31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2">
        <v>4607091389999</v>
      </c>
      <c r="E404" s="31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2">
        <v>4680115882782</v>
      </c>
      <c r="E405" s="31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2">
        <v>4607091389098</v>
      </c>
      <c r="E406" s="31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128</v>
      </c>
      <c r="M406" s="32">
        <v>50</v>
      </c>
      <c r="N406" s="5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2">
        <v>4607091389982</v>
      </c>
      <c r="E407" s="31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3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5"/>
      <c r="N408" s="316" t="s">
        <v>66</v>
      </c>
      <c r="O408" s="317"/>
      <c r="P408" s="317"/>
      <c r="Q408" s="317"/>
      <c r="R408" s="317"/>
      <c r="S408" s="317"/>
      <c r="T408" s="318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0</v>
      </c>
      <c r="W408" s="306">
        <f>IFERROR(W399/H399,"0")+IFERROR(W400/H400,"0")+IFERROR(W401/H401,"0")+IFERROR(W402/H402,"0")+IFERROR(W403/H403,"0")+IFERROR(W404/H404,"0")+IFERROR(W405/H405,"0")+IFERROR(W406/H406,"0")+IFERROR(W407/H407,"0")</f>
        <v>0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307"/>
      <c r="Z408" s="307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5"/>
      <c r="N409" s="316" t="s">
        <v>66</v>
      </c>
      <c r="O409" s="317"/>
      <c r="P409" s="317"/>
      <c r="Q409" s="317"/>
      <c r="R409" s="317"/>
      <c r="S409" s="317"/>
      <c r="T409" s="318"/>
      <c r="U409" s="37" t="s">
        <v>65</v>
      </c>
      <c r="V409" s="306">
        <f>IFERROR(SUM(V399:V407),"0")</f>
        <v>0</v>
      </c>
      <c r="W409" s="306">
        <f>IFERROR(SUM(W399:W407),"0")</f>
        <v>0</v>
      </c>
      <c r="X409" s="37"/>
      <c r="Y409" s="307"/>
      <c r="Z409" s="307"/>
    </row>
    <row r="410" spans="1:53" ht="14.25" customHeight="1" x14ac:dyDescent="0.25">
      <c r="A410" s="319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2">
        <v>4607091388930</v>
      </c>
      <c r="E411" s="31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4"/>
      <c r="T411" s="34"/>
      <c r="U411" s="35" t="s">
        <v>65</v>
      </c>
      <c r="V411" s="304">
        <v>30</v>
      </c>
      <c r="W411" s="305">
        <f>IFERROR(IF(V411="",0,CEILING((V411/$H411),1)*$H411),"")</f>
        <v>31.68</v>
      </c>
      <c r="X411" s="36">
        <f>IFERROR(IF(W411=0,"",ROUNDUP(W411/H411,0)*0.01196),"")</f>
        <v>7.1760000000000004E-2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2">
        <v>4680115880054</v>
      </c>
      <c r="E412" s="31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3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5"/>
      <c r="N413" s="316" t="s">
        <v>66</v>
      </c>
      <c r="O413" s="317"/>
      <c r="P413" s="317"/>
      <c r="Q413" s="317"/>
      <c r="R413" s="317"/>
      <c r="S413" s="317"/>
      <c r="T413" s="318"/>
      <c r="U413" s="37" t="s">
        <v>67</v>
      </c>
      <c r="V413" s="306">
        <f>IFERROR(V411/H411,"0")+IFERROR(V412/H412,"0")</f>
        <v>5.6818181818181817</v>
      </c>
      <c r="W413" s="306">
        <f>IFERROR(W411/H411,"0")+IFERROR(W412/H412,"0")</f>
        <v>6</v>
      </c>
      <c r="X413" s="306">
        <f>IFERROR(IF(X411="",0,X411),"0")+IFERROR(IF(X412="",0,X412),"0")</f>
        <v>7.1760000000000004E-2</v>
      </c>
      <c r="Y413" s="307"/>
      <c r="Z413" s="307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5"/>
      <c r="N414" s="316" t="s">
        <v>66</v>
      </c>
      <c r="O414" s="317"/>
      <c r="P414" s="317"/>
      <c r="Q414" s="317"/>
      <c r="R414" s="317"/>
      <c r="S414" s="317"/>
      <c r="T414" s="318"/>
      <c r="U414" s="37" t="s">
        <v>65</v>
      </c>
      <c r="V414" s="306">
        <f>IFERROR(SUM(V411:V412),"0")</f>
        <v>30</v>
      </c>
      <c r="W414" s="306">
        <f>IFERROR(SUM(W411:W412),"0")</f>
        <v>31.68</v>
      </c>
      <c r="X414" s="37"/>
      <c r="Y414" s="307"/>
      <c r="Z414" s="307"/>
    </row>
    <row r="415" spans="1:53" ht="14.25" customHeight="1" x14ac:dyDescent="0.25">
      <c r="A415" s="319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2">
        <v>4680115883116</v>
      </c>
      <c r="E416" s="31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4"/>
      <c r="T416" s="34"/>
      <c r="U416" s="35" t="s">
        <v>65</v>
      </c>
      <c r="V416" s="304">
        <v>0</v>
      </c>
      <c r="W416" s="305">
        <f t="shared" ref="W416:W421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2">
        <v>4680115883093</v>
      </c>
      <c r="E417" s="31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4"/>
      <c r="T417" s="34"/>
      <c r="U417" s="35" t="s">
        <v>65</v>
      </c>
      <c r="V417" s="304">
        <v>0</v>
      </c>
      <c r="W417" s="305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2">
        <v>4680115883109</v>
      </c>
      <c r="E418" s="31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4"/>
      <c r="T418" s="34"/>
      <c r="U418" s="35" t="s">
        <v>65</v>
      </c>
      <c r="V418" s="304">
        <v>0</v>
      </c>
      <c r="W418" s="305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2">
        <v>4680115882072</v>
      </c>
      <c r="E419" s="310"/>
      <c r="F419" s="303">
        <v>0.6</v>
      </c>
      <c r="G419" s="32">
        <v>6</v>
      </c>
      <c r="H419" s="303">
        <v>3.6</v>
      </c>
      <c r="I419" s="303">
        <v>3.81</v>
      </c>
      <c r="J419" s="32">
        <v>120</v>
      </c>
      <c r="K419" s="32" t="s">
        <v>63</v>
      </c>
      <c r="L419" s="33" t="s">
        <v>99</v>
      </c>
      <c r="M419" s="32">
        <v>60</v>
      </c>
      <c r="N419" s="563" t="s">
        <v>578</v>
      </c>
      <c r="O419" s="309"/>
      <c r="P419" s="309"/>
      <c r="Q419" s="309"/>
      <c r="R419" s="310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2">
        <v>4680115882102</v>
      </c>
      <c r="E420" s="31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3" t="s">
        <v>581</v>
      </c>
      <c r="O420" s="309"/>
      <c r="P420" s="309"/>
      <c r="Q420" s="309"/>
      <c r="R420" s="310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2">
        <v>4680115882096</v>
      </c>
      <c r="E421" s="31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9" t="s">
        <v>584</v>
      </c>
      <c r="O421" s="309"/>
      <c r="P421" s="309"/>
      <c r="Q421" s="309"/>
      <c r="R421" s="310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5"/>
      <c r="N422" s="316" t="s">
        <v>66</v>
      </c>
      <c r="O422" s="317"/>
      <c r="P422" s="317"/>
      <c r="Q422" s="317"/>
      <c r="R422" s="317"/>
      <c r="S422" s="317"/>
      <c r="T422" s="318"/>
      <c r="U422" s="37" t="s">
        <v>67</v>
      </c>
      <c r="V422" s="306">
        <f>IFERROR(V416/H416,"0")+IFERROR(V417/H417,"0")+IFERROR(V418/H418,"0")+IFERROR(V419/H419,"0")+IFERROR(V420/H420,"0")+IFERROR(V421/H421,"0")</f>
        <v>0</v>
      </c>
      <c r="W422" s="306">
        <f>IFERROR(W416/H416,"0")+IFERROR(W417/H417,"0")+IFERROR(W418/H418,"0")+IFERROR(W419/H419,"0")+IFERROR(W420/H420,"0")+IFERROR(W421/H421,"0")</f>
        <v>0</v>
      </c>
      <c r="X422" s="306">
        <f>IFERROR(IF(X416="",0,X416),"0")+IFERROR(IF(X417="",0,X417),"0")+IFERROR(IF(X418="",0,X418),"0")+IFERROR(IF(X419="",0,X419),"0")+IFERROR(IF(X420="",0,X420),"0")+IFERROR(IF(X421="",0,X421),"0")</f>
        <v>0</v>
      </c>
      <c r="Y422" s="307"/>
      <c r="Z422" s="307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5"/>
      <c r="N423" s="316" t="s">
        <v>66</v>
      </c>
      <c r="O423" s="317"/>
      <c r="P423" s="317"/>
      <c r="Q423" s="317"/>
      <c r="R423" s="317"/>
      <c r="S423" s="317"/>
      <c r="T423" s="318"/>
      <c r="U423" s="37" t="s">
        <v>65</v>
      </c>
      <c r="V423" s="306">
        <f>IFERROR(SUM(V416:V421),"0")</f>
        <v>0</v>
      </c>
      <c r="W423" s="306">
        <f>IFERROR(SUM(W416:W421),"0")</f>
        <v>0</v>
      </c>
      <c r="X423" s="37"/>
      <c r="Y423" s="307"/>
      <c r="Z423" s="307"/>
    </row>
    <row r="424" spans="1:53" ht="14.25" customHeight="1" x14ac:dyDescent="0.25">
      <c r="A424" s="319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2">
        <v>4607091383409</v>
      </c>
      <c r="E425" s="31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2">
        <v>4607091383416</v>
      </c>
      <c r="E426" s="31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3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5"/>
      <c r="N427" s="316" t="s">
        <v>66</v>
      </c>
      <c r="O427" s="317"/>
      <c r="P427" s="317"/>
      <c r="Q427" s="317"/>
      <c r="R427" s="317"/>
      <c r="S427" s="317"/>
      <c r="T427" s="318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5"/>
      <c r="N428" s="316" t="s">
        <v>66</v>
      </c>
      <c r="O428" s="317"/>
      <c r="P428" s="317"/>
      <c r="Q428" s="317"/>
      <c r="R428" s="317"/>
      <c r="S428" s="317"/>
      <c r="T428" s="318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30" t="s">
        <v>589</v>
      </c>
      <c r="B429" s="331"/>
      <c r="C429" s="331"/>
      <c r="D429" s="331"/>
      <c r="E429" s="331"/>
      <c r="F429" s="331"/>
      <c r="G429" s="331"/>
      <c r="H429" s="331"/>
      <c r="I429" s="331"/>
      <c r="J429" s="331"/>
      <c r="K429" s="331"/>
      <c r="L429" s="331"/>
      <c r="M429" s="331"/>
      <c r="N429" s="331"/>
      <c r="O429" s="331"/>
      <c r="P429" s="331"/>
      <c r="Q429" s="331"/>
      <c r="R429" s="331"/>
      <c r="S429" s="331"/>
      <c r="T429" s="331"/>
      <c r="U429" s="331"/>
      <c r="V429" s="331"/>
      <c r="W429" s="331"/>
      <c r="X429" s="331"/>
      <c r="Y429" s="48"/>
      <c r="Z429" s="48"/>
    </row>
    <row r="430" spans="1:53" ht="16.5" customHeight="1" x14ac:dyDescent="0.25">
      <c r="A430" s="325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299"/>
      <c r="Z430" s="299"/>
    </row>
    <row r="431" spans="1:53" ht="14.25" customHeight="1" x14ac:dyDescent="0.25">
      <c r="A431" s="319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2">
        <v>4640242180441</v>
      </c>
      <c r="E432" s="31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49" t="s">
        <v>593</v>
      </c>
      <c r="O432" s="309"/>
      <c r="P432" s="309"/>
      <c r="Q432" s="309"/>
      <c r="R432" s="31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2">
        <v>4640242180564</v>
      </c>
      <c r="E433" s="31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1" t="s">
        <v>596</v>
      </c>
      <c r="O433" s="309"/>
      <c r="P433" s="309"/>
      <c r="Q433" s="309"/>
      <c r="R433" s="310"/>
      <c r="S433" s="34"/>
      <c r="T433" s="34"/>
      <c r="U433" s="35" t="s">
        <v>65</v>
      </c>
      <c r="V433" s="304">
        <v>0</v>
      </c>
      <c r="W433" s="305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3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5"/>
      <c r="N434" s="316" t="s">
        <v>66</v>
      </c>
      <c r="O434" s="317"/>
      <c r="P434" s="317"/>
      <c r="Q434" s="317"/>
      <c r="R434" s="317"/>
      <c r="S434" s="317"/>
      <c r="T434" s="318"/>
      <c r="U434" s="37" t="s">
        <v>67</v>
      </c>
      <c r="V434" s="306">
        <f>IFERROR(V432/H432,"0")+IFERROR(V433/H433,"0")</f>
        <v>0</v>
      </c>
      <c r="W434" s="306">
        <f>IFERROR(W432/H432,"0")+IFERROR(W433/H433,"0")</f>
        <v>0</v>
      </c>
      <c r="X434" s="306">
        <f>IFERROR(IF(X432="",0,X432),"0")+IFERROR(IF(X433="",0,X433),"0")</f>
        <v>0</v>
      </c>
      <c r="Y434" s="307"/>
      <c r="Z434" s="307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5"/>
      <c r="N435" s="316" t="s">
        <v>66</v>
      </c>
      <c r="O435" s="317"/>
      <c r="P435" s="317"/>
      <c r="Q435" s="317"/>
      <c r="R435" s="317"/>
      <c r="S435" s="317"/>
      <c r="T435" s="318"/>
      <c r="U435" s="37" t="s">
        <v>65</v>
      </c>
      <c r="V435" s="306">
        <f>IFERROR(SUM(V432:V433),"0")</f>
        <v>0</v>
      </c>
      <c r="W435" s="306">
        <f>IFERROR(SUM(W432:W433),"0")</f>
        <v>0</v>
      </c>
      <c r="X435" s="37"/>
      <c r="Y435" s="307"/>
      <c r="Z435" s="307"/>
    </row>
    <row r="436" spans="1:53" ht="14.25" customHeight="1" x14ac:dyDescent="0.25">
      <c r="A436" s="319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2">
        <v>4640242180526</v>
      </c>
      <c r="E437" s="31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8" t="s">
        <v>599</v>
      </c>
      <c r="O437" s="309"/>
      <c r="P437" s="309"/>
      <c r="Q437" s="309"/>
      <c r="R437" s="310"/>
      <c r="S437" s="34"/>
      <c r="T437" s="34"/>
      <c r="U437" s="35" t="s">
        <v>65</v>
      </c>
      <c r="V437" s="304">
        <v>400</v>
      </c>
      <c r="W437" s="305">
        <f>IFERROR(IF(V437="",0,CEILING((V437/$H437),1)*$H437),"")</f>
        <v>410.40000000000003</v>
      </c>
      <c r="X437" s="36">
        <f>IFERROR(IF(W437=0,"",ROUNDUP(W437/H437,0)*0.02175),"")</f>
        <v>0.8264999999999999</v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2">
        <v>4640242180519</v>
      </c>
      <c r="E438" s="31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128</v>
      </c>
      <c r="M438" s="32">
        <v>50</v>
      </c>
      <c r="N438" s="581" t="s">
        <v>602</v>
      </c>
      <c r="O438" s="309"/>
      <c r="P438" s="309"/>
      <c r="Q438" s="309"/>
      <c r="R438" s="31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3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5"/>
      <c r="N439" s="316" t="s">
        <v>66</v>
      </c>
      <c r="O439" s="317"/>
      <c r="P439" s="317"/>
      <c r="Q439" s="317"/>
      <c r="R439" s="317"/>
      <c r="S439" s="317"/>
      <c r="T439" s="318"/>
      <c r="U439" s="37" t="s">
        <v>67</v>
      </c>
      <c r="V439" s="306">
        <f>IFERROR(V437/H437,"0")+IFERROR(V438/H438,"0")</f>
        <v>37.037037037037038</v>
      </c>
      <c r="W439" s="306">
        <f>IFERROR(W437/H437,"0")+IFERROR(W438/H438,"0")</f>
        <v>38</v>
      </c>
      <c r="X439" s="306">
        <f>IFERROR(IF(X437="",0,X437),"0")+IFERROR(IF(X438="",0,X438),"0")</f>
        <v>0.8264999999999999</v>
      </c>
      <c r="Y439" s="307"/>
      <c r="Z439" s="307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5"/>
      <c r="N440" s="316" t="s">
        <v>66</v>
      </c>
      <c r="O440" s="317"/>
      <c r="P440" s="317"/>
      <c r="Q440" s="317"/>
      <c r="R440" s="317"/>
      <c r="S440" s="317"/>
      <c r="T440" s="318"/>
      <c r="U440" s="37" t="s">
        <v>65</v>
      </c>
      <c r="V440" s="306">
        <f>IFERROR(SUM(V437:V438),"0")</f>
        <v>400</v>
      </c>
      <c r="W440" s="306">
        <f>IFERROR(SUM(W437:W438),"0")</f>
        <v>410.40000000000003</v>
      </c>
      <c r="X440" s="37"/>
      <c r="Y440" s="307"/>
      <c r="Z440" s="307"/>
    </row>
    <row r="441" spans="1:53" ht="14.25" customHeight="1" x14ac:dyDescent="0.25">
      <c r="A441" s="319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2">
        <v>4640242180816</v>
      </c>
      <c r="E442" s="31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55" t="s">
        <v>605</v>
      </c>
      <c r="O442" s="309"/>
      <c r="P442" s="309"/>
      <c r="Q442" s="309"/>
      <c r="R442" s="310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2">
        <v>4640242180595</v>
      </c>
      <c r="E443" s="31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8" t="s">
        <v>608</v>
      </c>
      <c r="O443" s="309"/>
      <c r="P443" s="309"/>
      <c r="Q443" s="309"/>
      <c r="R443" s="310"/>
      <c r="S443" s="34"/>
      <c r="T443" s="34"/>
      <c r="U443" s="35" t="s">
        <v>65</v>
      </c>
      <c r="V443" s="304">
        <v>680</v>
      </c>
      <c r="W443" s="305">
        <f>IFERROR(IF(V443="",0,CEILING((V443/$H443),1)*$H443),"")</f>
        <v>680.4</v>
      </c>
      <c r="X443" s="36">
        <f>IFERROR(IF(W443=0,"",ROUNDUP(W443/H443,0)*0.00753),"")</f>
        <v>1.2198599999999999</v>
      </c>
      <c r="Y443" s="56"/>
      <c r="Z443" s="57"/>
      <c r="AD443" s="58"/>
      <c r="BA443" s="293" t="s">
        <v>1</v>
      </c>
    </row>
    <row r="444" spans="1:53" x14ac:dyDescent="0.2">
      <c r="A444" s="313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5"/>
      <c r="N444" s="316" t="s">
        <v>66</v>
      </c>
      <c r="O444" s="317"/>
      <c r="P444" s="317"/>
      <c r="Q444" s="317"/>
      <c r="R444" s="317"/>
      <c r="S444" s="317"/>
      <c r="T444" s="318"/>
      <c r="U444" s="37" t="s">
        <v>67</v>
      </c>
      <c r="V444" s="306">
        <f>IFERROR(V442/H442,"0")+IFERROR(V443/H443,"0")</f>
        <v>161.9047619047619</v>
      </c>
      <c r="W444" s="306">
        <f>IFERROR(W442/H442,"0")+IFERROR(W443/H443,"0")</f>
        <v>162</v>
      </c>
      <c r="X444" s="306">
        <f>IFERROR(IF(X442="",0,X442),"0")+IFERROR(IF(X443="",0,X443),"0")</f>
        <v>1.2198599999999999</v>
      </c>
      <c r="Y444" s="307"/>
      <c r="Z444" s="307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5"/>
      <c r="N445" s="316" t="s">
        <v>66</v>
      </c>
      <c r="O445" s="317"/>
      <c r="P445" s="317"/>
      <c r="Q445" s="317"/>
      <c r="R445" s="317"/>
      <c r="S445" s="317"/>
      <c r="T445" s="318"/>
      <c r="U445" s="37" t="s">
        <v>65</v>
      </c>
      <c r="V445" s="306">
        <f>IFERROR(SUM(V442:V443),"0")</f>
        <v>680</v>
      </c>
      <c r="W445" s="306">
        <f>IFERROR(SUM(W442:W443),"0")</f>
        <v>680.4</v>
      </c>
      <c r="X445" s="37"/>
      <c r="Y445" s="307"/>
      <c r="Z445" s="307"/>
    </row>
    <row r="446" spans="1:53" ht="14.25" customHeight="1" x14ac:dyDescent="0.25">
      <c r="A446" s="319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2">
        <v>4640242180540</v>
      </c>
      <c r="E447" s="31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37" t="s">
        <v>611</v>
      </c>
      <c r="O447" s="309"/>
      <c r="P447" s="309"/>
      <c r="Q447" s="309"/>
      <c r="R447" s="310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2">
        <v>4640242180557</v>
      </c>
      <c r="E448" s="31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7" t="s">
        <v>614</v>
      </c>
      <c r="O448" s="309"/>
      <c r="P448" s="309"/>
      <c r="Q448" s="309"/>
      <c r="R448" s="31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5"/>
      <c r="N449" s="316" t="s">
        <v>66</v>
      </c>
      <c r="O449" s="317"/>
      <c r="P449" s="317"/>
      <c r="Q449" s="317"/>
      <c r="R449" s="317"/>
      <c r="S449" s="317"/>
      <c r="T449" s="318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5"/>
      <c r="N450" s="316" t="s">
        <v>66</v>
      </c>
      <c r="O450" s="317"/>
      <c r="P450" s="317"/>
      <c r="Q450" s="317"/>
      <c r="R450" s="317"/>
      <c r="S450" s="317"/>
      <c r="T450" s="318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5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299"/>
      <c r="Z451" s="299"/>
    </row>
    <row r="452" spans="1:53" ht="14.25" customHeight="1" x14ac:dyDescent="0.25">
      <c r="A452" s="319" t="s">
        <v>68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2">
        <v>4680115880870</v>
      </c>
      <c r="E453" s="31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128</v>
      </c>
      <c r="M453" s="32">
        <v>40</v>
      </c>
      <c r="N453" s="39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4"/>
      <c r="T453" s="34"/>
      <c r="U453" s="35" t="s">
        <v>65</v>
      </c>
      <c r="V453" s="304">
        <v>0</v>
      </c>
      <c r="W453" s="305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x14ac:dyDescent="0.2">
      <c r="A454" s="313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5"/>
      <c r="N454" s="316" t="s">
        <v>66</v>
      </c>
      <c r="O454" s="317"/>
      <c r="P454" s="317"/>
      <c r="Q454" s="317"/>
      <c r="R454" s="317"/>
      <c r="S454" s="317"/>
      <c r="T454" s="318"/>
      <c r="U454" s="37" t="s">
        <v>67</v>
      </c>
      <c r="V454" s="306">
        <f>IFERROR(V453/H453,"0")</f>
        <v>0</v>
      </c>
      <c r="W454" s="306">
        <f>IFERROR(W453/H453,"0")</f>
        <v>0</v>
      </c>
      <c r="X454" s="306">
        <f>IFERROR(IF(X453="",0,X453),"0")</f>
        <v>0</v>
      </c>
      <c r="Y454" s="307"/>
      <c r="Z454" s="307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5"/>
      <c r="N455" s="316" t="s">
        <v>66</v>
      </c>
      <c r="O455" s="317"/>
      <c r="P455" s="317"/>
      <c r="Q455" s="317"/>
      <c r="R455" s="317"/>
      <c r="S455" s="317"/>
      <c r="T455" s="318"/>
      <c r="U455" s="37" t="s">
        <v>65</v>
      </c>
      <c r="V455" s="306">
        <f>IFERROR(SUM(V453:V453),"0")</f>
        <v>0</v>
      </c>
      <c r="W455" s="306">
        <f>IFERROR(SUM(W453:W453),"0")</f>
        <v>0</v>
      </c>
      <c r="X455" s="37"/>
      <c r="Y455" s="307"/>
      <c r="Z455" s="307"/>
    </row>
    <row r="456" spans="1:53" ht="15" customHeight="1" x14ac:dyDescent="0.2">
      <c r="A456" s="385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7" t="s">
        <v>65</v>
      </c>
      <c r="V456" s="306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>10175</v>
      </c>
      <c r="W456" s="306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>10219.98</v>
      </c>
      <c r="X456" s="37"/>
      <c r="Y456" s="307"/>
      <c r="Z456" s="307"/>
    </row>
    <row r="457" spans="1:53" x14ac:dyDescent="0.2">
      <c r="A457" s="314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10678.565295815295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10725.866</v>
      </c>
      <c r="X457" s="37"/>
      <c r="Y457" s="307"/>
      <c r="Z457" s="307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18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18</v>
      </c>
      <c r="X458" s="37"/>
      <c r="Y458" s="307"/>
      <c r="Z458" s="307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7" t="s">
        <v>65</v>
      </c>
      <c r="V459" s="306">
        <f>GrossWeightTotal+PalletQtyTotal*25</f>
        <v>11128.565295815295</v>
      </c>
      <c r="W459" s="306">
        <f>GrossWeightTotalR+PalletQtyTotalR*25</f>
        <v>11175.866</v>
      </c>
      <c r="X459" s="37"/>
      <c r="Y459" s="307"/>
      <c r="Z459" s="307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621</v>
      </c>
      <c r="V460" s="306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>1253.5213243546577</v>
      </c>
      <c r="W460" s="306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>1259</v>
      </c>
      <c r="X460" s="37"/>
      <c r="Y460" s="307"/>
      <c r="Z460" s="307"/>
    </row>
    <row r="461" spans="1:53" ht="14.25" customHeight="1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9" t="s">
        <v>625</v>
      </c>
      <c r="V461" s="37"/>
      <c r="W461" s="37"/>
      <c r="X461" s="37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>20.440309999999997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301" t="s">
        <v>59</v>
      </c>
      <c r="C463" s="347" t="s">
        <v>93</v>
      </c>
      <c r="D463" s="497"/>
      <c r="E463" s="497"/>
      <c r="F463" s="450"/>
      <c r="G463" s="347" t="s">
        <v>232</v>
      </c>
      <c r="H463" s="497"/>
      <c r="I463" s="497"/>
      <c r="J463" s="497"/>
      <c r="K463" s="497"/>
      <c r="L463" s="497"/>
      <c r="M463" s="450"/>
      <c r="N463" s="347" t="s">
        <v>430</v>
      </c>
      <c r="O463" s="450"/>
      <c r="P463" s="347" t="s">
        <v>477</v>
      </c>
      <c r="Q463" s="450"/>
      <c r="R463" s="301" t="s">
        <v>547</v>
      </c>
      <c r="S463" s="347" t="s">
        <v>589</v>
      </c>
      <c r="T463" s="450"/>
      <c r="U463" s="302"/>
      <c r="Z463" s="52"/>
      <c r="AC463" s="302"/>
    </row>
    <row r="464" spans="1:53" ht="14.25" customHeight="1" thickTop="1" x14ac:dyDescent="0.2">
      <c r="A464" s="400" t="s">
        <v>627</v>
      </c>
      <c r="B464" s="347" t="s">
        <v>59</v>
      </c>
      <c r="C464" s="347" t="s">
        <v>94</v>
      </c>
      <c r="D464" s="347" t="s">
        <v>102</v>
      </c>
      <c r="E464" s="347" t="s">
        <v>93</v>
      </c>
      <c r="F464" s="347" t="s">
        <v>225</v>
      </c>
      <c r="G464" s="347" t="s">
        <v>233</v>
      </c>
      <c r="H464" s="347" t="s">
        <v>240</v>
      </c>
      <c r="I464" s="347" t="s">
        <v>257</v>
      </c>
      <c r="J464" s="347" t="s">
        <v>317</v>
      </c>
      <c r="K464" s="302"/>
      <c r="L464" s="347" t="s">
        <v>398</v>
      </c>
      <c r="M464" s="347" t="s">
        <v>416</v>
      </c>
      <c r="N464" s="347" t="s">
        <v>431</v>
      </c>
      <c r="O464" s="347" t="s">
        <v>454</v>
      </c>
      <c r="P464" s="347" t="s">
        <v>478</v>
      </c>
      <c r="Q464" s="347" t="s">
        <v>525</v>
      </c>
      <c r="R464" s="347" t="s">
        <v>547</v>
      </c>
      <c r="S464" s="347" t="s">
        <v>590</v>
      </c>
      <c r="T464" s="347" t="s">
        <v>615</v>
      </c>
      <c r="U464" s="302"/>
      <c r="Z464" s="52"/>
      <c r="AC464" s="302"/>
    </row>
    <row r="465" spans="1:29" ht="13.5" customHeight="1" thickBot="1" x14ac:dyDescent="0.25">
      <c r="A465" s="401"/>
      <c r="B465" s="348"/>
      <c r="C465" s="348"/>
      <c r="D465" s="348"/>
      <c r="E465" s="348"/>
      <c r="F465" s="348"/>
      <c r="G465" s="348"/>
      <c r="H465" s="348"/>
      <c r="I465" s="348"/>
      <c r="J465" s="348"/>
      <c r="K465" s="302"/>
      <c r="L465" s="348"/>
      <c r="M465" s="348"/>
      <c r="N465" s="348"/>
      <c r="O465" s="348"/>
      <c r="P465" s="348"/>
      <c r="Q465" s="348"/>
      <c r="R465" s="348"/>
      <c r="S465" s="348"/>
      <c r="T465" s="348"/>
      <c r="U465" s="302"/>
      <c r="Z465" s="52"/>
      <c r="AC465" s="302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1096.2</v>
      </c>
      <c r="D466" s="46">
        <f>IFERROR(W55*1,"0")+IFERROR(W56*1,"0")+IFERROR(W57*1,"0")+IFERROR(W58*1,"0")</f>
        <v>2908.8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108</v>
      </c>
      <c r="F466" s="46">
        <f>IFERROR(W126*1,"0")+IFERROR(W127*1,"0")+IFERROR(W128*1,"0")</f>
        <v>0</v>
      </c>
      <c r="G466" s="46">
        <f>IFERROR(W134*1,"0")+IFERROR(W135*1,"0")+IFERROR(W136*1,"0")</f>
        <v>0</v>
      </c>
      <c r="H466" s="46">
        <f>IFERROR(W141*1,"0")+IFERROR(W142*1,"0")+IFERROR(W143*1,"0")+IFERROR(W144*1,"0")+IFERROR(W145*1,"0")+IFERROR(W146*1,"0")+IFERROR(W147*1,"0")+IFERROR(W148*1,"0")</f>
        <v>0</v>
      </c>
      <c r="I466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6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>2403.8999999999996</v>
      </c>
      <c r="K466" s="302"/>
      <c r="L466" s="46">
        <f>IFERROR(W255*1,"0")+IFERROR(W256*1,"0")+IFERROR(W257*1,"0")+IFERROR(W258*1,"0")+IFERROR(W259*1,"0")+IFERROR(W260*1,"0")+IFERROR(W261*1,"0")+IFERROR(W265*1,"0")+IFERROR(W266*1,"0")</f>
        <v>0</v>
      </c>
      <c r="M466" s="46">
        <f>IFERROR(W271*1,"0")+IFERROR(W275*1,"0")+IFERROR(W276*1,"0")+IFERROR(W277*1,"0")+IFERROR(W281*1,"0")+IFERROR(W285*1,"0")</f>
        <v>0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2505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50.400000000000006</v>
      </c>
      <c r="Q466" s="46">
        <f>IFERROR(W378*1,"0")+IFERROR(W379*1,"0")+IFERROR(W383*1,"0")+IFERROR(W384*1,"0")+IFERROR(W385*1,"0")+IFERROR(W386*1,"0")+IFERROR(W387*1,"0")+IFERROR(W388*1,"0")+IFERROR(W389*1,"0")+IFERROR(W393*1,"0")</f>
        <v>25.200000000000003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31.68</v>
      </c>
      <c r="S466" s="46">
        <f>IFERROR(W432*1,"0")+IFERROR(W433*1,"0")+IFERROR(W437*1,"0")+IFERROR(W438*1,"0")+IFERROR(W442*1,"0")+IFERROR(W443*1,"0")+IFERROR(W447*1,"0")+IFERROR(W448*1,"0")</f>
        <v>1090.8</v>
      </c>
      <c r="T466" s="46">
        <f>IFERROR(W453*1,"0")</f>
        <v>0</v>
      </c>
      <c r="U466" s="302"/>
      <c r="Z466" s="52"/>
      <c r="AC466" s="302"/>
    </row>
  </sheetData>
  <sheetProtection algorithmName="SHA-512" hashValue="nnq/muVigvt5meo3GHIwlZdcdyk0k3mzQJIM/Z5EUZmPdDq+V8JEpa1ypqrsqopTdJO+5a45iX2Sr3MaX5sx/A==" saltValue="Eu9ncX4stY3EpEuUxvTsd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N458:T458"/>
    <mergeCell ref="Y17:Y18"/>
    <mergeCell ref="A8:C8"/>
    <mergeCell ref="D355:E355"/>
    <mergeCell ref="D293:E293"/>
    <mergeCell ref="A247:X247"/>
    <mergeCell ref="N138:T138"/>
    <mergeCell ref="D97:E97"/>
    <mergeCell ref="N374:T374"/>
    <mergeCell ref="N180:R180"/>
    <mergeCell ref="A10:C10"/>
    <mergeCell ref="N182:R182"/>
    <mergeCell ref="N232:T232"/>
    <mergeCell ref="D184:E184"/>
    <mergeCell ref="N84:R84"/>
    <mergeCell ref="N249:R249"/>
    <mergeCell ref="D121:E121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D331:E331"/>
    <mergeCell ref="A139:X139"/>
    <mergeCell ref="D57:E57"/>
    <mergeCell ref="A439:M440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O5:P5"/>
    <mergeCell ref="F17:F18"/>
    <mergeCell ref="D242:E242"/>
    <mergeCell ref="A394:M395"/>
    <mergeCell ref="N297:R297"/>
    <mergeCell ref="N235:R235"/>
    <mergeCell ref="A322:X322"/>
    <mergeCell ref="A195:X195"/>
    <mergeCell ref="D120:E120"/>
    <mergeCell ref="D163:E163"/>
    <mergeCell ref="A116:X116"/>
    <mergeCell ref="D107:E107"/>
    <mergeCell ref="N185:R185"/>
    <mergeCell ref="N136:R136"/>
    <mergeCell ref="D244:E244"/>
    <mergeCell ref="N321:T321"/>
    <mergeCell ref="D342:E342"/>
    <mergeCell ref="A253:X253"/>
    <mergeCell ref="N326:T326"/>
    <mergeCell ref="D171:E171"/>
    <mergeCell ref="A240:X240"/>
    <mergeCell ref="N150:T150"/>
    <mergeCell ref="A53:X53"/>
    <mergeCell ref="A13:L13"/>
    <mergeCell ref="L464:L465"/>
    <mergeCell ref="D218:E218"/>
    <mergeCell ref="N204:R204"/>
    <mergeCell ref="N464:N465"/>
    <mergeCell ref="A398:X398"/>
    <mergeCell ref="N137:T137"/>
    <mergeCell ref="A40:M41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N143:R143"/>
    <mergeCell ref="N248:R248"/>
    <mergeCell ref="D49:E49"/>
    <mergeCell ref="D405:E405"/>
    <mergeCell ref="N449:T449"/>
    <mergeCell ref="A424:X424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308:T308"/>
    <mergeCell ref="A162:X162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A14:L14"/>
    <mergeCell ref="A47:X47"/>
    <mergeCell ref="D175:E175"/>
    <mergeCell ref="A312:M313"/>
    <mergeCell ref="N82:R82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228:E228"/>
    <mergeCell ref="D404:E404"/>
    <mergeCell ref="D221:E221"/>
    <mergeCell ref="A262:M263"/>
    <mergeCell ref="N267:T267"/>
    <mergeCell ref="N293:R293"/>
    <mergeCell ref="D165:E165"/>
    <mergeCell ref="N317:R317"/>
    <mergeCell ref="D323:E323"/>
    <mergeCell ref="D407:E407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N67:R67"/>
    <mergeCell ref="N303:R303"/>
    <mergeCell ref="N223:T223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N103:T103"/>
    <mergeCell ref="O13:P13"/>
    <mergeCell ref="A304:M305"/>
    <mergeCell ref="N419:R419"/>
    <mergeCell ref="N250:R250"/>
    <mergeCell ref="N201:R201"/>
    <mergeCell ref="D318:E318"/>
    <mergeCell ref="N406:R406"/>
    <mergeCell ref="D389:E389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237:R237"/>
    <mergeCell ref="D84:E84"/>
    <mergeCell ref="N277:R277"/>
    <mergeCell ref="N203:R203"/>
    <mergeCell ref="D22:E22"/>
    <mergeCell ref="M17:M18"/>
    <mergeCell ref="N230:R230"/>
    <mergeCell ref="A299:M300"/>
    <mergeCell ref="N69:R69"/>
    <mergeCell ref="N196:R196"/>
    <mergeCell ref="N438:R438"/>
    <mergeCell ref="D177:E177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H1:O1"/>
    <mergeCell ref="D364:E364"/>
    <mergeCell ref="D186:E186"/>
    <mergeCell ref="O9:P9"/>
    <mergeCell ref="A397:X397"/>
    <mergeCell ref="N22:R22"/>
    <mergeCell ref="D65:E65"/>
    <mergeCell ref="N359:T359"/>
    <mergeCell ref="N36:T36"/>
    <mergeCell ref="D85:E85"/>
    <mergeCell ref="D383:E383"/>
    <mergeCell ref="D225:E225"/>
    <mergeCell ref="A234:X234"/>
    <mergeCell ref="D6:L6"/>
    <mergeCell ref="O8:P8"/>
    <mergeCell ref="N354:R354"/>
    <mergeCell ref="D35:E35"/>
    <mergeCell ref="N135:R135"/>
    <mergeCell ref="D10:E10"/>
    <mergeCell ref="F5:G5"/>
    <mergeCell ref="T11:U11"/>
    <mergeCell ref="N57:R57"/>
    <mergeCell ref="A122:M123"/>
    <mergeCell ref="N146:R146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409:T409"/>
    <mergeCell ref="D204:E204"/>
    <mergeCell ref="A213:X213"/>
    <mergeCell ref="D198:E198"/>
    <mergeCell ref="A151:X151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A270:X270"/>
    <mergeCell ref="N167:T167"/>
    <mergeCell ref="N272:T272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153:R153"/>
    <mergeCell ref="A79:M80"/>
    <mergeCell ref="N405:R405"/>
    <mergeCell ref="N313:T313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D68:E68"/>
    <mergeCell ref="N31:R31"/>
    <mergeCell ref="A34:X34"/>
    <mergeCell ref="N40:T40"/>
    <mergeCell ref="A343:M344"/>
    <mergeCell ref="N184:R184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248:E248"/>
    <mergeCell ref="D275:E275"/>
    <mergeCell ref="D219:E219"/>
    <mergeCell ref="N77:R77"/>
    <mergeCell ref="T6:U9"/>
    <mergeCell ref="D185:E185"/>
    <mergeCell ref="A194:X194"/>
    <mergeCell ref="D277:E277"/>
    <mergeCell ref="N156:T156"/>
    <mergeCell ref="N92:R92"/>
    <mergeCell ref="N26:R26"/>
    <mergeCell ref="D7:L7"/>
    <mergeCell ref="N266:R266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D419:E419"/>
    <mergeCell ref="N325:T325"/>
    <mergeCell ref="A415:X415"/>
    <mergeCell ref="N390:T390"/>
    <mergeCell ref="A366:M367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N414:T414"/>
    <mergeCell ref="N95:R95"/>
    <mergeCell ref="N70:R70"/>
    <mergeCell ref="N96:R96"/>
    <mergeCell ref="H17:H18"/>
    <mergeCell ref="A42:X42"/>
    <mergeCell ref="D75:E75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D421:E421"/>
    <mergeCell ref="N383:R383"/>
    <mergeCell ref="A289:X289"/>
    <mergeCell ref="D255:E255"/>
    <mergeCell ref="N278:T278"/>
    <mergeCell ref="A308:M309"/>
    <mergeCell ref="N78:R78"/>
    <mergeCell ref="N205:R205"/>
    <mergeCell ref="N358:R358"/>
    <mergeCell ref="N380:T380"/>
    <mergeCell ref="D230:E230"/>
    <mergeCell ref="D401:E401"/>
    <mergeCell ref="D180:E180"/>
    <mergeCell ref="D118:E118"/>
    <mergeCell ref="A160:M161"/>
    <mergeCell ref="A152:X152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D141:E141"/>
    <mergeCell ref="D135:E135"/>
    <mergeCell ref="N212:T212"/>
    <mergeCell ref="A380:M381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D31:E31"/>
    <mergeCell ref="D158:E158"/>
    <mergeCell ref="I17:I18"/>
    <mergeCell ref="T12:U12"/>
    <mergeCell ref="N453:R453"/>
    <mergeCell ref="D303:E303"/>
    <mergeCell ref="D94:E94"/>
    <mergeCell ref="D417:E417"/>
    <mergeCell ref="N371:T371"/>
    <mergeCell ref="N197:R197"/>
    <mergeCell ref="D69:E69"/>
    <mergeCell ref="T464:T465"/>
    <mergeCell ref="D354:E354"/>
    <mergeCell ref="N211:T211"/>
    <mergeCell ref="A114:M115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N287:T287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N166:R166"/>
    <mergeCell ref="N188:T188"/>
    <mergeCell ref="D209:E209"/>
    <mergeCell ref="N402:R402"/>
    <mergeCell ref="A336:M337"/>
    <mergeCell ref="A327:X327"/>
    <mergeCell ref="D147:E147"/>
    <mergeCell ref="N352:R352"/>
    <mergeCell ref="N130:T130"/>
    <mergeCell ref="N363:R363"/>
    <mergeCell ref="N355:R355"/>
    <mergeCell ref="N365:R365"/>
    <mergeCell ref="N292:R292"/>
    <mergeCell ref="N357:R357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N422:T422"/>
    <mergeCell ref="D406:E406"/>
    <mergeCell ref="N360:T360"/>
    <mergeCell ref="N216:T216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A456:M461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A288:X288"/>
    <mergeCell ref="N178:R178"/>
    <mergeCell ref="D110:E110"/>
    <mergeCell ref="A155:M156"/>
    <mergeCell ref="D28:E28"/>
    <mergeCell ref="N128:R128"/>
    <mergeCell ref="D55:E55"/>
    <mergeCell ref="D30:E30"/>
    <mergeCell ref="D67:E67"/>
    <mergeCell ref="D5:E5"/>
    <mergeCell ref="O10:P10"/>
    <mergeCell ref="D8:L8"/>
    <mergeCell ref="N39:R39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D71:E71"/>
    <mergeCell ref="N186:R186"/>
    <mergeCell ref="N115:T115"/>
    <mergeCell ref="D307:E307"/>
    <mergeCell ref="A338:X338"/>
    <mergeCell ref="N102:T102"/>
    <mergeCell ref="D98:E98"/>
    <mergeCell ref="D73:E73"/>
    <mergeCell ref="N215:T215"/>
    <mergeCell ref="N24:T24"/>
    <mergeCell ref="A264:X26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N28:R28"/>
    <mergeCell ref="N30:R30"/>
    <mergeCell ref="A340:X340"/>
    <mergeCell ref="N44:T44"/>
    <mergeCell ref="N349:R349"/>
    <mergeCell ref="A91:X91"/>
    <mergeCell ref="D87:E87"/>
    <mergeCell ref="D329:E329"/>
    <mergeCell ref="A23:M24"/>
    <mergeCell ref="O11:P11"/>
    <mergeCell ref="A25:X25"/>
    <mergeCell ref="K17:K18"/>
    <mergeCell ref="D9:E9"/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N41:T4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631</v>
      </c>
      <c r="D6" s="47" t="s">
        <v>632</v>
      </c>
      <c r="E6" s="47"/>
    </row>
    <row r="7" spans="2:8" x14ac:dyDescent="0.2">
      <c r="B7" s="47" t="s">
        <v>633</v>
      </c>
      <c r="C7" s="47" t="s">
        <v>634</v>
      </c>
      <c r="D7" s="47" t="s">
        <v>635</v>
      </c>
      <c r="E7" s="47"/>
    </row>
    <row r="9" spans="2:8" x14ac:dyDescent="0.2">
      <c r="B9" s="47" t="s">
        <v>636</v>
      </c>
      <c r="C9" s="47" t="s">
        <v>631</v>
      </c>
      <c r="D9" s="47"/>
      <c r="E9" s="47"/>
    </row>
    <row r="11" spans="2:8" x14ac:dyDescent="0.2">
      <c r="B11" s="47" t="s">
        <v>637</v>
      </c>
      <c r="C11" s="47" t="s">
        <v>634</v>
      </c>
      <c r="D11" s="47"/>
      <c r="E11" s="47"/>
    </row>
    <row r="13" spans="2:8" x14ac:dyDescent="0.2">
      <c r="B13" s="47" t="s">
        <v>638</v>
      </c>
      <c r="C13" s="47"/>
      <c r="D13" s="47"/>
      <c r="E13" s="47"/>
    </row>
    <row r="14" spans="2:8" x14ac:dyDescent="0.2">
      <c r="B14" s="47" t="s">
        <v>639</v>
      </c>
      <c r="C14" s="47"/>
      <c r="D14" s="47"/>
      <c r="E14" s="47"/>
    </row>
    <row r="15" spans="2:8" x14ac:dyDescent="0.2">
      <c r="B15" s="47" t="s">
        <v>640</v>
      </c>
      <c r="C15" s="47"/>
      <c r="D15" s="47"/>
      <c r="E15" s="47"/>
    </row>
    <row r="16" spans="2:8" x14ac:dyDescent="0.2">
      <c r="B16" s="47" t="s">
        <v>641</v>
      </c>
      <c r="C16" s="47"/>
      <c r="D16" s="47"/>
      <c r="E16" s="47"/>
    </row>
    <row r="17" spans="2:5" x14ac:dyDescent="0.2">
      <c r="B17" s="47" t="s">
        <v>642</v>
      </c>
      <c r="C17" s="47"/>
      <c r="D17" s="47"/>
      <c r="E17" s="47"/>
    </row>
    <row r="18" spans="2:5" x14ac:dyDescent="0.2">
      <c r="B18" s="47" t="s">
        <v>643</v>
      </c>
      <c r="C18" s="47"/>
      <c r="D18" s="47"/>
      <c r="E18" s="47"/>
    </row>
    <row r="19" spans="2:5" x14ac:dyDescent="0.2">
      <c r="B19" s="47" t="s">
        <v>644</v>
      </c>
      <c r="C19" s="47"/>
      <c r="D19" s="47"/>
      <c r="E19" s="47"/>
    </row>
    <row r="20" spans="2:5" x14ac:dyDescent="0.2">
      <c r="B20" s="47" t="s">
        <v>645</v>
      </c>
      <c r="C20" s="47"/>
      <c r="D20" s="47"/>
      <c r="E20" s="47"/>
    </row>
    <row r="21" spans="2:5" x14ac:dyDescent="0.2">
      <c r="B21" s="47" t="s">
        <v>646</v>
      </c>
      <c r="C21" s="47"/>
      <c r="D21" s="47"/>
      <c r="E21" s="47"/>
    </row>
    <row r="22" spans="2:5" x14ac:dyDescent="0.2">
      <c r="B22" s="47" t="s">
        <v>647</v>
      </c>
      <c r="C22" s="47"/>
      <c r="D22" s="47"/>
      <c r="E22" s="47"/>
    </row>
    <row r="23" spans="2:5" x14ac:dyDescent="0.2">
      <c r="B23" s="47" t="s">
        <v>648</v>
      </c>
      <c r="C23" s="47"/>
      <c r="D23" s="47"/>
      <c r="E23" s="47"/>
    </row>
  </sheetData>
  <sheetProtection algorithmName="SHA-512" hashValue="I1+P6onO7mLrjAiPRRVvKflqyno3ZIItlefUA1qTlXwJgB/TX3k8/qJlSQo56ZfvMA5QpmpdOol3jHK267rQng==" saltValue="sTMCXNw4cJqP9qvphola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2023-11-15T10:39:46Z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