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1" l="1"/>
  <c r="V457" i="1"/>
  <c r="V455" i="1"/>
  <c r="W454" i="1"/>
  <c r="V454" i="1"/>
  <c r="X453" i="1"/>
  <c r="X454" i="1" s="1"/>
  <c r="W453" i="1"/>
  <c r="T466" i="1" s="1"/>
  <c r="N453" i="1"/>
  <c r="V450" i="1"/>
  <c r="W449" i="1"/>
  <c r="V449" i="1"/>
  <c r="X448" i="1"/>
  <c r="W448" i="1"/>
  <c r="X447" i="1"/>
  <c r="X449" i="1" s="1"/>
  <c r="W447" i="1"/>
  <c r="W450" i="1" s="1"/>
  <c r="V445" i="1"/>
  <c r="V444" i="1"/>
  <c r="W443" i="1"/>
  <c r="X443" i="1" s="1"/>
  <c r="W442" i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X411" i="1" s="1"/>
  <c r="X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V395" i="1"/>
  <c r="V394" i="1"/>
  <c r="W393" i="1"/>
  <c r="W395" i="1" s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N383" i="1"/>
  <c r="V381" i="1"/>
  <c r="V380" i="1"/>
  <c r="W379" i="1"/>
  <c r="X379" i="1" s="1"/>
  <c r="N379" i="1"/>
  <c r="W378" i="1"/>
  <c r="X378" i="1" s="1"/>
  <c r="X380" i="1" s="1"/>
  <c r="N378" i="1"/>
  <c r="V375" i="1"/>
  <c r="V374" i="1"/>
  <c r="W373" i="1"/>
  <c r="W375" i="1" s="1"/>
  <c r="V371" i="1"/>
  <c r="V370" i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N346" i="1"/>
  <c r="V344" i="1"/>
  <c r="V343" i="1"/>
  <c r="W342" i="1"/>
  <c r="X342" i="1" s="1"/>
  <c r="N342" i="1"/>
  <c r="X341" i="1"/>
  <c r="X343" i="1" s="1"/>
  <c r="W341" i="1"/>
  <c r="N341" i="1"/>
  <c r="V337" i="1"/>
  <c r="W336" i="1"/>
  <c r="V336" i="1"/>
  <c r="X335" i="1"/>
  <c r="X336" i="1" s="1"/>
  <c r="W335" i="1"/>
  <c r="W337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6" i="1"/>
  <c r="V325" i="1"/>
  <c r="W324" i="1"/>
  <c r="X324" i="1" s="1"/>
  <c r="N324" i="1"/>
  <c r="W323" i="1"/>
  <c r="W325" i="1" s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X265" i="1" s="1"/>
  <c r="X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W243" i="1"/>
  <c r="X243" i="1" s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N134" i="1"/>
  <c r="V130" i="1"/>
  <c r="V129" i="1"/>
  <c r="W128" i="1"/>
  <c r="X128" i="1" s="1"/>
  <c r="N128" i="1"/>
  <c r="W127" i="1"/>
  <c r="X127" i="1" s="1"/>
  <c r="N127" i="1"/>
  <c r="X126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5" i="1" l="1"/>
  <c r="W123" i="1"/>
  <c r="W89" i="1"/>
  <c r="W187" i="1"/>
  <c r="X373" i="1"/>
  <c r="X374" i="1" s="1"/>
  <c r="W374" i="1"/>
  <c r="X59" i="1"/>
  <c r="W167" i="1"/>
  <c r="X222" i="1"/>
  <c r="X281" i="1"/>
  <c r="X282" i="1" s="1"/>
  <c r="W282" i="1"/>
  <c r="X285" i="1"/>
  <c r="X286" i="1" s="1"/>
  <c r="W286" i="1"/>
  <c r="W366" i="1"/>
  <c r="W440" i="1"/>
  <c r="X408" i="1"/>
  <c r="V460" i="1"/>
  <c r="V459" i="1"/>
  <c r="X137" i="1"/>
  <c r="X129" i="1"/>
  <c r="X149" i="1"/>
  <c r="W33" i="1"/>
  <c r="X35" i="1"/>
  <c r="X36" i="1" s="1"/>
  <c r="W36" i="1"/>
  <c r="X39" i="1"/>
  <c r="X40" i="1" s="1"/>
  <c r="W40" i="1"/>
  <c r="X43" i="1"/>
  <c r="X44" i="1" s="1"/>
  <c r="W44" i="1"/>
  <c r="E466" i="1"/>
  <c r="X82" i="1"/>
  <c r="X89" i="1" s="1"/>
  <c r="W103" i="1"/>
  <c r="X117" i="1"/>
  <c r="X122" i="1" s="1"/>
  <c r="I466" i="1"/>
  <c r="X163" i="1"/>
  <c r="X167" i="1" s="1"/>
  <c r="X214" i="1"/>
  <c r="X215" i="1" s="1"/>
  <c r="W215" i="1"/>
  <c r="W245" i="1"/>
  <c r="X245" i="1"/>
  <c r="X323" i="1"/>
  <c r="X325" i="1" s="1"/>
  <c r="X362" i="1"/>
  <c r="X366" i="1" s="1"/>
  <c r="X393" i="1"/>
  <c r="X394" i="1" s="1"/>
  <c r="W394" i="1"/>
  <c r="X437" i="1"/>
  <c r="X439" i="1" s="1"/>
  <c r="W439" i="1"/>
  <c r="H9" i="1"/>
  <c r="A10" i="1"/>
  <c r="B466" i="1"/>
  <c r="W458" i="1"/>
  <c r="W457" i="1"/>
  <c r="W24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188" i="1"/>
  <c r="W193" i="1"/>
  <c r="X190" i="1"/>
  <c r="X192" i="1" s="1"/>
  <c r="W211" i="1"/>
  <c r="W233" i="1"/>
  <c r="W238" i="1"/>
  <c r="X235" i="1"/>
  <c r="X238" i="1" s="1"/>
  <c r="W246" i="1"/>
  <c r="W251" i="1"/>
  <c r="X248" i="1"/>
  <c r="X251" i="1" s="1"/>
  <c r="W262" i="1"/>
  <c r="W268" i="1"/>
  <c r="M466" i="1"/>
  <c r="W272" i="1"/>
  <c r="X271" i="1"/>
  <c r="X272" i="1" s="1"/>
  <c r="W273" i="1"/>
  <c r="W279" i="1"/>
  <c r="X275" i="1"/>
  <c r="X278" i="1" s="1"/>
  <c r="W299" i="1"/>
  <c r="W305" i="1"/>
  <c r="W308" i="1"/>
  <c r="W309" i="1"/>
  <c r="X307" i="1"/>
  <c r="X308" i="1" s="1"/>
  <c r="W367" i="1"/>
  <c r="W370" i="1"/>
  <c r="X369" i="1"/>
  <c r="X370" i="1" s="1"/>
  <c r="W371" i="1"/>
  <c r="W381" i="1"/>
  <c r="W391" i="1"/>
  <c r="X383" i="1"/>
  <c r="X390" i="1" s="1"/>
  <c r="W390" i="1"/>
  <c r="W408" i="1"/>
  <c r="W414" i="1"/>
  <c r="W422" i="1"/>
  <c r="X416" i="1"/>
  <c r="X422" i="1" s="1"/>
  <c r="W423" i="1"/>
  <c r="W428" i="1"/>
  <c r="X425" i="1"/>
  <c r="X427" i="1" s="1"/>
  <c r="W427" i="1"/>
  <c r="F9" i="1"/>
  <c r="J9" i="1"/>
  <c r="X22" i="1"/>
  <c r="X23" i="1" s="1"/>
  <c r="W23" i="1"/>
  <c r="V456" i="1"/>
  <c r="X26" i="1"/>
  <c r="X32" i="1" s="1"/>
  <c r="C466" i="1"/>
  <c r="W51" i="1"/>
  <c r="D466" i="1"/>
  <c r="W60" i="1"/>
  <c r="X63" i="1"/>
  <c r="X79" i="1" s="1"/>
  <c r="W79" i="1"/>
  <c r="X92" i="1"/>
  <c r="X102" i="1" s="1"/>
  <c r="X105" i="1"/>
  <c r="X114" i="1" s="1"/>
  <c r="F466" i="1"/>
  <c r="W130" i="1"/>
  <c r="G466" i="1"/>
  <c r="W138" i="1"/>
  <c r="H466" i="1"/>
  <c r="W149" i="1"/>
  <c r="X153" i="1"/>
  <c r="X155" i="1" s="1"/>
  <c r="W156" i="1"/>
  <c r="X158" i="1"/>
  <c r="X160" i="1" s="1"/>
  <c r="X170" i="1"/>
  <c r="X187" i="1" s="1"/>
  <c r="W192" i="1"/>
  <c r="X211" i="1"/>
  <c r="W222" i="1"/>
  <c r="W223" i="1"/>
  <c r="W232" i="1"/>
  <c r="X225" i="1"/>
  <c r="X232" i="1" s="1"/>
  <c r="W239" i="1"/>
  <c r="W252" i="1"/>
  <c r="L466" i="1"/>
  <c r="W263" i="1"/>
  <c r="X255" i="1"/>
  <c r="X262" i="1" s="1"/>
  <c r="W267" i="1"/>
  <c r="W278" i="1"/>
  <c r="X299" i="1"/>
  <c r="W304" i="1"/>
  <c r="P466" i="1"/>
  <c r="W435" i="1"/>
  <c r="W444" i="1"/>
  <c r="X442" i="1"/>
  <c r="X444" i="1" s="1"/>
  <c r="J466" i="1"/>
  <c r="W212" i="1"/>
  <c r="N466" i="1"/>
  <c r="W300" i="1"/>
  <c r="W312" i="1"/>
  <c r="X311" i="1"/>
  <c r="X312" i="1" s="1"/>
  <c r="W313" i="1"/>
  <c r="O466" i="1"/>
  <c r="W321" i="1"/>
  <c r="X316" i="1"/>
  <c r="X320" i="1" s="1"/>
  <c r="W320" i="1"/>
  <c r="W326" i="1"/>
  <c r="W333" i="1"/>
  <c r="X328" i="1"/>
  <c r="X332" i="1" s="1"/>
  <c r="W332" i="1"/>
  <c r="W344" i="1"/>
  <c r="W360" i="1"/>
  <c r="X346" i="1"/>
  <c r="X359" i="1" s="1"/>
  <c r="W359" i="1"/>
  <c r="Q466" i="1"/>
  <c r="R466" i="1"/>
  <c r="W413" i="1"/>
  <c r="S466" i="1"/>
  <c r="W434" i="1"/>
  <c r="X432" i="1"/>
  <c r="X434" i="1" s="1"/>
  <c r="W445" i="1"/>
  <c r="W343" i="1"/>
  <c r="W380" i="1"/>
  <c r="W409" i="1"/>
  <c r="W455" i="1"/>
  <c r="X461" i="1" l="1"/>
  <c r="W456" i="1"/>
  <c r="W460" i="1"/>
  <c r="W459" i="1"/>
</calcChain>
</file>

<file path=xl/sharedStrings.xml><?xml version="1.0" encoding="utf-8"?>
<sst xmlns="http://schemas.openxmlformats.org/spreadsheetml/2006/main" count="1913" uniqueCount="650">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</sst>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34" t="s">
        <v>0</v>
      </c>
      <c r="E1" s="311"/>
      <c r="F1" s="311"/>
      <c r="G1" s="12" t="s">
        <v>1</v>
      </c>
      <c r="H1" s="434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514" t="s">
        <v>8</v>
      </c>
      <c r="B5" s="327"/>
      <c r="C5" s="328"/>
      <c r="D5" s="609"/>
      <c r="E5" s="611"/>
      <c r="F5" s="442" t="s">
        <v>9</v>
      </c>
      <c r="G5" s="328"/>
      <c r="H5" s="609" t="s">
        <v>649</v>
      </c>
      <c r="I5" s="610"/>
      <c r="J5" s="610"/>
      <c r="K5" s="610"/>
      <c r="L5" s="611"/>
      <c r="N5" s="24" t="s">
        <v>10</v>
      </c>
      <c r="O5" s="358">
        <v>45247</v>
      </c>
      <c r="P5" s="359"/>
      <c r="R5" s="341" t="s">
        <v>11</v>
      </c>
      <c r="S5" s="342"/>
      <c r="T5" s="478" t="s">
        <v>12</v>
      </c>
      <c r="U5" s="359"/>
      <c r="Z5" s="51"/>
      <c r="AA5" s="51"/>
      <c r="AB5" s="51"/>
    </row>
    <row r="6" spans="1:29" s="297" customFormat="1" ht="24" customHeight="1" x14ac:dyDescent="0.2">
      <c r="A6" s="514" t="s">
        <v>13</v>
      </c>
      <c r="B6" s="327"/>
      <c r="C6" s="328"/>
      <c r="D6" s="436" t="s">
        <v>14</v>
      </c>
      <c r="E6" s="437"/>
      <c r="F6" s="437"/>
      <c r="G6" s="437"/>
      <c r="H6" s="437"/>
      <c r="I6" s="437"/>
      <c r="J6" s="437"/>
      <c r="K6" s="437"/>
      <c r="L6" s="359"/>
      <c r="N6" s="24" t="s">
        <v>15</v>
      </c>
      <c r="O6" s="551" t="str">
        <f>IF(O5=0," ",CHOOSE(WEEKDAY(O5,2),"Понедельник","Вторник","Среда","Четверг","Пятница","Суббота","Воскресенье"))</f>
        <v>Пятница</v>
      </c>
      <c r="P6" s="316"/>
      <c r="R6" s="588" t="s">
        <v>16</v>
      </c>
      <c r="S6" s="342"/>
      <c r="T6" s="482" t="s">
        <v>17</v>
      </c>
      <c r="U6" s="483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490" t="str">
        <f>IFERROR(VLOOKUP(DeliveryAddress,Table,3,0),1)</f>
        <v>1</v>
      </c>
      <c r="E7" s="491"/>
      <c r="F7" s="491"/>
      <c r="G7" s="491"/>
      <c r="H7" s="491"/>
      <c r="I7" s="491"/>
      <c r="J7" s="491"/>
      <c r="K7" s="491"/>
      <c r="L7" s="397"/>
      <c r="N7" s="24"/>
      <c r="O7" s="42"/>
      <c r="P7" s="42"/>
      <c r="R7" s="323"/>
      <c r="S7" s="342"/>
      <c r="T7" s="484"/>
      <c r="U7" s="485"/>
      <c r="Z7" s="51"/>
      <c r="AA7" s="51"/>
      <c r="AB7" s="51"/>
    </row>
    <row r="8" spans="1:29" s="297" customFormat="1" ht="25.5" customHeight="1" x14ac:dyDescent="0.2">
      <c r="A8" s="331" t="s">
        <v>18</v>
      </c>
      <c r="B8" s="313"/>
      <c r="C8" s="314"/>
      <c r="D8" s="620"/>
      <c r="E8" s="621"/>
      <c r="F8" s="621"/>
      <c r="G8" s="621"/>
      <c r="H8" s="621"/>
      <c r="I8" s="621"/>
      <c r="J8" s="621"/>
      <c r="K8" s="621"/>
      <c r="L8" s="622"/>
      <c r="N8" s="24" t="s">
        <v>19</v>
      </c>
      <c r="O8" s="438">
        <v>0.41666666666666669</v>
      </c>
      <c r="P8" s="359"/>
      <c r="R8" s="323"/>
      <c r="S8" s="342"/>
      <c r="T8" s="484"/>
      <c r="U8" s="485"/>
      <c r="Z8" s="51"/>
      <c r="AA8" s="51"/>
      <c r="AB8" s="51"/>
    </row>
    <row r="9" spans="1:29" s="297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41"/>
      <c r="E9" s="340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26" t="s">
        <v>20</v>
      </c>
      <c r="O9" s="358"/>
      <c r="P9" s="359"/>
      <c r="R9" s="323"/>
      <c r="S9" s="342"/>
      <c r="T9" s="486"/>
      <c r="U9" s="487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41"/>
      <c r="E10" s="340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19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38"/>
      <c r="P10" s="359"/>
      <c r="S10" s="24" t="s">
        <v>22</v>
      </c>
      <c r="T10" s="603" t="s">
        <v>23</v>
      </c>
      <c r="U10" s="483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359"/>
      <c r="S11" s="24" t="s">
        <v>26</v>
      </c>
      <c r="T11" s="402" t="s">
        <v>27</v>
      </c>
      <c r="U11" s="403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364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8"/>
      <c r="N12" s="24" t="s">
        <v>29</v>
      </c>
      <c r="O12" s="396"/>
      <c r="P12" s="397"/>
      <c r="Q12" s="23"/>
      <c r="S12" s="24"/>
      <c r="T12" s="311"/>
      <c r="U12" s="323"/>
      <c r="Z12" s="51"/>
      <c r="AA12" s="51"/>
      <c r="AB12" s="51"/>
    </row>
    <row r="13" spans="1:29" s="297" customFormat="1" ht="23.25" customHeight="1" x14ac:dyDescent="0.2">
      <c r="A13" s="364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8"/>
      <c r="M13" s="26"/>
      <c r="N13" s="26" t="s">
        <v>31</v>
      </c>
      <c r="O13" s="402"/>
      <c r="P13" s="403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364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8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35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8"/>
      <c r="N15" s="502" t="s">
        <v>34</v>
      </c>
      <c r="O15" s="311"/>
      <c r="P15" s="311"/>
      <c r="Q15" s="311"/>
      <c r="R15" s="3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24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48"/>
      <c r="P17" s="548"/>
      <c r="Q17" s="548"/>
      <c r="R17" s="318"/>
      <c r="S17" s="350" t="s">
        <v>48</v>
      </c>
      <c r="T17" s="328"/>
      <c r="U17" s="317" t="s">
        <v>49</v>
      </c>
      <c r="V17" s="317" t="s">
        <v>50</v>
      </c>
      <c r="W17" s="606" t="s">
        <v>51</v>
      </c>
      <c r="X17" s="317" t="s">
        <v>52</v>
      </c>
      <c r="Y17" s="329" t="s">
        <v>53</v>
      </c>
      <c r="Z17" s="329" t="s">
        <v>54</v>
      </c>
      <c r="AA17" s="329" t="s">
        <v>55</v>
      </c>
      <c r="AB17" s="582"/>
      <c r="AC17" s="583"/>
      <c r="AD17" s="528"/>
      <c r="BA17" s="576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49"/>
      <c r="P18" s="549"/>
      <c r="Q18" s="549"/>
      <c r="R18" s="320"/>
      <c r="S18" s="298" t="s">
        <v>57</v>
      </c>
      <c r="T18" s="298" t="s">
        <v>58</v>
      </c>
      <c r="U18" s="321"/>
      <c r="V18" s="321"/>
      <c r="W18" s="607"/>
      <c r="X18" s="321"/>
      <c r="Y18" s="330"/>
      <c r="Z18" s="330"/>
      <c r="AA18" s="584"/>
      <c r="AB18" s="585"/>
      <c r="AC18" s="586"/>
      <c r="AD18" s="529"/>
      <c r="BA18" s="323"/>
    </row>
    <row r="19" spans="1:53" ht="27.75" customHeight="1" x14ac:dyDescent="0.2">
      <c r="A19" s="346" t="s">
        <v>59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9"/>
      <c r="Z20" s="299"/>
    </row>
    <row r="21" spans="1:53" ht="14.25" customHeight="1" x14ac:dyDescent="0.25">
      <c r="A21" s="33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16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5"/>
      <c r="N23" s="312" t="s">
        <v>66</v>
      </c>
      <c r="O23" s="313"/>
      <c r="P23" s="313"/>
      <c r="Q23" s="313"/>
      <c r="R23" s="313"/>
      <c r="S23" s="313"/>
      <c r="T23" s="314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5"/>
      <c r="N24" s="312" t="s">
        <v>66</v>
      </c>
      <c r="O24" s="313"/>
      <c r="P24" s="313"/>
      <c r="Q24" s="313"/>
      <c r="R24" s="313"/>
      <c r="S24" s="313"/>
      <c r="T24" s="314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3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16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16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16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16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16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16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5"/>
      <c r="N32" s="312" t="s">
        <v>66</v>
      </c>
      <c r="O32" s="313"/>
      <c r="P32" s="313"/>
      <c r="Q32" s="313"/>
      <c r="R32" s="313"/>
      <c r="S32" s="313"/>
      <c r="T32" s="314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5"/>
      <c r="N33" s="312" t="s">
        <v>66</v>
      </c>
      <c r="O33" s="313"/>
      <c r="P33" s="313"/>
      <c r="Q33" s="313"/>
      <c r="R33" s="313"/>
      <c r="S33" s="313"/>
      <c r="T33" s="314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32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16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5"/>
      <c r="N36" s="312" t="s">
        <v>66</v>
      </c>
      <c r="O36" s="313"/>
      <c r="P36" s="313"/>
      <c r="Q36" s="313"/>
      <c r="R36" s="313"/>
      <c r="S36" s="313"/>
      <c r="T36" s="314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5"/>
      <c r="N37" s="312" t="s">
        <v>66</v>
      </c>
      <c r="O37" s="313"/>
      <c r="P37" s="313"/>
      <c r="Q37" s="313"/>
      <c r="R37" s="313"/>
      <c r="S37" s="313"/>
      <c r="T37" s="314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32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16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5"/>
      <c r="N40" s="312" t="s">
        <v>66</v>
      </c>
      <c r="O40" s="313"/>
      <c r="P40" s="313"/>
      <c r="Q40" s="313"/>
      <c r="R40" s="313"/>
      <c r="S40" s="313"/>
      <c r="T40" s="314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5"/>
      <c r="N41" s="312" t="s">
        <v>66</v>
      </c>
      <c r="O41" s="313"/>
      <c r="P41" s="313"/>
      <c r="Q41" s="313"/>
      <c r="R41" s="313"/>
      <c r="S41" s="313"/>
      <c r="T41" s="314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32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16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5"/>
      <c r="N44" s="312" t="s">
        <v>66</v>
      </c>
      <c r="O44" s="313"/>
      <c r="P44" s="313"/>
      <c r="Q44" s="313"/>
      <c r="R44" s="313"/>
      <c r="S44" s="313"/>
      <c r="T44" s="314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5"/>
      <c r="N45" s="312" t="s">
        <v>66</v>
      </c>
      <c r="O45" s="313"/>
      <c r="P45" s="313"/>
      <c r="Q45" s="313"/>
      <c r="R45" s="313"/>
      <c r="S45" s="313"/>
      <c r="T45" s="314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46" t="s">
        <v>93</v>
      </c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  <c r="W46" s="347"/>
      <c r="X46" s="347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9"/>
      <c r="Z47" s="299"/>
    </row>
    <row r="48" spans="1:53" ht="14.25" customHeight="1" x14ac:dyDescent="0.25">
      <c r="A48" s="332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16"/>
      <c r="S49" s="34"/>
      <c r="T49" s="34"/>
      <c r="U49" s="35" t="s">
        <v>65</v>
      </c>
      <c r="V49" s="304">
        <v>60</v>
      </c>
      <c r="W49" s="305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16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5"/>
      <c r="N51" s="312" t="s">
        <v>66</v>
      </c>
      <c r="O51" s="313"/>
      <c r="P51" s="313"/>
      <c r="Q51" s="313"/>
      <c r="R51" s="313"/>
      <c r="S51" s="313"/>
      <c r="T51" s="314"/>
      <c r="U51" s="37" t="s">
        <v>67</v>
      </c>
      <c r="V51" s="306">
        <f>IFERROR(V49/H49,"0")+IFERROR(V50/H50,"0")</f>
        <v>5.5555555555555554</v>
      </c>
      <c r="W51" s="306">
        <f>IFERROR(W49/H49,"0")+IFERROR(W50/H50,"0")</f>
        <v>6.0000000000000009</v>
      </c>
      <c r="X51" s="306">
        <f>IFERROR(IF(X49="",0,X49),"0")+IFERROR(IF(X50="",0,X50),"0")</f>
        <v>0.1305</v>
      </c>
      <c r="Y51" s="307"/>
      <c r="Z51" s="30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5"/>
      <c r="N52" s="312" t="s">
        <v>66</v>
      </c>
      <c r="O52" s="313"/>
      <c r="P52" s="313"/>
      <c r="Q52" s="313"/>
      <c r="R52" s="313"/>
      <c r="S52" s="313"/>
      <c r="T52" s="314"/>
      <c r="U52" s="37" t="s">
        <v>65</v>
      </c>
      <c r="V52" s="306">
        <f>IFERROR(SUM(V49:V50),"0")</f>
        <v>60</v>
      </c>
      <c r="W52" s="306">
        <f>IFERROR(SUM(W49:W50),"0")</f>
        <v>64.800000000000011</v>
      </c>
      <c r="X52" s="37"/>
      <c r="Y52" s="307"/>
      <c r="Z52" s="307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9"/>
      <c r="Z53" s="299"/>
    </row>
    <row r="54" spans="1:53" ht="14.25" customHeight="1" x14ac:dyDescent="0.25">
      <c r="A54" s="332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3" t="s">
        <v>107</v>
      </c>
      <c r="O55" s="334"/>
      <c r="P55" s="334"/>
      <c r="Q55" s="334"/>
      <c r="R55" s="316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16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16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8" t="s">
        <v>113</v>
      </c>
      <c r="O58" s="334"/>
      <c r="P58" s="334"/>
      <c r="Q58" s="334"/>
      <c r="R58" s="316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5"/>
      <c r="N59" s="312" t="s">
        <v>66</v>
      </c>
      <c r="O59" s="313"/>
      <c r="P59" s="313"/>
      <c r="Q59" s="313"/>
      <c r="R59" s="313"/>
      <c r="S59" s="313"/>
      <c r="T59" s="314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5"/>
      <c r="N60" s="312" t="s">
        <v>66</v>
      </c>
      <c r="O60" s="313"/>
      <c r="P60" s="313"/>
      <c r="Q60" s="313"/>
      <c r="R60" s="313"/>
      <c r="S60" s="313"/>
      <c r="T60" s="314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9"/>
      <c r="Z61" s="299"/>
    </row>
    <row r="62" spans="1:53" ht="14.25" customHeight="1" x14ac:dyDescent="0.25">
      <c r="A62" s="332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0" t="s">
        <v>116</v>
      </c>
      <c r="O63" s="334"/>
      <c r="P63" s="334"/>
      <c r="Q63" s="334"/>
      <c r="R63" s="316"/>
      <c r="S63" s="34"/>
      <c r="T63" s="34"/>
      <c r="U63" s="35" t="s">
        <v>65</v>
      </c>
      <c r="V63" s="304">
        <v>20</v>
      </c>
      <c r="W63" s="305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4"/>
      <c r="P64" s="334"/>
      <c r="Q64" s="334"/>
      <c r="R64" s="316"/>
      <c r="S64" s="34"/>
      <c r="T64" s="34"/>
      <c r="U64" s="35" t="s">
        <v>65</v>
      </c>
      <c r="V64" s="304">
        <v>100</v>
      </c>
      <c r="W64" s="305">
        <f t="shared" si="2"/>
        <v>108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16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4"/>
      <c r="P66" s="334"/>
      <c r="Q66" s="334"/>
      <c r="R66" s="316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16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4"/>
      <c r="P68" s="334"/>
      <c r="Q68" s="334"/>
      <c r="R68" s="316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4"/>
      <c r="P69" s="334"/>
      <c r="Q69" s="334"/>
      <c r="R69" s="316"/>
      <c r="S69" s="34"/>
      <c r="T69" s="34"/>
      <c r="U69" s="35" t="s">
        <v>65</v>
      </c>
      <c r="V69" s="304">
        <v>12</v>
      </c>
      <c r="W69" s="305">
        <f t="shared" si="2"/>
        <v>12</v>
      </c>
      <c r="X69" s="36">
        <f t="shared" si="3"/>
        <v>2.811E-2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16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16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16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16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5" t="s">
        <v>141</v>
      </c>
      <c r="O74" s="334"/>
      <c r="P74" s="334"/>
      <c r="Q74" s="334"/>
      <c r="R74" s="316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16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16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16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16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4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5"/>
      <c r="N79" s="312" t="s">
        <v>66</v>
      </c>
      <c r="O79" s="313"/>
      <c r="P79" s="313"/>
      <c r="Q79" s="313"/>
      <c r="R79" s="313"/>
      <c r="S79" s="313"/>
      <c r="T79" s="314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14.044973544973546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15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0.28910999999999998</v>
      </c>
      <c r="Y79" s="307"/>
      <c r="Z79" s="307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5"/>
      <c r="N80" s="312" t="s">
        <v>66</v>
      </c>
      <c r="O80" s="313"/>
      <c r="P80" s="313"/>
      <c r="Q80" s="313"/>
      <c r="R80" s="313"/>
      <c r="S80" s="313"/>
      <c r="T80" s="314"/>
      <c r="U80" s="37" t="s">
        <v>65</v>
      </c>
      <c r="V80" s="306">
        <f>IFERROR(SUM(V63:V78),"0")</f>
        <v>132</v>
      </c>
      <c r="W80" s="306">
        <f>IFERROR(SUM(W63:W78),"0")</f>
        <v>142.4</v>
      </c>
      <c r="X80" s="37"/>
      <c r="Y80" s="307"/>
      <c r="Z80" s="307"/>
    </row>
    <row r="81" spans="1:53" ht="14.25" customHeight="1" x14ac:dyDescent="0.25">
      <c r="A81" s="332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8" t="s">
        <v>152</v>
      </c>
      <c r="O82" s="334"/>
      <c r="P82" s="334"/>
      <c r="Q82" s="334"/>
      <c r="R82" s="316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16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7" t="s">
        <v>157</v>
      </c>
      <c r="O84" s="334"/>
      <c r="P84" s="334"/>
      <c r="Q84" s="334"/>
      <c r="R84" s="316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160</v>
      </c>
      <c r="O85" s="334"/>
      <c r="P85" s="334"/>
      <c r="Q85" s="334"/>
      <c r="R85" s="316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08" t="s">
        <v>164</v>
      </c>
      <c r="O86" s="334"/>
      <c r="P86" s="334"/>
      <c r="Q86" s="334"/>
      <c r="R86" s="316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16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16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4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5"/>
      <c r="N89" s="312" t="s">
        <v>66</v>
      </c>
      <c r="O89" s="313"/>
      <c r="P89" s="313"/>
      <c r="Q89" s="313"/>
      <c r="R89" s="313"/>
      <c r="S89" s="313"/>
      <c r="T89" s="314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5"/>
      <c r="N90" s="312" t="s">
        <v>66</v>
      </c>
      <c r="O90" s="313"/>
      <c r="P90" s="313"/>
      <c r="Q90" s="313"/>
      <c r="R90" s="313"/>
      <c r="S90" s="313"/>
      <c r="T90" s="314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32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16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16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16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16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16"/>
      <c r="S96" s="34"/>
      <c r="T96" s="34"/>
      <c r="U96" s="35" t="s">
        <v>65</v>
      </c>
      <c r="V96" s="304">
        <v>36</v>
      </c>
      <c r="W96" s="305">
        <f t="shared" si="5"/>
        <v>36</v>
      </c>
      <c r="X96" s="36">
        <f>IFERROR(IF(W96=0,"",ROUNDUP(W96/H96,0)*0.02175),"")</f>
        <v>8.6999999999999994E-2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16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16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16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187</v>
      </c>
      <c r="O100" s="334"/>
      <c r="P100" s="334"/>
      <c r="Q100" s="334"/>
      <c r="R100" s="316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0" t="s">
        <v>187</v>
      </c>
      <c r="O101" s="334"/>
      <c r="P101" s="334"/>
      <c r="Q101" s="334"/>
      <c r="R101" s="316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4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5"/>
      <c r="N102" s="312" t="s">
        <v>66</v>
      </c>
      <c r="O102" s="313"/>
      <c r="P102" s="313"/>
      <c r="Q102" s="313"/>
      <c r="R102" s="313"/>
      <c r="S102" s="313"/>
      <c r="T102" s="314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4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4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8.6999999999999994E-2</v>
      </c>
      <c r="Y102" s="307"/>
      <c r="Z102" s="307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5"/>
      <c r="N103" s="312" t="s">
        <v>66</v>
      </c>
      <c r="O103" s="313"/>
      <c r="P103" s="313"/>
      <c r="Q103" s="313"/>
      <c r="R103" s="313"/>
      <c r="S103" s="313"/>
      <c r="T103" s="314"/>
      <c r="U103" s="37" t="s">
        <v>65</v>
      </c>
      <c r="V103" s="306">
        <f>IFERROR(SUM(V92:V101),"0")</f>
        <v>36</v>
      </c>
      <c r="W103" s="306">
        <f>IFERROR(SUM(W92:W101),"0")</f>
        <v>36</v>
      </c>
      <c r="X103" s="37"/>
      <c r="Y103" s="307"/>
      <c r="Z103" s="307"/>
    </row>
    <row r="104" spans="1:53" ht="14.25" customHeight="1" x14ac:dyDescent="0.25">
      <c r="A104" s="33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89" t="s">
        <v>191</v>
      </c>
      <c r="O105" s="334"/>
      <c r="P105" s="334"/>
      <c r="Q105" s="334"/>
      <c r="R105" s="316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17" t="s">
        <v>193</v>
      </c>
      <c r="O106" s="334"/>
      <c r="P106" s="334"/>
      <c r="Q106" s="334"/>
      <c r="R106" s="316"/>
      <c r="S106" s="34"/>
      <c r="T106" s="34"/>
      <c r="U106" s="35" t="s">
        <v>65</v>
      </c>
      <c r="V106" s="304">
        <v>100</v>
      </c>
      <c r="W106" s="305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4"/>
      <c r="P107" s="334"/>
      <c r="Q107" s="334"/>
      <c r="R107" s="316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16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48" t="s">
        <v>200</v>
      </c>
      <c r="O109" s="334"/>
      <c r="P109" s="334"/>
      <c r="Q109" s="334"/>
      <c r="R109" s="316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74" t="s">
        <v>203</v>
      </c>
      <c r="O110" s="334"/>
      <c r="P110" s="334"/>
      <c r="Q110" s="334"/>
      <c r="R110" s="316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29" t="s">
        <v>206</v>
      </c>
      <c r="O111" s="334"/>
      <c r="P111" s="334"/>
      <c r="Q111" s="334"/>
      <c r="R111" s="316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16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7" t="s">
        <v>211</v>
      </c>
      <c r="O113" s="334"/>
      <c r="P113" s="334"/>
      <c r="Q113" s="334"/>
      <c r="R113" s="316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4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5"/>
      <c r="N114" s="312" t="s">
        <v>66</v>
      </c>
      <c r="O114" s="313"/>
      <c r="P114" s="313"/>
      <c r="Q114" s="313"/>
      <c r="R114" s="313"/>
      <c r="S114" s="313"/>
      <c r="T114" s="314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11.904761904761905</v>
      </c>
      <c r="W114" s="306">
        <f>IFERROR(W105/H105,"0")+IFERROR(W106/H106,"0")+IFERROR(W107/H107,"0")+IFERROR(W108/H108,"0")+IFERROR(W109/H109,"0")+IFERROR(W110/H110,"0")+IFERROR(W111/H111,"0")+IFERROR(W112/H112,"0")+IFERROR(W113/H113,"0")</f>
        <v>12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0.26100000000000001</v>
      </c>
      <c r="Y114" s="307"/>
      <c r="Z114" s="307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5"/>
      <c r="N115" s="312" t="s">
        <v>66</v>
      </c>
      <c r="O115" s="313"/>
      <c r="P115" s="313"/>
      <c r="Q115" s="313"/>
      <c r="R115" s="313"/>
      <c r="S115" s="313"/>
      <c r="T115" s="314"/>
      <c r="U115" s="37" t="s">
        <v>65</v>
      </c>
      <c r="V115" s="306">
        <f>IFERROR(SUM(V105:V113),"0")</f>
        <v>100</v>
      </c>
      <c r="W115" s="306">
        <f>IFERROR(SUM(W105:W113),"0")</f>
        <v>100.80000000000001</v>
      </c>
      <c r="X115" s="37"/>
      <c r="Y115" s="307"/>
      <c r="Z115" s="307"/>
    </row>
    <row r="116" spans="1:53" ht="14.25" customHeight="1" x14ac:dyDescent="0.25">
      <c r="A116" s="332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16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16"/>
      <c r="S118" s="34"/>
      <c r="T118" s="34"/>
      <c r="U118" s="35" t="s">
        <v>65</v>
      </c>
      <c r="V118" s="304">
        <v>50</v>
      </c>
      <c r="W118" s="305">
        <f>IFERROR(IF(V118="",0,CEILING((V118/$H118),1)*$H118),"")</f>
        <v>56.699999999999996</v>
      </c>
      <c r="X118" s="36">
        <f>IFERROR(IF(W118=0,"",ROUNDUP(W118/H118,0)*0.02175),"")</f>
        <v>0.15225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0" t="s">
        <v>219</v>
      </c>
      <c r="O119" s="334"/>
      <c r="P119" s="334"/>
      <c r="Q119" s="334"/>
      <c r="R119" s="316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16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75" t="s">
        <v>224</v>
      </c>
      <c r="O121" s="334"/>
      <c r="P121" s="334"/>
      <c r="Q121" s="334"/>
      <c r="R121" s="316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4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5"/>
      <c r="N122" s="312" t="s">
        <v>66</v>
      </c>
      <c r="O122" s="313"/>
      <c r="P122" s="313"/>
      <c r="Q122" s="313"/>
      <c r="R122" s="313"/>
      <c r="S122" s="313"/>
      <c r="T122" s="314"/>
      <c r="U122" s="37" t="s">
        <v>67</v>
      </c>
      <c r="V122" s="306">
        <f>IFERROR(V117/H117,"0")+IFERROR(V118/H118,"0")+IFERROR(V119/H119,"0")+IFERROR(V120/H120,"0")+IFERROR(V121/H121,"0")</f>
        <v>6.1728395061728394</v>
      </c>
      <c r="W122" s="306">
        <f>IFERROR(W117/H117,"0")+IFERROR(W118/H118,"0")+IFERROR(W119/H119,"0")+IFERROR(W120/H120,"0")+IFERROR(W121/H121,"0")</f>
        <v>7</v>
      </c>
      <c r="X122" s="306">
        <f>IFERROR(IF(X117="",0,X117),"0")+IFERROR(IF(X118="",0,X118),"0")+IFERROR(IF(X119="",0,X119),"0")+IFERROR(IF(X120="",0,X120),"0")+IFERROR(IF(X121="",0,X121),"0")</f>
        <v>0.15225</v>
      </c>
      <c r="Y122" s="307"/>
      <c r="Z122" s="307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5"/>
      <c r="N123" s="312" t="s">
        <v>66</v>
      </c>
      <c r="O123" s="313"/>
      <c r="P123" s="313"/>
      <c r="Q123" s="313"/>
      <c r="R123" s="313"/>
      <c r="S123" s="313"/>
      <c r="T123" s="314"/>
      <c r="U123" s="37" t="s">
        <v>65</v>
      </c>
      <c r="V123" s="306">
        <f>IFERROR(SUM(V117:V121),"0")</f>
        <v>50</v>
      </c>
      <c r="W123" s="306">
        <f>IFERROR(SUM(W117:W121),"0")</f>
        <v>56.699999999999996</v>
      </c>
      <c r="X123" s="37"/>
      <c r="Y123" s="307"/>
      <c r="Z123" s="307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9"/>
      <c r="Z124" s="299"/>
    </row>
    <row r="125" spans="1:53" ht="14.25" customHeight="1" x14ac:dyDescent="0.25">
      <c r="A125" s="332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4"/>
      <c r="P126" s="334"/>
      <c r="Q126" s="334"/>
      <c r="R126" s="316"/>
      <c r="S126" s="34"/>
      <c r="T126" s="34"/>
      <c r="U126" s="35" t="s">
        <v>65</v>
      </c>
      <c r="V126" s="304">
        <v>150</v>
      </c>
      <c r="W126" s="305">
        <f>IFERROR(IF(V126="",0,CEILING((V126/$H126),1)*$H126),"")</f>
        <v>153.9</v>
      </c>
      <c r="X126" s="36">
        <f>IFERROR(IF(W126=0,"",ROUNDUP(W126/H126,0)*0.02175),"")</f>
        <v>0.41324999999999995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16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16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4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5"/>
      <c r="N129" s="312" t="s">
        <v>66</v>
      </c>
      <c r="O129" s="313"/>
      <c r="P129" s="313"/>
      <c r="Q129" s="313"/>
      <c r="R129" s="313"/>
      <c r="S129" s="313"/>
      <c r="T129" s="314"/>
      <c r="U129" s="37" t="s">
        <v>67</v>
      </c>
      <c r="V129" s="306">
        <f>IFERROR(V126/H126,"0")+IFERROR(V127/H127,"0")+IFERROR(V128/H128,"0")</f>
        <v>18.518518518518519</v>
      </c>
      <c r="W129" s="306">
        <f>IFERROR(W126/H126,"0")+IFERROR(W127/H127,"0")+IFERROR(W128/H128,"0")</f>
        <v>19</v>
      </c>
      <c r="X129" s="306">
        <f>IFERROR(IF(X126="",0,X126),"0")+IFERROR(IF(X127="",0,X127),"0")+IFERROR(IF(X128="",0,X128),"0")</f>
        <v>0.41324999999999995</v>
      </c>
      <c r="Y129" s="307"/>
      <c r="Z129" s="307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5"/>
      <c r="N130" s="312" t="s">
        <v>66</v>
      </c>
      <c r="O130" s="313"/>
      <c r="P130" s="313"/>
      <c r="Q130" s="313"/>
      <c r="R130" s="313"/>
      <c r="S130" s="313"/>
      <c r="T130" s="314"/>
      <c r="U130" s="37" t="s">
        <v>65</v>
      </c>
      <c r="V130" s="306">
        <f>IFERROR(SUM(V126:V128),"0")</f>
        <v>150</v>
      </c>
      <c r="W130" s="306">
        <f>IFERROR(SUM(W126:W128),"0")</f>
        <v>153.9</v>
      </c>
      <c r="X130" s="37"/>
      <c r="Y130" s="307"/>
      <c r="Z130" s="307"/>
    </row>
    <row r="131" spans="1:53" ht="27.75" customHeight="1" x14ac:dyDescent="0.2">
      <c r="A131" s="346" t="s">
        <v>232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9"/>
      <c r="Z132" s="299"/>
    </row>
    <row r="133" spans="1:53" ht="14.25" customHeight="1" x14ac:dyDescent="0.25">
      <c r="A133" s="332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16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16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16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4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5"/>
      <c r="N137" s="312" t="s">
        <v>66</v>
      </c>
      <c r="O137" s="313"/>
      <c r="P137" s="313"/>
      <c r="Q137" s="313"/>
      <c r="R137" s="313"/>
      <c r="S137" s="313"/>
      <c r="T137" s="314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5"/>
      <c r="N138" s="312" t="s">
        <v>66</v>
      </c>
      <c r="O138" s="313"/>
      <c r="P138" s="313"/>
      <c r="Q138" s="313"/>
      <c r="R138" s="313"/>
      <c r="S138" s="313"/>
      <c r="T138" s="314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9"/>
      <c r="Z139" s="299"/>
    </row>
    <row r="140" spans="1:53" ht="14.25" customHeight="1" x14ac:dyDescent="0.25">
      <c r="A140" s="332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16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16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16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16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16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16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16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16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4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5"/>
      <c r="N149" s="312" t="s">
        <v>66</v>
      </c>
      <c r="O149" s="313"/>
      <c r="P149" s="313"/>
      <c r="Q149" s="313"/>
      <c r="R149" s="313"/>
      <c r="S149" s="313"/>
      <c r="T149" s="314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5"/>
      <c r="N150" s="312" t="s">
        <v>66</v>
      </c>
      <c r="O150" s="313"/>
      <c r="P150" s="313"/>
      <c r="Q150" s="313"/>
      <c r="R150" s="313"/>
      <c r="S150" s="313"/>
      <c r="T150" s="314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9"/>
      <c r="Z151" s="299"/>
    </row>
    <row r="152" spans="1:53" ht="14.25" customHeight="1" x14ac:dyDescent="0.25">
      <c r="A152" s="332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16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16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4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5"/>
      <c r="N155" s="312" t="s">
        <v>66</v>
      </c>
      <c r="O155" s="313"/>
      <c r="P155" s="313"/>
      <c r="Q155" s="313"/>
      <c r="R155" s="313"/>
      <c r="S155" s="313"/>
      <c r="T155" s="314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5"/>
      <c r="N156" s="312" t="s">
        <v>66</v>
      </c>
      <c r="O156" s="313"/>
      <c r="P156" s="313"/>
      <c r="Q156" s="313"/>
      <c r="R156" s="313"/>
      <c r="S156" s="313"/>
      <c r="T156" s="314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32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63" t="s">
        <v>264</v>
      </c>
      <c r="O158" s="334"/>
      <c r="P158" s="334"/>
      <c r="Q158" s="334"/>
      <c r="R158" s="316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16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4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5"/>
      <c r="N160" s="312" t="s">
        <v>66</v>
      </c>
      <c r="O160" s="313"/>
      <c r="P160" s="313"/>
      <c r="Q160" s="313"/>
      <c r="R160" s="313"/>
      <c r="S160" s="313"/>
      <c r="T160" s="314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5"/>
      <c r="N161" s="312" t="s">
        <v>66</v>
      </c>
      <c r="O161" s="313"/>
      <c r="P161" s="313"/>
      <c r="Q161" s="313"/>
      <c r="R161" s="313"/>
      <c r="S161" s="313"/>
      <c r="T161" s="314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32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16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16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16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16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4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5"/>
      <c r="N167" s="312" t="s">
        <v>66</v>
      </c>
      <c r="O167" s="313"/>
      <c r="P167" s="313"/>
      <c r="Q167" s="313"/>
      <c r="R167" s="313"/>
      <c r="S167" s="313"/>
      <c r="T167" s="314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5"/>
      <c r="N168" s="312" t="s">
        <v>66</v>
      </c>
      <c r="O168" s="313"/>
      <c r="P168" s="313"/>
      <c r="Q168" s="313"/>
      <c r="R168" s="313"/>
      <c r="S168" s="313"/>
      <c r="T168" s="314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32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16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74" t="s">
        <v>279</v>
      </c>
      <c r="O171" s="334"/>
      <c r="P171" s="334"/>
      <c r="Q171" s="334"/>
      <c r="R171" s="316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16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8" t="s">
        <v>284</v>
      </c>
      <c r="O173" s="334"/>
      <c r="P173" s="334"/>
      <c r="Q173" s="334"/>
      <c r="R173" s="316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16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16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3" t="s">
        <v>291</v>
      </c>
      <c r="O176" s="334"/>
      <c r="P176" s="334"/>
      <c r="Q176" s="334"/>
      <c r="R176" s="316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2" t="s">
        <v>294</v>
      </c>
      <c r="O177" s="334"/>
      <c r="P177" s="334"/>
      <c r="Q177" s="334"/>
      <c r="R177" s="316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16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16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16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6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16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16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0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16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16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16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16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4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5"/>
      <c r="N187" s="312" t="s">
        <v>66</v>
      </c>
      <c r="O187" s="313"/>
      <c r="P187" s="313"/>
      <c r="Q187" s="313"/>
      <c r="R187" s="313"/>
      <c r="S187" s="313"/>
      <c r="T187" s="314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5"/>
      <c r="N188" s="312" t="s">
        <v>66</v>
      </c>
      <c r="O188" s="313"/>
      <c r="P188" s="313"/>
      <c r="Q188" s="313"/>
      <c r="R188" s="313"/>
      <c r="S188" s="313"/>
      <c r="T188" s="314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32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16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16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4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5"/>
      <c r="N192" s="312" t="s">
        <v>66</v>
      </c>
      <c r="O192" s="313"/>
      <c r="P192" s="313"/>
      <c r="Q192" s="313"/>
      <c r="R192" s="313"/>
      <c r="S192" s="313"/>
      <c r="T192" s="314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5"/>
      <c r="N193" s="312" t="s">
        <v>66</v>
      </c>
      <c r="O193" s="313"/>
      <c r="P193" s="313"/>
      <c r="Q193" s="313"/>
      <c r="R193" s="313"/>
      <c r="S193" s="313"/>
      <c r="T193" s="314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9"/>
      <c r="Z194" s="299"/>
    </row>
    <row r="195" spans="1:53" ht="14.25" customHeight="1" x14ac:dyDescent="0.25">
      <c r="A195" s="332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16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16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16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16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16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16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16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16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16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16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16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16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16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16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16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4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5"/>
      <c r="N211" s="312" t="s">
        <v>66</v>
      </c>
      <c r="O211" s="313"/>
      <c r="P211" s="313"/>
      <c r="Q211" s="313"/>
      <c r="R211" s="313"/>
      <c r="S211" s="313"/>
      <c r="T211" s="314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5"/>
      <c r="N212" s="312" t="s">
        <v>66</v>
      </c>
      <c r="O212" s="313"/>
      <c r="P212" s="313"/>
      <c r="Q212" s="313"/>
      <c r="R212" s="313"/>
      <c r="S212" s="313"/>
      <c r="T212" s="314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32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16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4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5"/>
      <c r="N215" s="312" t="s">
        <v>66</v>
      </c>
      <c r="O215" s="313"/>
      <c r="P215" s="313"/>
      <c r="Q215" s="313"/>
      <c r="R215" s="313"/>
      <c r="S215" s="313"/>
      <c r="T215" s="314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5"/>
      <c r="N216" s="312" t="s">
        <v>66</v>
      </c>
      <c r="O216" s="313"/>
      <c r="P216" s="313"/>
      <c r="Q216" s="313"/>
      <c r="R216" s="313"/>
      <c r="S216" s="313"/>
      <c r="T216" s="314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32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16"/>
      <c r="S218" s="34"/>
      <c r="T218" s="34"/>
      <c r="U218" s="35" t="s">
        <v>65</v>
      </c>
      <c r="V218" s="304">
        <v>40</v>
      </c>
      <c r="W218" s="305">
        <f>IFERROR(IF(V218="",0,CEILING((V218/$H218),1)*$H218),"")</f>
        <v>42</v>
      </c>
      <c r="X218" s="36">
        <f>IFERROR(IF(W218=0,"",ROUNDUP(W218/H218,0)*0.00753),"")</f>
        <v>7.5300000000000006E-2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16"/>
      <c r="S219" s="34"/>
      <c r="T219" s="34"/>
      <c r="U219" s="35" t="s">
        <v>65</v>
      </c>
      <c r="V219" s="304">
        <v>100</v>
      </c>
      <c r="W219" s="305">
        <f>IFERROR(IF(V219="",0,CEILING((V219/$H219),1)*$H219),"")</f>
        <v>100.80000000000001</v>
      </c>
      <c r="X219" s="36">
        <f>IFERROR(IF(W219=0,"",ROUNDUP(W219/H219,0)*0.00753),"")</f>
        <v>0.18071999999999999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16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16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4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5"/>
      <c r="N222" s="312" t="s">
        <v>66</v>
      </c>
      <c r="O222" s="313"/>
      <c r="P222" s="313"/>
      <c r="Q222" s="313"/>
      <c r="R222" s="313"/>
      <c r="S222" s="313"/>
      <c r="T222" s="314"/>
      <c r="U222" s="37" t="s">
        <v>67</v>
      </c>
      <c r="V222" s="306">
        <f>IFERROR(V218/H218,"0")+IFERROR(V219/H219,"0")+IFERROR(V220/H220,"0")+IFERROR(V221/H221,"0")</f>
        <v>33.333333333333336</v>
      </c>
      <c r="W222" s="306">
        <f>IFERROR(W218/H218,"0")+IFERROR(W219/H219,"0")+IFERROR(W220/H220,"0")+IFERROR(W221/H221,"0")</f>
        <v>34</v>
      </c>
      <c r="X222" s="306">
        <f>IFERROR(IF(X218="",0,X218),"0")+IFERROR(IF(X219="",0,X219),"0")+IFERROR(IF(X220="",0,X220),"0")+IFERROR(IF(X221="",0,X221),"0")</f>
        <v>0.25602000000000003</v>
      </c>
      <c r="Y222" s="307"/>
      <c r="Z222" s="30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5"/>
      <c r="N223" s="312" t="s">
        <v>66</v>
      </c>
      <c r="O223" s="313"/>
      <c r="P223" s="313"/>
      <c r="Q223" s="313"/>
      <c r="R223" s="313"/>
      <c r="S223" s="313"/>
      <c r="T223" s="314"/>
      <c r="U223" s="37" t="s">
        <v>65</v>
      </c>
      <c r="V223" s="306">
        <f>IFERROR(SUM(V218:V221),"0")</f>
        <v>140</v>
      </c>
      <c r="W223" s="306">
        <f>IFERROR(SUM(W218:W221),"0")</f>
        <v>142.80000000000001</v>
      </c>
      <c r="X223" s="37"/>
      <c r="Y223" s="307"/>
      <c r="Z223" s="307"/>
    </row>
    <row r="224" spans="1:53" ht="14.25" customHeight="1" x14ac:dyDescent="0.25">
      <c r="A224" s="332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16"/>
      <c r="S225" s="34"/>
      <c r="T225" s="34"/>
      <c r="U225" s="35" t="s">
        <v>65</v>
      </c>
      <c r="V225" s="304">
        <v>460</v>
      </c>
      <c r="W225" s="305">
        <f t="shared" ref="W225:W231" si="12">IFERROR(IF(V225="",0,CEILING((V225/$H225),1)*$H225),"")</f>
        <v>461.7</v>
      </c>
      <c r="X225" s="36">
        <f>IFERROR(IF(W225=0,"",ROUNDUP(W225/H225,0)*0.02175),"")</f>
        <v>1.2397499999999999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16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16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4"/>
      <c r="P228" s="334"/>
      <c r="Q228" s="334"/>
      <c r="R228" s="316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4"/>
      <c r="P229" s="334"/>
      <c r="Q229" s="334"/>
      <c r="R229" s="316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4"/>
      <c r="P230" s="334"/>
      <c r="Q230" s="334"/>
      <c r="R230" s="316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4"/>
      <c r="P231" s="334"/>
      <c r="Q231" s="334"/>
      <c r="R231" s="316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4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5"/>
      <c r="N232" s="312" t="s">
        <v>66</v>
      </c>
      <c r="O232" s="313"/>
      <c r="P232" s="313"/>
      <c r="Q232" s="313"/>
      <c r="R232" s="313"/>
      <c r="S232" s="313"/>
      <c r="T232" s="314"/>
      <c r="U232" s="37" t="s">
        <v>67</v>
      </c>
      <c r="V232" s="306">
        <f>IFERROR(V225/H225,"0")+IFERROR(V226/H226,"0")+IFERROR(V227/H227,"0")+IFERROR(V228/H228,"0")+IFERROR(V229/H229,"0")+IFERROR(V230/H230,"0")+IFERROR(V231/H231,"0")</f>
        <v>56.790123456790127</v>
      </c>
      <c r="W232" s="306">
        <f>IFERROR(W225/H225,"0")+IFERROR(W226/H226,"0")+IFERROR(W227/H227,"0")+IFERROR(W228/H228,"0")+IFERROR(W229/H229,"0")+IFERROR(W230/H230,"0")+IFERROR(W231/H231,"0")</f>
        <v>57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1.2397499999999999</v>
      </c>
      <c r="Y232" s="307"/>
      <c r="Z232" s="30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5"/>
      <c r="N233" s="312" t="s">
        <v>66</v>
      </c>
      <c r="O233" s="313"/>
      <c r="P233" s="313"/>
      <c r="Q233" s="313"/>
      <c r="R233" s="313"/>
      <c r="S233" s="313"/>
      <c r="T233" s="314"/>
      <c r="U233" s="37" t="s">
        <v>65</v>
      </c>
      <c r="V233" s="306">
        <f>IFERROR(SUM(V225:V231),"0")</f>
        <v>460</v>
      </c>
      <c r="W233" s="306">
        <f>IFERROR(SUM(W225:W231),"0")</f>
        <v>461.7</v>
      </c>
      <c r="X233" s="37"/>
      <c r="Y233" s="307"/>
      <c r="Z233" s="307"/>
    </row>
    <row r="234" spans="1:53" ht="14.25" customHeight="1" x14ac:dyDescent="0.25">
      <c r="A234" s="332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4"/>
      <c r="P235" s="334"/>
      <c r="Q235" s="334"/>
      <c r="R235" s="316"/>
      <c r="S235" s="34"/>
      <c r="T235" s="34"/>
      <c r="U235" s="35" t="s">
        <v>65</v>
      </c>
      <c r="V235" s="304">
        <v>25</v>
      </c>
      <c r="W235" s="305">
        <f>IFERROR(IF(V235="",0,CEILING((V235/$H235),1)*$H235),"")</f>
        <v>25.200000000000003</v>
      </c>
      <c r="X235" s="36">
        <f>IFERROR(IF(W235=0,"",ROUNDUP(W235/H235,0)*0.02175),"")</f>
        <v>6.5250000000000002E-2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4"/>
      <c r="P236" s="334"/>
      <c r="Q236" s="334"/>
      <c r="R236" s="316"/>
      <c r="S236" s="34"/>
      <c r="T236" s="34"/>
      <c r="U236" s="35" t="s">
        <v>65</v>
      </c>
      <c r="V236" s="304">
        <v>30</v>
      </c>
      <c r="W236" s="305">
        <f>IFERROR(IF(V236="",0,CEILING((V236/$H236),1)*$H236),"")</f>
        <v>31.2</v>
      </c>
      <c r="X236" s="36">
        <f>IFERROR(IF(W236=0,"",ROUNDUP(W236/H236,0)*0.02175),"")</f>
        <v>8.6999999999999994E-2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4"/>
      <c r="P237" s="334"/>
      <c r="Q237" s="334"/>
      <c r="R237" s="316"/>
      <c r="S237" s="34"/>
      <c r="T237" s="34"/>
      <c r="U237" s="35" t="s">
        <v>65</v>
      </c>
      <c r="V237" s="304">
        <v>40</v>
      </c>
      <c r="W237" s="305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x14ac:dyDescent="0.2">
      <c r="A238" s="324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5"/>
      <c r="N238" s="312" t="s">
        <v>66</v>
      </c>
      <c r="O238" s="313"/>
      <c r="P238" s="313"/>
      <c r="Q238" s="313"/>
      <c r="R238" s="313"/>
      <c r="S238" s="313"/>
      <c r="T238" s="314"/>
      <c r="U238" s="37" t="s">
        <v>67</v>
      </c>
      <c r="V238" s="306">
        <f>IFERROR(V235/H235,"0")+IFERROR(V236/H236,"0")+IFERROR(V237/H237,"0")</f>
        <v>11.584249084249084</v>
      </c>
      <c r="W238" s="306">
        <f>IFERROR(W235/H235,"0")+IFERROR(W236/H236,"0")+IFERROR(W237/H237,"0")</f>
        <v>12</v>
      </c>
      <c r="X238" s="306">
        <f>IFERROR(IF(X235="",0,X235),"0")+IFERROR(IF(X236="",0,X236),"0")+IFERROR(IF(X237="",0,X237),"0")</f>
        <v>0.26100000000000001</v>
      </c>
      <c r="Y238" s="307"/>
      <c r="Z238" s="307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5"/>
      <c r="N239" s="312" t="s">
        <v>66</v>
      </c>
      <c r="O239" s="313"/>
      <c r="P239" s="313"/>
      <c r="Q239" s="313"/>
      <c r="R239" s="313"/>
      <c r="S239" s="313"/>
      <c r="T239" s="314"/>
      <c r="U239" s="37" t="s">
        <v>65</v>
      </c>
      <c r="V239" s="306">
        <f>IFERROR(SUM(V235:V237),"0")</f>
        <v>95</v>
      </c>
      <c r="W239" s="306">
        <f>IFERROR(SUM(W235:W237),"0")</f>
        <v>98.4</v>
      </c>
      <c r="X239" s="37"/>
      <c r="Y239" s="307"/>
      <c r="Z239" s="307"/>
    </row>
    <row r="240" spans="1:53" ht="14.25" customHeight="1" x14ac:dyDescent="0.25">
      <c r="A240" s="332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34"/>
      <c r="P241" s="334"/>
      <c r="Q241" s="334"/>
      <c r="R241" s="316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12" t="s">
        <v>381</v>
      </c>
      <c r="O242" s="334"/>
      <c r="P242" s="334"/>
      <c r="Q242" s="334"/>
      <c r="R242" s="316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4"/>
      <c r="P243" s="334"/>
      <c r="Q243" s="334"/>
      <c r="R243" s="316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5">
        <v>4680115881860</v>
      </c>
      <c r="E244" s="316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520" t="s">
        <v>387</v>
      </c>
      <c r="O244" s="334"/>
      <c r="P244" s="334"/>
      <c r="Q244" s="334"/>
      <c r="R244" s="316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24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5"/>
      <c r="N245" s="312" t="s">
        <v>66</v>
      </c>
      <c r="O245" s="313"/>
      <c r="P245" s="313"/>
      <c r="Q245" s="313"/>
      <c r="R245" s="313"/>
      <c r="S245" s="313"/>
      <c r="T245" s="314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5"/>
      <c r="N246" s="312" t="s">
        <v>66</v>
      </c>
      <c r="O246" s="313"/>
      <c r="P246" s="313"/>
      <c r="Q246" s="313"/>
      <c r="R246" s="313"/>
      <c r="S246" s="313"/>
      <c r="T246" s="314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32" t="s">
        <v>389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5">
        <v>4680115881808</v>
      </c>
      <c r="E248" s="316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34"/>
      <c r="P248" s="334"/>
      <c r="Q248" s="334"/>
      <c r="R248" s="316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5">
        <v>4680115881822</v>
      </c>
      <c r="E249" s="316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3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34"/>
      <c r="P249" s="334"/>
      <c r="Q249" s="334"/>
      <c r="R249" s="316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5">
        <v>4680115880016</v>
      </c>
      <c r="E250" s="316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34"/>
      <c r="P250" s="334"/>
      <c r="Q250" s="334"/>
      <c r="R250" s="316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24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5"/>
      <c r="N251" s="312" t="s">
        <v>66</v>
      </c>
      <c r="O251" s="313"/>
      <c r="P251" s="313"/>
      <c r="Q251" s="313"/>
      <c r="R251" s="313"/>
      <c r="S251" s="313"/>
      <c r="T251" s="314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5"/>
      <c r="N252" s="312" t="s">
        <v>66</v>
      </c>
      <c r="O252" s="313"/>
      <c r="P252" s="313"/>
      <c r="Q252" s="313"/>
      <c r="R252" s="313"/>
      <c r="S252" s="313"/>
      <c r="T252" s="314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2" t="s">
        <v>398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14.25" customHeight="1" x14ac:dyDescent="0.25">
      <c r="A254" s="332" t="s">
        <v>103</v>
      </c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23"/>
      <c r="P254" s="323"/>
      <c r="Q254" s="323"/>
      <c r="R254" s="323"/>
      <c r="S254" s="323"/>
      <c r="T254" s="323"/>
      <c r="U254" s="323"/>
      <c r="V254" s="323"/>
      <c r="W254" s="323"/>
      <c r="X254" s="32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5">
        <v>4607091387421</v>
      </c>
      <c r="E255" s="316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16"/>
      <c r="S255" s="34"/>
      <c r="T255" s="34"/>
      <c r="U255" s="35" t="s">
        <v>65</v>
      </c>
      <c r="V255" s="304">
        <v>130</v>
      </c>
      <c r="W255" s="305">
        <f t="shared" ref="W255:W261" si="13">IFERROR(IF(V255="",0,CEILING((V255/$H255),1)*$H255),"")</f>
        <v>140.4</v>
      </c>
      <c r="X255" s="36">
        <f>IFERROR(IF(W255=0,"",ROUNDUP(W255/H255,0)*0.02175),"")</f>
        <v>0.28275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5">
        <v>4607091387421</v>
      </c>
      <c r="E256" s="316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4"/>
      <c r="P256" s="334"/>
      <c r="Q256" s="334"/>
      <c r="R256" s="316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5">
        <v>4607091387452</v>
      </c>
      <c r="E257" s="316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612" t="s">
        <v>404</v>
      </c>
      <c r="O257" s="334"/>
      <c r="P257" s="334"/>
      <c r="Q257" s="334"/>
      <c r="R257" s="316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5">
        <v>4607091387452</v>
      </c>
      <c r="E258" s="316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4"/>
      <c r="P258" s="334"/>
      <c r="Q258" s="334"/>
      <c r="R258" s="316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5">
        <v>4607091385984</v>
      </c>
      <c r="E259" s="316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3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34"/>
      <c r="P259" s="334"/>
      <c r="Q259" s="334"/>
      <c r="R259" s="316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5">
        <v>4607091387438</v>
      </c>
      <c r="E260" s="316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34"/>
      <c r="P260" s="334"/>
      <c r="Q260" s="334"/>
      <c r="R260" s="316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5">
        <v>4607091387469</v>
      </c>
      <c r="E261" s="316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34"/>
      <c r="P261" s="334"/>
      <c r="Q261" s="334"/>
      <c r="R261" s="316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24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5"/>
      <c r="N262" s="312" t="s">
        <v>66</v>
      </c>
      <c r="O262" s="313"/>
      <c r="P262" s="313"/>
      <c r="Q262" s="313"/>
      <c r="R262" s="313"/>
      <c r="S262" s="313"/>
      <c r="T262" s="314"/>
      <c r="U262" s="37" t="s">
        <v>67</v>
      </c>
      <c r="V262" s="306">
        <f>IFERROR(V255/H255,"0")+IFERROR(V256/H256,"0")+IFERROR(V257/H257,"0")+IFERROR(V258/H258,"0")+IFERROR(V259/H259,"0")+IFERROR(V260/H260,"0")+IFERROR(V261/H261,"0")</f>
        <v>12.037037037037036</v>
      </c>
      <c r="W262" s="306">
        <f>IFERROR(W255/H255,"0")+IFERROR(W256/H256,"0")+IFERROR(W257/H257,"0")+IFERROR(W258/H258,"0")+IFERROR(W259/H259,"0")+IFERROR(W260/H260,"0")+IFERROR(W261/H261,"0")</f>
        <v>13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0.28275</v>
      </c>
      <c r="Y262" s="307"/>
      <c r="Z262" s="30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5"/>
      <c r="N263" s="312" t="s">
        <v>66</v>
      </c>
      <c r="O263" s="313"/>
      <c r="P263" s="313"/>
      <c r="Q263" s="313"/>
      <c r="R263" s="313"/>
      <c r="S263" s="313"/>
      <c r="T263" s="314"/>
      <c r="U263" s="37" t="s">
        <v>65</v>
      </c>
      <c r="V263" s="306">
        <f>IFERROR(SUM(V255:V261),"0")</f>
        <v>130</v>
      </c>
      <c r="W263" s="306">
        <f>IFERROR(SUM(W255:W261),"0")</f>
        <v>140.4</v>
      </c>
      <c r="X263" s="37"/>
      <c r="Y263" s="307"/>
      <c r="Z263" s="307"/>
    </row>
    <row r="264" spans="1:53" ht="14.25" customHeight="1" x14ac:dyDescent="0.25">
      <c r="A264" s="332" t="s">
        <v>60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5">
        <v>4607091387292</v>
      </c>
      <c r="E265" s="316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34"/>
      <c r="P265" s="334"/>
      <c r="Q265" s="334"/>
      <c r="R265" s="316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5">
        <v>4607091387315</v>
      </c>
      <c r="E266" s="316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34"/>
      <c r="P266" s="334"/>
      <c r="Q266" s="334"/>
      <c r="R266" s="316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24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5"/>
      <c r="N267" s="312" t="s">
        <v>66</v>
      </c>
      <c r="O267" s="313"/>
      <c r="P267" s="313"/>
      <c r="Q267" s="313"/>
      <c r="R267" s="313"/>
      <c r="S267" s="313"/>
      <c r="T267" s="314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5"/>
      <c r="N268" s="312" t="s">
        <v>66</v>
      </c>
      <c r="O268" s="313"/>
      <c r="P268" s="313"/>
      <c r="Q268" s="313"/>
      <c r="R268" s="313"/>
      <c r="S268" s="313"/>
      <c r="T268" s="314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2" t="s">
        <v>416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14.25" customHeight="1" x14ac:dyDescent="0.25">
      <c r="A270" s="332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5">
        <v>4607091383836</v>
      </c>
      <c r="E271" s="316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5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34"/>
      <c r="P271" s="334"/>
      <c r="Q271" s="334"/>
      <c r="R271" s="316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24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5"/>
      <c r="N272" s="312" t="s">
        <v>66</v>
      </c>
      <c r="O272" s="313"/>
      <c r="P272" s="313"/>
      <c r="Q272" s="313"/>
      <c r="R272" s="313"/>
      <c r="S272" s="313"/>
      <c r="T272" s="314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5"/>
      <c r="N273" s="312" t="s">
        <v>66</v>
      </c>
      <c r="O273" s="313"/>
      <c r="P273" s="313"/>
      <c r="Q273" s="313"/>
      <c r="R273" s="313"/>
      <c r="S273" s="313"/>
      <c r="T273" s="314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32" t="s">
        <v>68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5">
        <v>4607091387919</v>
      </c>
      <c r="E275" s="316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34"/>
      <c r="P275" s="334"/>
      <c r="Q275" s="334"/>
      <c r="R275" s="316"/>
      <c r="S275" s="34"/>
      <c r="T275" s="34"/>
      <c r="U275" s="35" t="s">
        <v>65</v>
      </c>
      <c r="V275" s="304">
        <v>160</v>
      </c>
      <c r="W275" s="305">
        <f>IFERROR(IF(V275="",0,CEILING((V275/$H275),1)*$H275),"")</f>
        <v>162</v>
      </c>
      <c r="X275" s="36">
        <f>IFERROR(IF(W275=0,"",ROUNDUP(W275/H275,0)*0.02175),"")</f>
        <v>0.43499999999999994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5">
        <v>4607091383942</v>
      </c>
      <c r="E276" s="316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38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34"/>
      <c r="P276" s="334"/>
      <c r="Q276" s="334"/>
      <c r="R276" s="316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5">
        <v>4607091383959</v>
      </c>
      <c r="E277" s="316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411" t="s">
        <v>425</v>
      </c>
      <c r="O277" s="334"/>
      <c r="P277" s="334"/>
      <c r="Q277" s="334"/>
      <c r="R277" s="316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4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5"/>
      <c r="N278" s="312" t="s">
        <v>66</v>
      </c>
      <c r="O278" s="313"/>
      <c r="P278" s="313"/>
      <c r="Q278" s="313"/>
      <c r="R278" s="313"/>
      <c r="S278" s="313"/>
      <c r="T278" s="314"/>
      <c r="U278" s="37" t="s">
        <v>67</v>
      </c>
      <c r="V278" s="306">
        <f>IFERROR(V275/H275,"0")+IFERROR(V276/H276,"0")+IFERROR(V277/H277,"0")</f>
        <v>19.753086419753089</v>
      </c>
      <c r="W278" s="306">
        <f>IFERROR(W275/H275,"0")+IFERROR(W276/H276,"0")+IFERROR(W277/H277,"0")</f>
        <v>20</v>
      </c>
      <c r="X278" s="306">
        <f>IFERROR(IF(X275="",0,X275),"0")+IFERROR(IF(X276="",0,X276),"0")+IFERROR(IF(X277="",0,X277),"0")</f>
        <v>0.43499999999999994</v>
      </c>
      <c r="Y278" s="307"/>
      <c r="Z278" s="30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5"/>
      <c r="N279" s="312" t="s">
        <v>66</v>
      </c>
      <c r="O279" s="313"/>
      <c r="P279" s="313"/>
      <c r="Q279" s="313"/>
      <c r="R279" s="313"/>
      <c r="S279" s="313"/>
      <c r="T279" s="314"/>
      <c r="U279" s="37" t="s">
        <v>65</v>
      </c>
      <c r="V279" s="306">
        <f>IFERROR(SUM(V275:V277),"0")</f>
        <v>160</v>
      </c>
      <c r="W279" s="306">
        <f>IFERROR(SUM(W275:W277),"0")</f>
        <v>162</v>
      </c>
      <c r="X279" s="37"/>
      <c r="Y279" s="307"/>
      <c r="Z279" s="307"/>
    </row>
    <row r="280" spans="1:53" ht="14.25" customHeight="1" x14ac:dyDescent="0.25">
      <c r="A280" s="332" t="s">
        <v>212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5">
        <v>4607091388831</v>
      </c>
      <c r="E281" s="316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4"/>
      <c r="P281" s="334"/>
      <c r="Q281" s="334"/>
      <c r="R281" s="316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4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5"/>
      <c r="N282" s="312" t="s">
        <v>66</v>
      </c>
      <c r="O282" s="313"/>
      <c r="P282" s="313"/>
      <c r="Q282" s="313"/>
      <c r="R282" s="313"/>
      <c r="S282" s="313"/>
      <c r="T282" s="314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5"/>
      <c r="N283" s="312" t="s">
        <v>66</v>
      </c>
      <c r="O283" s="313"/>
      <c r="P283" s="313"/>
      <c r="Q283" s="313"/>
      <c r="R283" s="313"/>
      <c r="S283" s="313"/>
      <c r="T283" s="314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32" t="s">
        <v>81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5">
        <v>4607091383102</v>
      </c>
      <c r="E285" s="316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4"/>
      <c r="P285" s="334"/>
      <c r="Q285" s="334"/>
      <c r="R285" s="316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4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5"/>
      <c r="N286" s="312" t="s">
        <v>66</v>
      </c>
      <c r="O286" s="313"/>
      <c r="P286" s="313"/>
      <c r="Q286" s="313"/>
      <c r="R286" s="313"/>
      <c r="S286" s="313"/>
      <c r="T286" s="314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5"/>
      <c r="N287" s="312" t="s">
        <v>66</v>
      </c>
      <c r="O287" s="313"/>
      <c r="P287" s="313"/>
      <c r="Q287" s="313"/>
      <c r="R287" s="313"/>
      <c r="S287" s="313"/>
      <c r="T287" s="314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46" t="s">
        <v>430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48"/>
      <c r="Z288" s="48"/>
    </row>
    <row r="289" spans="1:53" ht="16.5" customHeight="1" x14ac:dyDescent="0.25">
      <c r="A289" s="322" t="s">
        <v>431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14.25" customHeight="1" x14ac:dyDescent="0.25">
      <c r="A290" s="332" t="s">
        <v>103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5">
        <v>4607091383997</v>
      </c>
      <c r="E291" s="316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16"/>
      <c r="S291" s="34"/>
      <c r="T291" s="34"/>
      <c r="U291" s="35" t="s">
        <v>65</v>
      </c>
      <c r="V291" s="304">
        <v>650</v>
      </c>
      <c r="W291" s="305">
        <f t="shared" ref="W291:W298" si="14">IFERROR(IF(V291="",0,CEILING((V291/$H291),1)*$H291),"")</f>
        <v>660</v>
      </c>
      <c r="X291" s="36">
        <f>IFERROR(IF(W291=0,"",ROUNDUP(W291/H291,0)*0.02175),"")</f>
        <v>0.95699999999999996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5">
        <v>4607091383997</v>
      </c>
      <c r="E292" s="316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16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5">
        <v>4607091384130</v>
      </c>
      <c r="E293" s="316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16"/>
      <c r="S293" s="34"/>
      <c r="T293" s="34"/>
      <c r="U293" s="35" t="s">
        <v>65</v>
      </c>
      <c r="V293" s="304">
        <v>130</v>
      </c>
      <c r="W293" s="305">
        <f t="shared" si="14"/>
        <v>135</v>
      </c>
      <c r="X293" s="36">
        <f>IFERROR(IF(W293=0,"",ROUNDUP(W293/H293,0)*0.02175),"")</f>
        <v>0.19574999999999998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5">
        <v>4607091384130</v>
      </c>
      <c r="E294" s="316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16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5">
        <v>4607091384147</v>
      </c>
      <c r="E295" s="316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4"/>
      <c r="P295" s="334"/>
      <c r="Q295" s="334"/>
      <c r="R295" s="316"/>
      <c r="S295" s="34"/>
      <c r="T295" s="34"/>
      <c r="U295" s="35" t="s">
        <v>65</v>
      </c>
      <c r="V295" s="304">
        <v>65</v>
      </c>
      <c r="W295" s="305">
        <f t="shared" si="14"/>
        <v>75</v>
      </c>
      <c r="X295" s="36">
        <f>IFERROR(IF(W295=0,"",ROUNDUP(W295/H295,0)*0.02175),"")</f>
        <v>0.10874999999999999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5">
        <v>4607091384147</v>
      </c>
      <c r="E296" s="316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383" t="s">
        <v>441</v>
      </c>
      <c r="O296" s="334"/>
      <c r="P296" s="334"/>
      <c r="Q296" s="334"/>
      <c r="R296" s="316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5">
        <v>4607091384154</v>
      </c>
      <c r="E297" s="316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4"/>
      <c r="P297" s="334"/>
      <c r="Q297" s="334"/>
      <c r="R297" s="316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5">
        <v>4607091384161</v>
      </c>
      <c r="E298" s="316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4"/>
      <c r="P298" s="334"/>
      <c r="Q298" s="334"/>
      <c r="R298" s="316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4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5"/>
      <c r="N299" s="312" t="s">
        <v>66</v>
      </c>
      <c r="O299" s="313"/>
      <c r="P299" s="313"/>
      <c r="Q299" s="313"/>
      <c r="R299" s="313"/>
      <c r="S299" s="313"/>
      <c r="T299" s="314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56.333333333333336</v>
      </c>
      <c r="W299" s="306">
        <f>IFERROR(W291/H291,"0")+IFERROR(W292/H292,"0")+IFERROR(W293/H293,"0")+IFERROR(W294/H294,"0")+IFERROR(W295/H295,"0")+IFERROR(W296/H296,"0")+IFERROR(W297/H297,"0")+IFERROR(W298/H298,"0")</f>
        <v>58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1.2614999999999998</v>
      </c>
      <c r="Y299" s="307"/>
      <c r="Z299" s="307"/>
    </row>
    <row r="300" spans="1:53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5"/>
      <c r="N300" s="312" t="s">
        <v>66</v>
      </c>
      <c r="O300" s="313"/>
      <c r="P300" s="313"/>
      <c r="Q300" s="313"/>
      <c r="R300" s="313"/>
      <c r="S300" s="313"/>
      <c r="T300" s="314"/>
      <c r="U300" s="37" t="s">
        <v>65</v>
      </c>
      <c r="V300" s="306">
        <f>IFERROR(SUM(V291:V298),"0")</f>
        <v>845</v>
      </c>
      <c r="W300" s="306">
        <f>IFERROR(SUM(W291:W298),"0")</f>
        <v>870</v>
      </c>
      <c r="X300" s="37"/>
      <c r="Y300" s="307"/>
      <c r="Z300" s="307"/>
    </row>
    <row r="301" spans="1:53" ht="14.25" customHeight="1" x14ac:dyDescent="0.25">
      <c r="A301" s="332" t="s">
        <v>95</v>
      </c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23"/>
      <c r="V301" s="323"/>
      <c r="W301" s="323"/>
      <c r="X301" s="32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5">
        <v>4607091383980</v>
      </c>
      <c r="E302" s="316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4"/>
      <c r="P302" s="334"/>
      <c r="Q302" s="334"/>
      <c r="R302" s="316"/>
      <c r="S302" s="34"/>
      <c r="T302" s="34"/>
      <c r="U302" s="35" t="s">
        <v>65</v>
      </c>
      <c r="V302" s="304">
        <v>380</v>
      </c>
      <c r="W302" s="305">
        <f>IFERROR(IF(V302="",0,CEILING((V302/$H302),1)*$H302),"")</f>
        <v>390</v>
      </c>
      <c r="X302" s="36">
        <f>IFERROR(IF(W302=0,"",ROUNDUP(W302/H302,0)*0.02175),"")</f>
        <v>0.5655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5">
        <v>4607091384178</v>
      </c>
      <c r="E303" s="316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34"/>
      <c r="P303" s="334"/>
      <c r="Q303" s="334"/>
      <c r="R303" s="316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24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5"/>
      <c r="N304" s="312" t="s">
        <v>66</v>
      </c>
      <c r="O304" s="313"/>
      <c r="P304" s="313"/>
      <c r="Q304" s="313"/>
      <c r="R304" s="313"/>
      <c r="S304" s="313"/>
      <c r="T304" s="314"/>
      <c r="U304" s="37" t="s">
        <v>67</v>
      </c>
      <c r="V304" s="306">
        <f>IFERROR(V302/H302,"0")+IFERROR(V303/H303,"0")</f>
        <v>25.333333333333332</v>
      </c>
      <c r="W304" s="306">
        <f>IFERROR(W302/H302,"0")+IFERROR(W303/H303,"0")</f>
        <v>26</v>
      </c>
      <c r="X304" s="306">
        <f>IFERROR(IF(X302="",0,X302),"0")+IFERROR(IF(X303="",0,X303),"0")</f>
        <v>0.5655</v>
      </c>
      <c r="Y304" s="307"/>
      <c r="Z304" s="307"/>
    </row>
    <row r="305" spans="1:53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5"/>
      <c r="N305" s="312" t="s">
        <v>66</v>
      </c>
      <c r="O305" s="313"/>
      <c r="P305" s="313"/>
      <c r="Q305" s="313"/>
      <c r="R305" s="313"/>
      <c r="S305" s="313"/>
      <c r="T305" s="314"/>
      <c r="U305" s="37" t="s">
        <v>65</v>
      </c>
      <c r="V305" s="306">
        <f>IFERROR(SUM(V302:V303),"0")</f>
        <v>380</v>
      </c>
      <c r="W305" s="306">
        <f>IFERROR(SUM(W302:W303),"0")</f>
        <v>390</v>
      </c>
      <c r="X305" s="37"/>
      <c r="Y305" s="307"/>
      <c r="Z305" s="307"/>
    </row>
    <row r="306" spans="1:53" ht="14.25" customHeight="1" x14ac:dyDescent="0.25">
      <c r="A306" s="332" t="s">
        <v>68</v>
      </c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5">
        <v>4607091384260</v>
      </c>
      <c r="E307" s="316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34"/>
      <c r="P307" s="334"/>
      <c r="Q307" s="334"/>
      <c r="R307" s="316"/>
      <c r="S307" s="34"/>
      <c r="T307" s="34"/>
      <c r="U307" s="35" t="s">
        <v>65</v>
      </c>
      <c r="V307" s="304">
        <v>55</v>
      </c>
      <c r="W307" s="305">
        <f>IFERROR(IF(V307="",0,CEILING((V307/$H307),1)*$H307),"")</f>
        <v>62.4</v>
      </c>
      <c r="X307" s="36">
        <f>IFERROR(IF(W307=0,"",ROUNDUP(W307/H307,0)*0.02175),"")</f>
        <v>0.17399999999999999</v>
      </c>
      <c r="Y307" s="56"/>
      <c r="Z307" s="57"/>
      <c r="AD307" s="58"/>
      <c r="BA307" s="225" t="s">
        <v>1</v>
      </c>
    </row>
    <row r="308" spans="1:53" x14ac:dyDescent="0.2">
      <c r="A308" s="324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5"/>
      <c r="N308" s="312" t="s">
        <v>66</v>
      </c>
      <c r="O308" s="313"/>
      <c r="P308" s="313"/>
      <c r="Q308" s="313"/>
      <c r="R308" s="313"/>
      <c r="S308" s="313"/>
      <c r="T308" s="314"/>
      <c r="U308" s="37" t="s">
        <v>67</v>
      </c>
      <c r="V308" s="306">
        <f>IFERROR(V307/H307,"0")</f>
        <v>7.0512820512820511</v>
      </c>
      <c r="W308" s="306">
        <f>IFERROR(W307/H307,"0")</f>
        <v>8</v>
      </c>
      <c r="X308" s="306">
        <f>IFERROR(IF(X307="",0,X307),"0")</f>
        <v>0.17399999999999999</v>
      </c>
      <c r="Y308" s="307"/>
      <c r="Z308" s="30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5"/>
      <c r="N309" s="312" t="s">
        <v>66</v>
      </c>
      <c r="O309" s="313"/>
      <c r="P309" s="313"/>
      <c r="Q309" s="313"/>
      <c r="R309" s="313"/>
      <c r="S309" s="313"/>
      <c r="T309" s="314"/>
      <c r="U309" s="37" t="s">
        <v>65</v>
      </c>
      <c r="V309" s="306">
        <f>IFERROR(SUM(V307:V307),"0")</f>
        <v>55</v>
      </c>
      <c r="W309" s="306">
        <f>IFERROR(SUM(W307:W307),"0")</f>
        <v>62.4</v>
      </c>
      <c r="X309" s="37"/>
      <c r="Y309" s="307"/>
      <c r="Z309" s="307"/>
    </row>
    <row r="310" spans="1:53" ht="14.25" customHeight="1" x14ac:dyDescent="0.25">
      <c r="A310" s="332" t="s">
        <v>212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5">
        <v>4607091384673</v>
      </c>
      <c r="E311" s="316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34"/>
      <c r="P311" s="334"/>
      <c r="Q311" s="334"/>
      <c r="R311" s="316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24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5"/>
      <c r="N312" s="312" t="s">
        <v>66</v>
      </c>
      <c r="O312" s="313"/>
      <c r="P312" s="313"/>
      <c r="Q312" s="313"/>
      <c r="R312" s="313"/>
      <c r="S312" s="313"/>
      <c r="T312" s="314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5"/>
      <c r="N313" s="312" t="s">
        <v>66</v>
      </c>
      <c r="O313" s="313"/>
      <c r="P313" s="313"/>
      <c r="Q313" s="313"/>
      <c r="R313" s="313"/>
      <c r="S313" s="313"/>
      <c r="T313" s="314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2" t="s">
        <v>454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14.25" customHeight="1" x14ac:dyDescent="0.25">
      <c r="A315" s="332" t="s">
        <v>103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32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5">
        <v>4607091384185</v>
      </c>
      <c r="E316" s="316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34"/>
      <c r="P316" s="334"/>
      <c r="Q316" s="334"/>
      <c r="R316" s="316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5">
        <v>4607091384192</v>
      </c>
      <c r="E317" s="316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34"/>
      <c r="P317" s="334"/>
      <c r="Q317" s="334"/>
      <c r="R317" s="316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5">
        <v>4680115881907</v>
      </c>
      <c r="E318" s="316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5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34"/>
      <c r="P318" s="334"/>
      <c r="Q318" s="334"/>
      <c r="R318" s="316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5">
        <v>4607091384680</v>
      </c>
      <c r="E319" s="316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3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34"/>
      <c r="P319" s="334"/>
      <c r="Q319" s="334"/>
      <c r="R319" s="316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24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5"/>
      <c r="N320" s="312" t="s">
        <v>66</v>
      </c>
      <c r="O320" s="313"/>
      <c r="P320" s="313"/>
      <c r="Q320" s="313"/>
      <c r="R320" s="313"/>
      <c r="S320" s="313"/>
      <c r="T320" s="314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5"/>
      <c r="N321" s="312" t="s">
        <v>66</v>
      </c>
      <c r="O321" s="313"/>
      <c r="P321" s="313"/>
      <c r="Q321" s="313"/>
      <c r="R321" s="313"/>
      <c r="S321" s="313"/>
      <c r="T321" s="314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32" t="s">
        <v>60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5">
        <v>4607091384802</v>
      </c>
      <c r="E323" s="316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6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34"/>
      <c r="P323" s="334"/>
      <c r="Q323" s="334"/>
      <c r="R323" s="316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5">
        <v>4607091384826</v>
      </c>
      <c r="E324" s="316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3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34"/>
      <c r="P324" s="334"/>
      <c r="Q324" s="334"/>
      <c r="R324" s="316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24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5"/>
      <c r="N325" s="312" t="s">
        <v>66</v>
      </c>
      <c r="O325" s="313"/>
      <c r="P325" s="313"/>
      <c r="Q325" s="313"/>
      <c r="R325" s="313"/>
      <c r="S325" s="313"/>
      <c r="T325" s="314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5"/>
      <c r="N326" s="312" t="s">
        <v>66</v>
      </c>
      <c r="O326" s="313"/>
      <c r="P326" s="313"/>
      <c r="Q326" s="313"/>
      <c r="R326" s="313"/>
      <c r="S326" s="313"/>
      <c r="T326" s="314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32" t="s">
        <v>68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5">
        <v>4607091384246</v>
      </c>
      <c r="E328" s="316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34"/>
      <c r="P328" s="334"/>
      <c r="Q328" s="334"/>
      <c r="R328" s="316"/>
      <c r="S328" s="34"/>
      <c r="T328" s="34"/>
      <c r="U328" s="35" t="s">
        <v>65</v>
      </c>
      <c r="V328" s="304">
        <v>700</v>
      </c>
      <c r="W328" s="305">
        <f>IFERROR(IF(V328="",0,CEILING((V328/$H328),1)*$H328),"")</f>
        <v>702</v>
      </c>
      <c r="X328" s="36">
        <f>IFERROR(IF(W328=0,"",ROUNDUP(W328/H328,0)*0.02175),"")</f>
        <v>1.9574999999999998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5">
        <v>4680115881976</v>
      </c>
      <c r="E329" s="316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4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34"/>
      <c r="P329" s="334"/>
      <c r="Q329" s="334"/>
      <c r="R329" s="316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5">
        <v>4607091384253</v>
      </c>
      <c r="E330" s="316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34"/>
      <c r="P330" s="334"/>
      <c r="Q330" s="334"/>
      <c r="R330" s="316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5">
        <v>4680115881969</v>
      </c>
      <c r="E331" s="316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4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34"/>
      <c r="P331" s="334"/>
      <c r="Q331" s="334"/>
      <c r="R331" s="316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24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5"/>
      <c r="N332" s="312" t="s">
        <v>66</v>
      </c>
      <c r="O332" s="313"/>
      <c r="P332" s="313"/>
      <c r="Q332" s="313"/>
      <c r="R332" s="313"/>
      <c r="S332" s="313"/>
      <c r="T332" s="314"/>
      <c r="U332" s="37" t="s">
        <v>67</v>
      </c>
      <c r="V332" s="306">
        <f>IFERROR(V328/H328,"0")+IFERROR(V329/H329,"0")+IFERROR(V330/H330,"0")+IFERROR(V331/H331,"0")</f>
        <v>89.743589743589752</v>
      </c>
      <c r="W332" s="306">
        <f>IFERROR(W328/H328,"0")+IFERROR(W329/H329,"0")+IFERROR(W330/H330,"0")+IFERROR(W331/H331,"0")</f>
        <v>90</v>
      </c>
      <c r="X332" s="306">
        <f>IFERROR(IF(X328="",0,X328),"0")+IFERROR(IF(X329="",0,X329),"0")+IFERROR(IF(X330="",0,X330),"0")+IFERROR(IF(X331="",0,X331),"0")</f>
        <v>1.9574999999999998</v>
      </c>
      <c r="Y332" s="307"/>
      <c r="Z332" s="307"/>
    </row>
    <row r="333" spans="1:53" x14ac:dyDescent="0.2">
      <c r="A333" s="323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5"/>
      <c r="N333" s="312" t="s">
        <v>66</v>
      </c>
      <c r="O333" s="313"/>
      <c r="P333" s="313"/>
      <c r="Q333" s="313"/>
      <c r="R333" s="313"/>
      <c r="S333" s="313"/>
      <c r="T333" s="314"/>
      <c r="U333" s="37" t="s">
        <v>65</v>
      </c>
      <c r="V333" s="306">
        <f>IFERROR(SUM(V328:V331),"0")</f>
        <v>700</v>
      </c>
      <c r="W333" s="306">
        <f>IFERROR(SUM(W328:W331),"0")</f>
        <v>702</v>
      </c>
      <c r="X333" s="37"/>
      <c r="Y333" s="307"/>
      <c r="Z333" s="307"/>
    </row>
    <row r="334" spans="1:53" ht="14.25" customHeight="1" x14ac:dyDescent="0.25">
      <c r="A334" s="332" t="s">
        <v>212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2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5">
        <v>4607091389357</v>
      </c>
      <c r="E335" s="316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34"/>
      <c r="P335" s="334"/>
      <c r="Q335" s="334"/>
      <c r="R335" s="316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24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5"/>
      <c r="N336" s="312" t="s">
        <v>66</v>
      </c>
      <c r="O336" s="313"/>
      <c r="P336" s="313"/>
      <c r="Q336" s="313"/>
      <c r="R336" s="313"/>
      <c r="S336" s="313"/>
      <c r="T336" s="314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5"/>
      <c r="N337" s="312" t="s">
        <v>66</v>
      </c>
      <c r="O337" s="313"/>
      <c r="P337" s="313"/>
      <c r="Q337" s="313"/>
      <c r="R337" s="313"/>
      <c r="S337" s="313"/>
      <c r="T337" s="314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46" t="s">
        <v>477</v>
      </c>
      <c r="B338" s="347"/>
      <c r="C338" s="347"/>
      <c r="D338" s="347"/>
      <c r="E338" s="347"/>
      <c r="F338" s="347"/>
      <c r="G338" s="347"/>
      <c r="H338" s="347"/>
      <c r="I338" s="347"/>
      <c r="J338" s="347"/>
      <c r="K338" s="347"/>
      <c r="L338" s="347"/>
      <c r="M338" s="347"/>
      <c r="N338" s="347"/>
      <c r="O338" s="347"/>
      <c r="P338" s="347"/>
      <c r="Q338" s="347"/>
      <c r="R338" s="347"/>
      <c r="S338" s="347"/>
      <c r="T338" s="347"/>
      <c r="U338" s="347"/>
      <c r="V338" s="347"/>
      <c r="W338" s="347"/>
      <c r="X338" s="347"/>
      <c r="Y338" s="48"/>
      <c r="Z338" s="48"/>
    </row>
    <row r="339" spans="1:53" ht="16.5" customHeight="1" x14ac:dyDescent="0.25">
      <c r="A339" s="322" t="s">
        <v>478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14.25" customHeight="1" x14ac:dyDescent="0.25">
      <c r="A340" s="332" t="s">
        <v>103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5">
        <v>4607091389708</v>
      </c>
      <c r="E341" s="316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34"/>
      <c r="P341" s="334"/>
      <c r="Q341" s="334"/>
      <c r="R341" s="316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5">
        <v>4607091389692</v>
      </c>
      <c r="E342" s="316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34"/>
      <c r="P342" s="334"/>
      <c r="Q342" s="334"/>
      <c r="R342" s="316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24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5"/>
      <c r="N343" s="312" t="s">
        <v>66</v>
      </c>
      <c r="O343" s="313"/>
      <c r="P343" s="313"/>
      <c r="Q343" s="313"/>
      <c r="R343" s="313"/>
      <c r="S343" s="313"/>
      <c r="T343" s="314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23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5"/>
      <c r="N344" s="312" t="s">
        <v>66</v>
      </c>
      <c r="O344" s="313"/>
      <c r="P344" s="313"/>
      <c r="Q344" s="313"/>
      <c r="R344" s="313"/>
      <c r="S344" s="313"/>
      <c r="T344" s="314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32" t="s">
        <v>60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5">
        <v>4607091389753</v>
      </c>
      <c r="E346" s="316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34"/>
      <c r="P346" s="334"/>
      <c r="Q346" s="334"/>
      <c r="R346" s="316"/>
      <c r="S346" s="34"/>
      <c r="T346" s="34"/>
      <c r="U346" s="35" t="s">
        <v>65</v>
      </c>
      <c r="V346" s="304">
        <v>45</v>
      </c>
      <c r="W346" s="305">
        <f t="shared" ref="W346:W358" si="15">IFERROR(IF(V346="",0,CEILING((V346/$H346),1)*$H346),"")</f>
        <v>46.2</v>
      </c>
      <c r="X346" s="36">
        <f>IFERROR(IF(W346=0,"",ROUNDUP(W346/H346,0)*0.00753),"")</f>
        <v>8.2830000000000001E-2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5">
        <v>4607091389760</v>
      </c>
      <c r="E347" s="316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34"/>
      <c r="P347" s="334"/>
      <c r="Q347" s="334"/>
      <c r="R347" s="316"/>
      <c r="S347" s="34"/>
      <c r="T347" s="34"/>
      <c r="U347" s="35" t="s">
        <v>65</v>
      </c>
      <c r="V347" s="304">
        <v>160</v>
      </c>
      <c r="W347" s="305">
        <f t="shared" si="15"/>
        <v>163.80000000000001</v>
      </c>
      <c r="X347" s="36">
        <f>IFERROR(IF(W347=0,"",ROUNDUP(W347/H347,0)*0.00753),"")</f>
        <v>0.29366999999999999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5">
        <v>4607091389746</v>
      </c>
      <c r="E348" s="316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34"/>
      <c r="P348" s="334"/>
      <c r="Q348" s="334"/>
      <c r="R348" s="316"/>
      <c r="S348" s="34"/>
      <c r="T348" s="34"/>
      <c r="U348" s="35" t="s">
        <v>65</v>
      </c>
      <c r="V348" s="304">
        <v>180</v>
      </c>
      <c r="W348" s="305">
        <f t="shared" si="15"/>
        <v>180.6</v>
      </c>
      <c r="X348" s="36">
        <f>IFERROR(IF(W348=0,"",ROUNDUP(W348/H348,0)*0.00753),"")</f>
        <v>0.32379000000000002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5">
        <v>4680115882928</v>
      </c>
      <c r="E349" s="316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34"/>
      <c r="P349" s="334"/>
      <c r="Q349" s="334"/>
      <c r="R349" s="316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5">
        <v>4680115883147</v>
      </c>
      <c r="E350" s="316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34"/>
      <c r="P350" s="334"/>
      <c r="Q350" s="334"/>
      <c r="R350" s="316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5">
        <v>4607091384338</v>
      </c>
      <c r="E351" s="316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34"/>
      <c r="P351" s="334"/>
      <c r="Q351" s="334"/>
      <c r="R351" s="316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5">
        <v>4680115883154</v>
      </c>
      <c r="E352" s="316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34"/>
      <c r="P352" s="334"/>
      <c r="Q352" s="334"/>
      <c r="R352" s="316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5">
        <v>4607091389524</v>
      </c>
      <c r="E353" s="316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34"/>
      <c r="P353" s="334"/>
      <c r="Q353" s="334"/>
      <c r="R353" s="316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5">
        <v>4680115883161</v>
      </c>
      <c r="E354" s="316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34"/>
      <c r="P354" s="334"/>
      <c r="Q354" s="334"/>
      <c r="R354" s="316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5">
        <v>4607091384345</v>
      </c>
      <c r="E355" s="316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34"/>
      <c r="P355" s="334"/>
      <c r="Q355" s="334"/>
      <c r="R355" s="316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5">
        <v>4680115883178</v>
      </c>
      <c r="E356" s="316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34"/>
      <c r="P356" s="334"/>
      <c r="Q356" s="334"/>
      <c r="R356" s="316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5">
        <v>4607091389531</v>
      </c>
      <c r="E357" s="316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34"/>
      <c r="P357" s="334"/>
      <c r="Q357" s="334"/>
      <c r="R357" s="316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5">
        <v>4680115883185</v>
      </c>
      <c r="E358" s="316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541" t="s">
        <v>509</v>
      </c>
      <c r="O358" s="334"/>
      <c r="P358" s="334"/>
      <c r="Q358" s="334"/>
      <c r="R358" s="316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24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5"/>
      <c r="N359" s="312" t="s">
        <v>66</v>
      </c>
      <c r="O359" s="313"/>
      <c r="P359" s="313"/>
      <c r="Q359" s="313"/>
      <c r="R359" s="313"/>
      <c r="S359" s="313"/>
      <c r="T359" s="314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91.666666666666657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93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0.70029000000000008</v>
      </c>
      <c r="Y359" s="307"/>
      <c r="Z359" s="307"/>
    </row>
    <row r="360" spans="1:53" x14ac:dyDescent="0.2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5"/>
      <c r="N360" s="312" t="s">
        <v>66</v>
      </c>
      <c r="O360" s="313"/>
      <c r="P360" s="313"/>
      <c r="Q360" s="313"/>
      <c r="R360" s="313"/>
      <c r="S360" s="313"/>
      <c r="T360" s="314"/>
      <c r="U360" s="37" t="s">
        <v>65</v>
      </c>
      <c r="V360" s="306">
        <f>IFERROR(SUM(V346:V358),"0")</f>
        <v>385</v>
      </c>
      <c r="W360" s="306">
        <f>IFERROR(SUM(W346:W358),"0")</f>
        <v>390.6</v>
      </c>
      <c r="X360" s="37"/>
      <c r="Y360" s="307"/>
      <c r="Z360" s="307"/>
    </row>
    <row r="361" spans="1:53" ht="14.25" customHeight="1" x14ac:dyDescent="0.25">
      <c r="A361" s="332" t="s">
        <v>68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32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5">
        <v>4607091389685</v>
      </c>
      <c r="E362" s="316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34"/>
      <c r="P362" s="334"/>
      <c r="Q362" s="334"/>
      <c r="R362" s="316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5">
        <v>4607091389654</v>
      </c>
      <c r="E363" s="316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34"/>
      <c r="P363" s="334"/>
      <c r="Q363" s="334"/>
      <c r="R363" s="316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5">
        <v>4607091384352</v>
      </c>
      <c r="E364" s="316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5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34"/>
      <c r="P364" s="334"/>
      <c r="Q364" s="334"/>
      <c r="R364" s="316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5">
        <v>4607091389661</v>
      </c>
      <c r="E365" s="316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34"/>
      <c r="P365" s="334"/>
      <c r="Q365" s="334"/>
      <c r="R365" s="316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24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5"/>
      <c r="N366" s="312" t="s">
        <v>66</v>
      </c>
      <c r="O366" s="313"/>
      <c r="P366" s="313"/>
      <c r="Q366" s="313"/>
      <c r="R366" s="313"/>
      <c r="S366" s="313"/>
      <c r="T366" s="314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23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5"/>
      <c r="N367" s="312" t="s">
        <v>66</v>
      </c>
      <c r="O367" s="313"/>
      <c r="P367" s="313"/>
      <c r="Q367" s="313"/>
      <c r="R367" s="313"/>
      <c r="S367" s="313"/>
      <c r="T367" s="314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32" t="s">
        <v>212</v>
      </c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3"/>
      <c r="N368" s="323"/>
      <c r="O368" s="323"/>
      <c r="P368" s="323"/>
      <c r="Q368" s="323"/>
      <c r="R368" s="323"/>
      <c r="S368" s="323"/>
      <c r="T368" s="323"/>
      <c r="U368" s="323"/>
      <c r="V368" s="323"/>
      <c r="W368" s="323"/>
      <c r="X368" s="32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5">
        <v>4680115881648</v>
      </c>
      <c r="E369" s="316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34"/>
      <c r="P369" s="334"/>
      <c r="Q369" s="334"/>
      <c r="R369" s="316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24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5"/>
      <c r="N370" s="312" t="s">
        <v>66</v>
      </c>
      <c r="O370" s="313"/>
      <c r="P370" s="313"/>
      <c r="Q370" s="313"/>
      <c r="R370" s="313"/>
      <c r="S370" s="313"/>
      <c r="T370" s="314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5"/>
      <c r="N371" s="312" t="s">
        <v>66</v>
      </c>
      <c r="O371" s="313"/>
      <c r="P371" s="313"/>
      <c r="Q371" s="313"/>
      <c r="R371" s="313"/>
      <c r="S371" s="313"/>
      <c r="T371" s="314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32" t="s">
        <v>90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2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5">
        <v>4680115882997</v>
      </c>
      <c r="E373" s="316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516" t="s">
        <v>524</v>
      </c>
      <c r="O373" s="334"/>
      <c r="P373" s="334"/>
      <c r="Q373" s="334"/>
      <c r="R373" s="316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24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5"/>
      <c r="N374" s="312" t="s">
        <v>66</v>
      </c>
      <c r="O374" s="313"/>
      <c r="P374" s="313"/>
      <c r="Q374" s="313"/>
      <c r="R374" s="313"/>
      <c r="S374" s="313"/>
      <c r="T374" s="314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5"/>
      <c r="N375" s="312" t="s">
        <v>66</v>
      </c>
      <c r="O375" s="313"/>
      <c r="P375" s="313"/>
      <c r="Q375" s="313"/>
      <c r="R375" s="313"/>
      <c r="S375" s="313"/>
      <c r="T375" s="314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2" t="s">
        <v>525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14.25" customHeight="1" x14ac:dyDescent="0.25">
      <c r="A377" s="332" t="s">
        <v>95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5">
        <v>4607091389388</v>
      </c>
      <c r="E378" s="316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5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34"/>
      <c r="P378" s="334"/>
      <c r="Q378" s="334"/>
      <c r="R378" s="316"/>
      <c r="S378" s="34"/>
      <c r="T378" s="34"/>
      <c r="U378" s="35" t="s">
        <v>65</v>
      </c>
      <c r="V378" s="304">
        <v>160</v>
      </c>
      <c r="W378" s="305">
        <f>IFERROR(IF(V378="",0,CEILING((V378/$H378),1)*$H378),"")</f>
        <v>161.20000000000002</v>
      </c>
      <c r="X378" s="36">
        <f>IFERROR(IF(W378=0,"",ROUNDUP(W378/H378,0)*0.01196),"")</f>
        <v>0.37075999999999998</v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5">
        <v>4607091389364</v>
      </c>
      <c r="E379" s="316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3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34"/>
      <c r="P379" s="334"/>
      <c r="Q379" s="334"/>
      <c r="R379" s="316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24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5"/>
      <c r="N380" s="312" t="s">
        <v>66</v>
      </c>
      <c r="O380" s="313"/>
      <c r="P380" s="313"/>
      <c r="Q380" s="313"/>
      <c r="R380" s="313"/>
      <c r="S380" s="313"/>
      <c r="T380" s="314"/>
      <c r="U380" s="37" t="s">
        <v>67</v>
      </c>
      <c r="V380" s="306">
        <f>IFERROR(V378/H378,"0")+IFERROR(V379/H379,"0")</f>
        <v>30.769230769230766</v>
      </c>
      <c r="W380" s="306">
        <f>IFERROR(W378/H378,"0")+IFERROR(W379/H379,"0")</f>
        <v>31.000000000000004</v>
      </c>
      <c r="X380" s="306">
        <f>IFERROR(IF(X378="",0,X378),"0")+IFERROR(IF(X379="",0,X379),"0")</f>
        <v>0.37075999999999998</v>
      </c>
      <c r="Y380" s="307"/>
      <c r="Z380" s="30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5"/>
      <c r="N381" s="312" t="s">
        <v>66</v>
      </c>
      <c r="O381" s="313"/>
      <c r="P381" s="313"/>
      <c r="Q381" s="313"/>
      <c r="R381" s="313"/>
      <c r="S381" s="313"/>
      <c r="T381" s="314"/>
      <c r="U381" s="37" t="s">
        <v>65</v>
      </c>
      <c r="V381" s="306">
        <f>IFERROR(SUM(V378:V379),"0")</f>
        <v>160</v>
      </c>
      <c r="W381" s="306">
        <f>IFERROR(SUM(W378:W379),"0")</f>
        <v>161.20000000000002</v>
      </c>
      <c r="X381" s="37"/>
      <c r="Y381" s="307"/>
      <c r="Z381" s="307"/>
    </row>
    <row r="382" spans="1:53" ht="14.25" customHeight="1" x14ac:dyDescent="0.25">
      <c r="A382" s="332" t="s">
        <v>60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5">
        <v>4607091389739</v>
      </c>
      <c r="E383" s="316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5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34"/>
      <c r="P383" s="334"/>
      <c r="Q383" s="334"/>
      <c r="R383" s="316"/>
      <c r="S383" s="34"/>
      <c r="T383" s="34"/>
      <c r="U383" s="35" t="s">
        <v>65</v>
      </c>
      <c r="V383" s="304">
        <v>140</v>
      </c>
      <c r="W383" s="305">
        <f t="shared" ref="W383:W389" si="17">IFERROR(IF(V383="",0,CEILING((V383/$H383),1)*$H383),"")</f>
        <v>142.80000000000001</v>
      </c>
      <c r="X383" s="36">
        <f>IFERROR(IF(W383=0,"",ROUNDUP(W383/H383,0)*0.00753),"")</f>
        <v>0.25602000000000003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5">
        <v>4680115883048</v>
      </c>
      <c r="E384" s="316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5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34"/>
      <c r="P384" s="334"/>
      <c r="Q384" s="334"/>
      <c r="R384" s="316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5">
        <v>4607091389425</v>
      </c>
      <c r="E385" s="316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3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34"/>
      <c r="P385" s="334"/>
      <c r="Q385" s="334"/>
      <c r="R385" s="316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5">
        <v>4680115882911</v>
      </c>
      <c r="E386" s="316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511" t="s">
        <v>538</v>
      </c>
      <c r="O386" s="334"/>
      <c r="P386" s="334"/>
      <c r="Q386" s="334"/>
      <c r="R386" s="316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5">
        <v>4680115880771</v>
      </c>
      <c r="E387" s="316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34"/>
      <c r="P387" s="334"/>
      <c r="Q387" s="334"/>
      <c r="R387" s="316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5">
        <v>4607091389500</v>
      </c>
      <c r="E388" s="316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3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34"/>
      <c r="P388" s="334"/>
      <c r="Q388" s="334"/>
      <c r="R388" s="316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5">
        <v>4680115881983</v>
      </c>
      <c r="E389" s="316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3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34"/>
      <c r="P389" s="334"/>
      <c r="Q389" s="334"/>
      <c r="R389" s="316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24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5"/>
      <c r="N390" s="312" t="s">
        <v>66</v>
      </c>
      <c r="O390" s="313"/>
      <c r="P390" s="313"/>
      <c r="Q390" s="313"/>
      <c r="R390" s="313"/>
      <c r="S390" s="313"/>
      <c r="T390" s="314"/>
      <c r="U390" s="37" t="s">
        <v>67</v>
      </c>
      <c r="V390" s="306">
        <f>IFERROR(V383/H383,"0")+IFERROR(V384/H384,"0")+IFERROR(V385/H385,"0")+IFERROR(V386/H386,"0")+IFERROR(V387/H387,"0")+IFERROR(V388/H388,"0")+IFERROR(V389/H389,"0")</f>
        <v>33.333333333333329</v>
      </c>
      <c r="W390" s="306">
        <f>IFERROR(W383/H383,"0")+IFERROR(W384/H384,"0")+IFERROR(W385/H385,"0")+IFERROR(W386/H386,"0")+IFERROR(W387/H387,"0")+IFERROR(W388/H388,"0")+IFERROR(W389/H389,"0")</f>
        <v>34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0.25602000000000003</v>
      </c>
      <c r="Y390" s="307"/>
      <c r="Z390" s="307"/>
    </row>
    <row r="391" spans="1:53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5"/>
      <c r="N391" s="312" t="s">
        <v>66</v>
      </c>
      <c r="O391" s="313"/>
      <c r="P391" s="313"/>
      <c r="Q391" s="313"/>
      <c r="R391" s="313"/>
      <c r="S391" s="313"/>
      <c r="T391" s="314"/>
      <c r="U391" s="37" t="s">
        <v>65</v>
      </c>
      <c r="V391" s="306">
        <f>IFERROR(SUM(V383:V389),"0")</f>
        <v>140</v>
      </c>
      <c r="W391" s="306">
        <f>IFERROR(SUM(W383:W389),"0")</f>
        <v>142.80000000000001</v>
      </c>
      <c r="X391" s="37"/>
      <c r="Y391" s="307"/>
      <c r="Z391" s="307"/>
    </row>
    <row r="392" spans="1:53" ht="14.25" customHeight="1" x14ac:dyDescent="0.25">
      <c r="A392" s="332" t="s">
        <v>90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2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5">
        <v>4680115882980</v>
      </c>
      <c r="E393" s="316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44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34"/>
      <c r="P393" s="334"/>
      <c r="Q393" s="334"/>
      <c r="R393" s="316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24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5"/>
      <c r="N394" s="312" t="s">
        <v>66</v>
      </c>
      <c r="O394" s="313"/>
      <c r="P394" s="313"/>
      <c r="Q394" s="313"/>
      <c r="R394" s="313"/>
      <c r="S394" s="313"/>
      <c r="T394" s="314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5"/>
      <c r="N395" s="312" t="s">
        <v>66</v>
      </c>
      <c r="O395" s="313"/>
      <c r="P395" s="313"/>
      <c r="Q395" s="313"/>
      <c r="R395" s="313"/>
      <c r="S395" s="313"/>
      <c r="T395" s="314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46" t="s">
        <v>547</v>
      </c>
      <c r="B396" s="347"/>
      <c r="C396" s="347"/>
      <c r="D396" s="347"/>
      <c r="E396" s="347"/>
      <c r="F396" s="347"/>
      <c r="G396" s="347"/>
      <c r="H396" s="347"/>
      <c r="I396" s="347"/>
      <c r="J396" s="347"/>
      <c r="K396" s="347"/>
      <c r="L396" s="347"/>
      <c r="M396" s="347"/>
      <c r="N396" s="347"/>
      <c r="O396" s="347"/>
      <c r="P396" s="347"/>
      <c r="Q396" s="347"/>
      <c r="R396" s="347"/>
      <c r="S396" s="347"/>
      <c r="T396" s="347"/>
      <c r="U396" s="347"/>
      <c r="V396" s="347"/>
      <c r="W396" s="347"/>
      <c r="X396" s="347"/>
      <c r="Y396" s="48"/>
      <c r="Z396" s="48"/>
    </row>
    <row r="397" spans="1:53" ht="16.5" customHeight="1" x14ac:dyDescent="0.25">
      <c r="A397" s="322" t="s">
        <v>547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14.25" customHeight="1" x14ac:dyDescent="0.25">
      <c r="A398" s="332" t="s">
        <v>103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5">
        <v>4607091389067</v>
      </c>
      <c r="E399" s="316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6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34"/>
      <c r="P399" s="334"/>
      <c r="Q399" s="334"/>
      <c r="R399" s="316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5">
        <v>4607091383522</v>
      </c>
      <c r="E400" s="316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34"/>
      <c r="P400" s="334"/>
      <c r="Q400" s="334"/>
      <c r="R400" s="316"/>
      <c r="S400" s="34"/>
      <c r="T400" s="34"/>
      <c r="U400" s="35" t="s">
        <v>65</v>
      </c>
      <c r="V400" s="304">
        <v>180</v>
      </c>
      <c r="W400" s="305">
        <f t="shared" si="18"/>
        <v>184.8</v>
      </c>
      <c r="X400" s="36">
        <f>IFERROR(IF(W400=0,"",ROUNDUP(W400/H400,0)*0.01196),"")</f>
        <v>0.41860000000000003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5">
        <v>4607091384437</v>
      </c>
      <c r="E401" s="316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4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34"/>
      <c r="P401" s="334"/>
      <c r="Q401" s="334"/>
      <c r="R401" s="316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5">
        <v>4607091389104</v>
      </c>
      <c r="E402" s="316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34"/>
      <c r="P402" s="334"/>
      <c r="Q402" s="334"/>
      <c r="R402" s="316"/>
      <c r="S402" s="34"/>
      <c r="T402" s="34"/>
      <c r="U402" s="35" t="s">
        <v>65</v>
      </c>
      <c r="V402" s="304">
        <v>90</v>
      </c>
      <c r="W402" s="305">
        <f t="shared" si="18"/>
        <v>95.04</v>
      </c>
      <c r="X402" s="36">
        <f>IFERROR(IF(W402=0,"",ROUNDUP(W402/H402,0)*0.01196),"")</f>
        <v>0.21528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5">
        <v>4680115880603</v>
      </c>
      <c r="E403" s="316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3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34"/>
      <c r="P403" s="334"/>
      <c r="Q403" s="334"/>
      <c r="R403" s="316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5">
        <v>4607091389999</v>
      </c>
      <c r="E404" s="316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34"/>
      <c r="P404" s="334"/>
      <c r="Q404" s="334"/>
      <c r="R404" s="316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5">
        <v>4680115882782</v>
      </c>
      <c r="E405" s="316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34"/>
      <c r="P405" s="334"/>
      <c r="Q405" s="334"/>
      <c r="R405" s="316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5">
        <v>4607091389098</v>
      </c>
      <c r="E406" s="316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4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34"/>
      <c r="P406" s="334"/>
      <c r="Q406" s="334"/>
      <c r="R406" s="316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5">
        <v>4607091389982</v>
      </c>
      <c r="E407" s="316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34"/>
      <c r="P407" s="334"/>
      <c r="Q407" s="334"/>
      <c r="R407" s="316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24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5"/>
      <c r="N408" s="312" t="s">
        <v>66</v>
      </c>
      <c r="O408" s="313"/>
      <c r="P408" s="313"/>
      <c r="Q408" s="313"/>
      <c r="R408" s="313"/>
      <c r="S408" s="313"/>
      <c r="T408" s="314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51.136363636363626</v>
      </c>
      <c r="W408" s="306">
        <f>IFERROR(W399/H399,"0")+IFERROR(W400/H400,"0")+IFERROR(W401/H401,"0")+IFERROR(W402/H402,"0")+IFERROR(W403/H403,"0")+IFERROR(W404/H404,"0")+IFERROR(W405/H405,"0")+IFERROR(W406/H406,"0")+IFERROR(W407/H407,"0")</f>
        <v>53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0.63388</v>
      </c>
      <c r="Y408" s="307"/>
      <c r="Z408" s="30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5"/>
      <c r="N409" s="312" t="s">
        <v>66</v>
      </c>
      <c r="O409" s="313"/>
      <c r="P409" s="313"/>
      <c r="Q409" s="313"/>
      <c r="R409" s="313"/>
      <c r="S409" s="313"/>
      <c r="T409" s="314"/>
      <c r="U409" s="37" t="s">
        <v>65</v>
      </c>
      <c r="V409" s="306">
        <f>IFERROR(SUM(V399:V407),"0")</f>
        <v>270</v>
      </c>
      <c r="W409" s="306">
        <f>IFERROR(SUM(W399:W407),"0")</f>
        <v>279.84000000000003</v>
      </c>
      <c r="X409" s="37"/>
      <c r="Y409" s="307"/>
      <c r="Z409" s="307"/>
    </row>
    <row r="410" spans="1:53" ht="14.25" customHeight="1" x14ac:dyDescent="0.25">
      <c r="A410" s="332" t="s">
        <v>95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5">
        <v>4607091388930</v>
      </c>
      <c r="E411" s="316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34"/>
      <c r="P411" s="334"/>
      <c r="Q411" s="334"/>
      <c r="R411" s="316"/>
      <c r="S411" s="34"/>
      <c r="T411" s="34"/>
      <c r="U411" s="35" t="s">
        <v>65</v>
      </c>
      <c r="V411" s="304">
        <v>320</v>
      </c>
      <c r="W411" s="305">
        <f>IFERROR(IF(V411="",0,CEILING((V411/$H411),1)*$H411),"")</f>
        <v>322.08000000000004</v>
      </c>
      <c r="X411" s="36">
        <f>IFERROR(IF(W411=0,"",ROUNDUP(W411/H411,0)*0.01196),"")</f>
        <v>0.72955999999999999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5">
        <v>4680115880054</v>
      </c>
      <c r="E412" s="316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34"/>
      <c r="P412" s="334"/>
      <c r="Q412" s="334"/>
      <c r="R412" s="316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24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5"/>
      <c r="N413" s="312" t="s">
        <v>66</v>
      </c>
      <c r="O413" s="313"/>
      <c r="P413" s="313"/>
      <c r="Q413" s="313"/>
      <c r="R413" s="313"/>
      <c r="S413" s="313"/>
      <c r="T413" s="314"/>
      <c r="U413" s="37" t="s">
        <v>67</v>
      </c>
      <c r="V413" s="306">
        <f>IFERROR(V411/H411,"0")+IFERROR(V412/H412,"0")</f>
        <v>60.606060606060602</v>
      </c>
      <c r="W413" s="306">
        <f>IFERROR(W411/H411,"0")+IFERROR(W412/H412,"0")</f>
        <v>61.000000000000007</v>
      </c>
      <c r="X413" s="306">
        <f>IFERROR(IF(X411="",0,X411),"0")+IFERROR(IF(X412="",0,X412),"0")</f>
        <v>0.72955999999999999</v>
      </c>
      <c r="Y413" s="307"/>
      <c r="Z413" s="307"/>
    </row>
    <row r="414" spans="1:53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5"/>
      <c r="N414" s="312" t="s">
        <v>66</v>
      </c>
      <c r="O414" s="313"/>
      <c r="P414" s="313"/>
      <c r="Q414" s="313"/>
      <c r="R414" s="313"/>
      <c r="S414" s="313"/>
      <c r="T414" s="314"/>
      <c r="U414" s="37" t="s">
        <v>65</v>
      </c>
      <c r="V414" s="306">
        <f>IFERROR(SUM(V411:V412),"0")</f>
        <v>320</v>
      </c>
      <c r="W414" s="306">
        <f>IFERROR(SUM(W411:W412),"0")</f>
        <v>322.08000000000004</v>
      </c>
      <c r="X414" s="37"/>
      <c r="Y414" s="307"/>
      <c r="Z414" s="307"/>
    </row>
    <row r="415" spans="1:53" ht="14.25" customHeight="1" x14ac:dyDescent="0.25">
      <c r="A415" s="332" t="s">
        <v>60</v>
      </c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3"/>
      <c r="N415" s="323"/>
      <c r="O415" s="323"/>
      <c r="P415" s="323"/>
      <c r="Q415" s="323"/>
      <c r="R415" s="323"/>
      <c r="S415" s="323"/>
      <c r="T415" s="323"/>
      <c r="U415" s="323"/>
      <c r="V415" s="323"/>
      <c r="W415" s="323"/>
      <c r="X415" s="32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5">
        <v>4680115883116</v>
      </c>
      <c r="E416" s="316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4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34"/>
      <c r="P416" s="334"/>
      <c r="Q416" s="334"/>
      <c r="R416" s="316"/>
      <c r="S416" s="34"/>
      <c r="T416" s="34"/>
      <c r="U416" s="35" t="s">
        <v>65</v>
      </c>
      <c r="V416" s="304">
        <v>130</v>
      </c>
      <c r="W416" s="305">
        <f t="shared" ref="W416:W421" si="19">IFERROR(IF(V416="",0,CEILING((V416/$H416),1)*$H416),"")</f>
        <v>132</v>
      </c>
      <c r="X416" s="36">
        <f>IFERROR(IF(W416=0,"",ROUNDUP(W416/H416,0)*0.01196),"")</f>
        <v>0.29899999999999999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5">
        <v>4680115883093</v>
      </c>
      <c r="E417" s="316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34"/>
      <c r="P417" s="334"/>
      <c r="Q417" s="334"/>
      <c r="R417" s="316"/>
      <c r="S417" s="34"/>
      <c r="T417" s="34"/>
      <c r="U417" s="35" t="s">
        <v>65</v>
      </c>
      <c r="V417" s="304">
        <v>90</v>
      </c>
      <c r="W417" s="305">
        <f t="shared" si="19"/>
        <v>95.04</v>
      </c>
      <c r="X417" s="36">
        <f>IFERROR(IF(W417=0,"",ROUNDUP(W417/H417,0)*0.01196),"")</f>
        <v>0.21528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5">
        <v>4680115883109</v>
      </c>
      <c r="E418" s="316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34"/>
      <c r="P418" s="334"/>
      <c r="Q418" s="334"/>
      <c r="R418" s="316"/>
      <c r="S418" s="34"/>
      <c r="T418" s="34"/>
      <c r="U418" s="35" t="s">
        <v>65</v>
      </c>
      <c r="V418" s="304">
        <v>160</v>
      </c>
      <c r="W418" s="305">
        <f t="shared" si="19"/>
        <v>163.68</v>
      </c>
      <c r="X418" s="36">
        <f>IFERROR(IF(W418=0,"",ROUNDUP(W418/H418,0)*0.01196),"")</f>
        <v>0.37075999999999998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5">
        <v>4680115882072</v>
      </c>
      <c r="E419" s="316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404" t="s">
        <v>578</v>
      </c>
      <c r="O419" s="334"/>
      <c r="P419" s="334"/>
      <c r="Q419" s="334"/>
      <c r="R419" s="316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5">
        <v>4680115882102</v>
      </c>
      <c r="E420" s="316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73" t="s">
        <v>581</v>
      </c>
      <c r="O420" s="334"/>
      <c r="P420" s="334"/>
      <c r="Q420" s="334"/>
      <c r="R420" s="316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5">
        <v>4680115882096</v>
      </c>
      <c r="E421" s="316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45" t="s">
        <v>584</v>
      </c>
      <c r="O421" s="334"/>
      <c r="P421" s="334"/>
      <c r="Q421" s="334"/>
      <c r="R421" s="316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4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5"/>
      <c r="N422" s="312" t="s">
        <v>66</v>
      </c>
      <c r="O422" s="313"/>
      <c r="P422" s="313"/>
      <c r="Q422" s="313"/>
      <c r="R422" s="313"/>
      <c r="S422" s="313"/>
      <c r="T422" s="314"/>
      <c r="U422" s="37" t="s">
        <v>67</v>
      </c>
      <c r="V422" s="306">
        <f>IFERROR(V416/H416,"0")+IFERROR(V417/H417,"0")+IFERROR(V418/H418,"0")+IFERROR(V419/H419,"0")+IFERROR(V420/H420,"0")+IFERROR(V421/H421,"0")</f>
        <v>71.969696969696969</v>
      </c>
      <c r="W422" s="306">
        <f>IFERROR(W416/H416,"0")+IFERROR(W417/H417,"0")+IFERROR(W418/H418,"0")+IFERROR(W419/H419,"0")+IFERROR(W420/H420,"0")+IFERROR(W421/H421,"0")</f>
        <v>74</v>
      </c>
      <c r="X422" s="306">
        <f>IFERROR(IF(X416="",0,X416),"0")+IFERROR(IF(X417="",0,X417),"0")+IFERROR(IF(X418="",0,X418),"0")+IFERROR(IF(X419="",0,X419),"0")+IFERROR(IF(X420="",0,X420),"0")+IFERROR(IF(X421="",0,X421),"0")</f>
        <v>0.88503999999999994</v>
      </c>
      <c r="Y422" s="307"/>
      <c r="Z422" s="30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5"/>
      <c r="N423" s="312" t="s">
        <v>66</v>
      </c>
      <c r="O423" s="313"/>
      <c r="P423" s="313"/>
      <c r="Q423" s="313"/>
      <c r="R423" s="313"/>
      <c r="S423" s="313"/>
      <c r="T423" s="314"/>
      <c r="U423" s="37" t="s">
        <v>65</v>
      </c>
      <c r="V423" s="306">
        <f>IFERROR(SUM(V416:V421),"0")</f>
        <v>380</v>
      </c>
      <c r="W423" s="306">
        <f>IFERROR(SUM(W416:W421),"0")</f>
        <v>390.72</v>
      </c>
      <c r="X423" s="37"/>
      <c r="Y423" s="307"/>
      <c r="Z423" s="307"/>
    </row>
    <row r="424" spans="1:53" ht="14.25" customHeight="1" x14ac:dyDescent="0.25">
      <c r="A424" s="332" t="s">
        <v>68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5">
        <v>4607091383409</v>
      </c>
      <c r="E425" s="316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3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34"/>
      <c r="P425" s="334"/>
      <c r="Q425" s="334"/>
      <c r="R425" s="316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5">
        <v>4607091383416</v>
      </c>
      <c r="E426" s="316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34"/>
      <c r="P426" s="334"/>
      <c r="Q426" s="334"/>
      <c r="R426" s="316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24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5"/>
      <c r="N427" s="312" t="s">
        <v>66</v>
      </c>
      <c r="O427" s="313"/>
      <c r="P427" s="313"/>
      <c r="Q427" s="313"/>
      <c r="R427" s="313"/>
      <c r="S427" s="313"/>
      <c r="T427" s="314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5"/>
      <c r="N428" s="312" t="s">
        <v>66</v>
      </c>
      <c r="O428" s="313"/>
      <c r="P428" s="313"/>
      <c r="Q428" s="313"/>
      <c r="R428" s="313"/>
      <c r="S428" s="313"/>
      <c r="T428" s="314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46" t="s">
        <v>589</v>
      </c>
      <c r="B429" s="347"/>
      <c r="C429" s="347"/>
      <c r="D429" s="347"/>
      <c r="E429" s="347"/>
      <c r="F429" s="347"/>
      <c r="G429" s="347"/>
      <c r="H429" s="347"/>
      <c r="I429" s="347"/>
      <c r="J429" s="347"/>
      <c r="K429" s="347"/>
      <c r="L429" s="347"/>
      <c r="M429" s="347"/>
      <c r="N429" s="347"/>
      <c r="O429" s="347"/>
      <c r="P429" s="347"/>
      <c r="Q429" s="347"/>
      <c r="R429" s="347"/>
      <c r="S429" s="347"/>
      <c r="T429" s="347"/>
      <c r="U429" s="347"/>
      <c r="V429" s="347"/>
      <c r="W429" s="347"/>
      <c r="X429" s="347"/>
      <c r="Y429" s="48"/>
      <c r="Z429" s="48"/>
    </row>
    <row r="430" spans="1:53" ht="16.5" customHeight="1" x14ac:dyDescent="0.25">
      <c r="A430" s="322" t="s">
        <v>590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14.25" customHeight="1" x14ac:dyDescent="0.25">
      <c r="A431" s="332" t="s">
        <v>103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5">
        <v>4640242180441</v>
      </c>
      <c r="E432" s="316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25" t="s">
        <v>593</v>
      </c>
      <c r="O432" s="334"/>
      <c r="P432" s="334"/>
      <c r="Q432" s="334"/>
      <c r="R432" s="316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5">
        <v>4640242180564</v>
      </c>
      <c r="E433" s="316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71" t="s">
        <v>596</v>
      </c>
      <c r="O433" s="334"/>
      <c r="P433" s="334"/>
      <c r="Q433" s="334"/>
      <c r="R433" s="316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24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5"/>
      <c r="N434" s="312" t="s">
        <v>66</v>
      </c>
      <c r="O434" s="313"/>
      <c r="P434" s="313"/>
      <c r="Q434" s="313"/>
      <c r="R434" s="313"/>
      <c r="S434" s="313"/>
      <c r="T434" s="314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5"/>
      <c r="N435" s="312" t="s">
        <v>66</v>
      </c>
      <c r="O435" s="313"/>
      <c r="P435" s="313"/>
      <c r="Q435" s="313"/>
      <c r="R435" s="313"/>
      <c r="S435" s="313"/>
      <c r="T435" s="314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32" t="s">
        <v>95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5">
        <v>4640242180526</v>
      </c>
      <c r="E437" s="316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522" t="s">
        <v>599</v>
      </c>
      <c r="O437" s="334"/>
      <c r="P437" s="334"/>
      <c r="Q437" s="334"/>
      <c r="R437" s="316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5">
        <v>4640242180519</v>
      </c>
      <c r="E438" s="316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416" t="s">
        <v>602</v>
      </c>
      <c r="O438" s="334"/>
      <c r="P438" s="334"/>
      <c r="Q438" s="334"/>
      <c r="R438" s="316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24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5"/>
      <c r="N439" s="312" t="s">
        <v>66</v>
      </c>
      <c r="O439" s="313"/>
      <c r="P439" s="313"/>
      <c r="Q439" s="313"/>
      <c r="R439" s="313"/>
      <c r="S439" s="313"/>
      <c r="T439" s="314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5"/>
      <c r="N440" s="312" t="s">
        <v>66</v>
      </c>
      <c r="O440" s="313"/>
      <c r="P440" s="313"/>
      <c r="Q440" s="313"/>
      <c r="R440" s="313"/>
      <c r="S440" s="313"/>
      <c r="T440" s="314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32" t="s">
        <v>60</v>
      </c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3"/>
      <c r="N441" s="323"/>
      <c r="O441" s="323"/>
      <c r="P441" s="323"/>
      <c r="Q441" s="323"/>
      <c r="R441" s="323"/>
      <c r="S441" s="323"/>
      <c r="T441" s="323"/>
      <c r="U441" s="323"/>
      <c r="V441" s="323"/>
      <c r="W441" s="323"/>
      <c r="X441" s="32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5">
        <v>4640242180816</v>
      </c>
      <c r="E442" s="316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398" t="s">
        <v>605</v>
      </c>
      <c r="O442" s="334"/>
      <c r="P442" s="334"/>
      <c r="Q442" s="334"/>
      <c r="R442" s="316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5">
        <v>4640242180595</v>
      </c>
      <c r="E443" s="316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98" t="s">
        <v>608</v>
      </c>
      <c r="O443" s="334"/>
      <c r="P443" s="334"/>
      <c r="Q443" s="334"/>
      <c r="R443" s="316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24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5"/>
      <c r="N444" s="312" t="s">
        <v>66</v>
      </c>
      <c r="O444" s="313"/>
      <c r="P444" s="313"/>
      <c r="Q444" s="313"/>
      <c r="R444" s="313"/>
      <c r="S444" s="313"/>
      <c r="T444" s="314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5"/>
      <c r="N445" s="312" t="s">
        <v>66</v>
      </c>
      <c r="O445" s="313"/>
      <c r="P445" s="313"/>
      <c r="Q445" s="313"/>
      <c r="R445" s="313"/>
      <c r="S445" s="313"/>
      <c r="T445" s="314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32" t="s">
        <v>68</v>
      </c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3"/>
      <c r="N446" s="323"/>
      <c r="O446" s="323"/>
      <c r="P446" s="323"/>
      <c r="Q446" s="323"/>
      <c r="R446" s="323"/>
      <c r="S446" s="323"/>
      <c r="T446" s="323"/>
      <c r="U446" s="323"/>
      <c r="V446" s="323"/>
      <c r="W446" s="323"/>
      <c r="X446" s="32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5">
        <v>4640242180540</v>
      </c>
      <c r="E447" s="316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525" t="s">
        <v>611</v>
      </c>
      <c r="O447" s="334"/>
      <c r="P447" s="334"/>
      <c r="Q447" s="334"/>
      <c r="R447" s="316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5">
        <v>4640242180557</v>
      </c>
      <c r="E448" s="316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457" t="s">
        <v>614</v>
      </c>
      <c r="O448" s="334"/>
      <c r="P448" s="334"/>
      <c r="Q448" s="334"/>
      <c r="R448" s="316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24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5"/>
      <c r="N449" s="312" t="s">
        <v>66</v>
      </c>
      <c r="O449" s="313"/>
      <c r="P449" s="313"/>
      <c r="Q449" s="313"/>
      <c r="R449" s="313"/>
      <c r="S449" s="313"/>
      <c r="T449" s="314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5"/>
      <c r="N450" s="312" t="s">
        <v>66</v>
      </c>
      <c r="O450" s="313"/>
      <c r="P450" s="313"/>
      <c r="Q450" s="313"/>
      <c r="R450" s="313"/>
      <c r="S450" s="313"/>
      <c r="T450" s="314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2" t="s">
        <v>615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4.25" customHeight="1" x14ac:dyDescent="0.25">
      <c r="A452" s="332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5">
        <v>4680115880870</v>
      </c>
      <c r="E453" s="316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5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34"/>
      <c r="P453" s="334"/>
      <c r="Q453" s="334"/>
      <c r="R453" s="316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4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5"/>
      <c r="N454" s="312" t="s">
        <v>66</v>
      </c>
      <c r="O454" s="313"/>
      <c r="P454" s="313"/>
      <c r="Q454" s="313"/>
      <c r="R454" s="313"/>
      <c r="S454" s="313"/>
      <c r="T454" s="314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5"/>
      <c r="N455" s="312" t="s">
        <v>66</v>
      </c>
      <c r="O455" s="313"/>
      <c r="P455" s="313"/>
      <c r="Q455" s="313"/>
      <c r="R455" s="313"/>
      <c r="S455" s="313"/>
      <c r="T455" s="314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599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2"/>
      <c r="N456" s="326" t="s">
        <v>618</v>
      </c>
      <c r="O456" s="327"/>
      <c r="P456" s="327"/>
      <c r="Q456" s="327"/>
      <c r="R456" s="327"/>
      <c r="S456" s="327"/>
      <c r="T456" s="328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5148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5271.5400000000009</v>
      </c>
      <c r="X456" s="37"/>
      <c r="Y456" s="307"/>
      <c r="Z456" s="307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2"/>
      <c r="N457" s="326" t="s">
        <v>619</v>
      </c>
      <c r="O457" s="327"/>
      <c r="P457" s="327"/>
      <c r="Q457" s="327"/>
      <c r="R457" s="327"/>
      <c r="S457" s="327"/>
      <c r="T457" s="328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5444.258944018944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5574.2140000000009</v>
      </c>
      <c r="X457" s="37"/>
      <c r="Y457" s="307"/>
      <c r="Z457" s="307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42"/>
      <c r="N458" s="326" t="s">
        <v>620</v>
      </c>
      <c r="O458" s="327"/>
      <c r="P458" s="327"/>
      <c r="Q458" s="327"/>
      <c r="R458" s="327"/>
      <c r="S458" s="327"/>
      <c r="T458" s="328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10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10</v>
      </c>
      <c r="X458" s="37"/>
      <c r="Y458" s="307"/>
      <c r="Z458" s="30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2"/>
      <c r="N459" s="326" t="s">
        <v>622</v>
      </c>
      <c r="O459" s="327"/>
      <c r="P459" s="327"/>
      <c r="Q459" s="327"/>
      <c r="R459" s="327"/>
      <c r="S459" s="327"/>
      <c r="T459" s="328"/>
      <c r="U459" s="37" t="s">
        <v>65</v>
      </c>
      <c r="V459" s="306">
        <f>GrossWeightTotal+PalletQtyTotal*25</f>
        <v>5694.258944018944</v>
      </c>
      <c r="W459" s="306">
        <f>GrossWeightTotalR+PalletQtyTotalR*25</f>
        <v>5824.2140000000009</v>
      </c>
      <c r="X459" s="37"/>
      <c r="Y459" s="307"/>
      <c r="Z459" s="307"/>
    </row>
    <row r="460" spans="1:53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2"/>
      <c r="N460" s="326" t="s">
        <v>623</v>
      </c>
      <c r="O460" s="327"/>
      <c r="P460" s="327"/>
      <c r="Q460" s="327"/>
      <c r="R460" s="327"/>
      <c r="S460" s="327"/>
      <c r="T460" s="328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711.63736880403542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727</v>
      </c>
      <c r="X460" s="37"/>
      <c r="Y460" s="307"/>
      <c r="Z460" s="307"/>
    </row>
    <row r="461" spans="1:53" ht="14.25" customHeight="1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42"/>
      <c r="N461" s="326" t="s">
        <v>624</v>
      </c>
      <c r="O461" s="327"/>
      <c r="P461" s="327"/>
      <c r="Q461" s="327"/>
      <c r="R461" s="327"/>
      <c r="S461" s="327"/>
      <c r="T461" s="328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11.341679999999998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08" t="s">
        <v>93</v>
      </c>
      <c r="D463" s="454"/>
      <c r="E463" s="454"/>
      <c r="F463" s="431"/>
      <c r="G463" s="308" t="s">
        <v>232</v>
      </c>
      <c r="H463" s="454"/>
      <c r="I463" s="454"/>
      <c r="J463" s="454"/>
      <c r="K463" s="454"/>
      <c r="L463" s="454"/>
      <c r="M463" s="431"/>
      <c r="N463" s="308" t="s">
        <v>430</v>
      </c>
      <c r="O463" s="431"/>
      <c r="P463" s="308" t="s">
        <v>477</v>
      </c>
      <c r="Q463" s="431"/>
      <c r="R463" s="301" t="s">
        <v>547</v>
      </c>
      <c r="S463" s="308" t="s">
        <v>589</v>
      </c>
      <c r="T463" s="431"/>
      <c r="U463" s="302"/>
      <c r="Z463" s="52"/>
      <c r="AC463" s="302"/>
    </row>
    <row r="464" spans="1:53" ht="14.25" customHeight="1" thickTop="1" x14ac:dyDescent="0.2">
      <c r="A464" s="562" t="s">
        <v>627</v>
      </c>
      <c r="B464" s="308" t="s">
        <v>59</v>
      </c>
      <c r="C464" s="308" t="s">
        <v>94</v>
      </c>
      <c r="D464" s="308" t="s">
        <v>102</v>
      </c>
      <c r="E464" s="308" t="s">
        <v>93</v>
      </c>
      <c r="F464" s="308" t="s">
        <v>225</v>
      </c>
      <c r="G464" s="308" t="s">
        <v>233</v>
      </c>
      <c r="H464" s="308" t="s">
        <v>240</v>
      </c>
      <c r="I464" s="308" t="s">
        <v>257</v>
      </c>
      <c r="J464" s="308" t="s">
        <v>317</v>
      </c>
      <c r="K464" s="302"/>
      <c r="L464" s="308" t="s">
        <v>398</v>
      </c>
      <c r="M464" s="308" t="s">
        <v>416</v>
      </c>
      <c r="N464" s="308" t="s">
        <v>431</v>
      </c>
      <c r="O464" s="308" t="s">
        <v>454</v>
      </c>
      <c r="P464" s="308" t="s">
        <v>478</v>
      </c>
      <c r="Q464" s="308" t="s">
        <v>525</v>
      </c>
      <c r="R464" s="308" t="s">
        <v>547</v>
      </c>
      <c r="S464" s="308" t="s">
        <v>590</v>
      </c>
      <c r="T464" s="308" t="s">
        <v>615</v>
      </c>
      <c r="U464" s="302"/>
      <c r="Z464" s="52"/>
      <c r="AC464" s="302"/>
    </row>
    <row r="465" spans="1:29" ht="13.5" customHeight="1" thickBot="1" x14ac:dyDescent="0.25">
      <c r="A465" s="563"/>
      <c r="B465" s="309"/>
      <c r="C465" s="309"/>
      <c r="D465" s="309"/>
      <c r="E465" s="309"/>
      <c r="F465" s="309"/>
      <c r="G465" s="309"/>
      <c r="H465" s="309"/>
      <c r="I465" s="309"/>
      <c r="J465" s="309"/>
      <c r="K465" s="302"/>
      <c r="L465" s="309"/>
      <c r="M465" s="309"/>
      <c r="N465" s="309"/>
      <c r="O465" s="309"/>
      <c r="P465" s="309"/>
      <c r="Q465" s="309"/>
      <c r="R465" s="309"/>
      <c r="S465" s="309"/>
      <c r="T465" s="309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64.800000000000011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335.90000000000003</v>
      </c>
      <c r="F466" s="46">
        <f>IFERROR(W126*1,"0")+IFERROR(W127*1,"0")+IFERROR(W128*1,"0")</f>
        <v>153.9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702.90000000000009</v>
      </c>
      <c r="K466" s="302"/>
      <c r="L466" s="46">
        <f>IFERROR(W255*1,"0")+IFERROR(W256*1,"0")+IFERROR(W257*1,"0")+IFERROR(W258*1,"0")+IFERROR(W259*1,"0")+IFERROR(W260*1,"0")+IFERROR(W261*1,"0")+IFERROR(W265*1,"0")+IFERROR(W266*1,"0")</f>
        <v>140.4</v>
      </c>
      <c r="M466" s="46">
        <f>IFERROR(W271*1,"0")+IFERROR(W275*1,"0")+IFERROR(W276*1,"0")+IFERROR(W277*1,"0")+IFERROR(W281*1,"0")+IFERROR(W285*1,"0")</f>
        <v>162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1322.4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702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390.6</v>
      </c>
      <c r="Q466" s="46">
        <f>IFERROR(W378*1,"0")+IFERROR(W379*1,"0")+IFERROR(W383*1,"0")+IFERROR(W384*1,"0")+IFERROR(W385*1,"0")+IFERROR(W386*1,"0")+IFERROR(W387*1,"0")+IFERROR(W388*1,"0")+IFERROR(W389*1,"0")+IFERROR(W393*1,"0")</f>
        <v>304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992.6400000000001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A36:M37"/>
    <mergeCell ref="A133:X133"/>
    <mergeCell ref="N168:T168"/>
    <mergeCell ref="N41:T41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144:R144"/>
    <mergeCell ref="N302:R302"/>
    <mergeCell ref="D174:E174"/>
    <mergeCell ref="A232:M233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D426:E426"/>
    <mergeCell ref="N328:R328"/>
    <mergeCell ref="D78:E78"/>
    <mergeCell ref="D134:E134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N404:R404"/>
    <mergeCell ref="A286:M287"/>
    <mergeCell ref="N323:R323"/>
    <mergeCell ref="A359:M360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N317:R317"/>
    <mergeCell ref="D323:E323"/>
    <mergeCell ref="D407:E407"/>
    <mergeCell ref="N421:R421"/>
    <mergeCell ref="A380:M381"/>
    <mergeCell ref="N426:R426"/>
    <mergeCell ref="N364:R364"/>
    <mergeCell ref="D432:E432"/>
    <mergeCell ref="D236:E236"/>
    <mergeCell ref="N245:T245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165:E165"/>
    <mergeCell ref="N56:R56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D342:E342"/>
    <mergeCell ref="A253:X253"/>
    <mergeCell ref="N326:T326"/>
    <mergeCell ref="D171:E171"/>
    <mergeCell ref="A240:X240"/>
    <mergeCell ref="N150:T150"/>
    <mergeCell ref="A53:X53"/>
    <mergeCell ref="A424:X424"/>
    <mergeCell ref="N33:T33"/>
    <mergeCell ref="D29:E29"/>
    <mergeCell ref="N319:R319"/>
    <mergeCell ref="N366:T366"/>
    <mergeCell ref="D265:E265"/>
    <mergeCell ref="A169:X169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N27:R27"/>
    <mergeCell ref="N83:R83"/>
    <mergeCell ref="N154:R154"/>
    <mergeCell ref="D271:E271"/>
    <mergeCell ref="D191:E191"/>
    <mergeCell ref="D237:E237"/>
    <mergeCell ref="N85:R85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R5:S5"/>
    <mergeCell ref="D433:E433"/>
    <mergeCell ref="N456:T456"/>
    <mergeCell ref="A429:X429"/>
    <mergeCell ref="N389:R389"/>
    <mergeCell ref="D291:E291"/>
    <mergeCell ref="D266:E266"/>
    <mergeCell ref="D95:E95"/>
    <mergeCell ref="S17:T17"/>
    <mergeCell ref="N385:R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