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0" i="1" l="1"/>
  <c r="V459" i="1"/>
  <c r="V461" i="1" s="1"/>
  <c r="V457" i="1"/>
  <c r="V456" i="1"/>
  <c r="W455" i="1"/>
  <c r="N455" i="1"/>
  <c r="V452" i="1"/>
  <c r="V451" i="1"/>
  <c r="W450" i="1"/>
  <c r="X450" i="1" s="1"/>
  <c r="W449" i="1"/>
  <c r="V447" i="1"/>
  <c r="W446" i="1"/>
  <c r="V446" i="1"/>
  <c r="X445" i="1"/>
  <c r="W445" i="1"/>
  <c r="X444" i="1"/>
  <c r="X446" i="1" s="1"/>
  <c r="W444" i="1"/>
  <c r="W447" i="1" s="1"/>
  <c r="V442" i="1"/>
  <c r="V441" i="1"/>
  <c r="W440" i="1"/>
  <c r="X440" i="1" s="1"/>
  <c r="W439" i="1"/>
  <c r="V437" i="1"/>
  <c r="V436" i="1"/>
  <c r="W435" i="1"/>
  <c r="X435" i="1" s="1"/>
  <c r="W434" i="1"/>
  <c r="V430" i="1"/>
  <c r="V429" i="1"/>
  <c r="W428" i="1"/>
  <c r="X428" i="1" s="1"/>
  <c r="N428" i="1"/>
  <c r="W427" i="1"/>
  <c r="X427" i="1" s="1"/>
  <c r="X429" i="1" s="1"/>
  <c r="N427" i="1"/>
  <c r="V425" i="1"/>
  <c r="V424" i="1"/>
  <c r="W423" i="1"/>
  <c r="X423" i="1" s="1"/>
  <c r="W422" i="1"/>
  <c r="X422" i="1" s="1"/>
  <c r="W421" i="1"/>
  <c r="X421" i="1" s="1"/>
  <c r="W420" i="1"/>
  <c r="X420" i="1" s="1"/>
  <c r="N420" i="1"/>
  <c r="W419" i="1"/>
  <c r="X419" i="1" s="1"/>
  <c r="N419" i="1"/>
  <c r="W418" i="1"/>
  <c r="X418" i="1" s="1"/>
  <c r="N418" i="1"/>
  <c r="V416" i="1"/>
  <c r="V415" i="1"/>
  <c r="W414" i="1"/>
  <c r="X414" i="1" s="1"/>
  <c r="N414" i="1"/>
  <c r="W413" i="1"/>
  <c r="N413" i="1"/>
  <c r="V411" i="1"/>
  <c r="V410" i="1"/>
  <c r="W409" i="1"/>
  <c r="X409" i="1" s="1"/>
  <c r="N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N401" i="1"/>
  <c r="V397" i="1"/>
  <c r="V396" i="1"/>
  <c r="W395" i="1"/>
  <c r="N395" i="1"/>
  <c r="V393" i="1"/>
  <c r="V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W386" i="1"/>
  <c r="X386" i="1" s="1"/>
  <c r="N386" i="1"/>
  <c r="X385" i="1"/>
  <c r="W385" i="1"/>
  <c r="N385" i="1"/>
  <c r="V383" i="1"/>
  <c r="W382" i="1"/>
  <c r="V382" i="1"/>
  <c r="X381" i="1"/>
  <c r="W381" i="1"/>
  <c r="N381" i="1"/>
  <c r="W380" i="1"/>
  <c r="N380" i="1"/>
  <c r="V377" i="1"/>
  <c r="V376" i="1"/>
  <c r="W375" i="1"/>
  <c r="V373" i="1"/>
  <c r="V372" i="1"/>
  <c r="W371" i="1"/>
  <c r="W373" i="1" s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8" i="1"/>
  <c r="V327" i="1"/>
  <c r="X326" i="1"/>
  <c r="W326" i="1"/>
  <c r="N326" i="1"/>
  <c r="W325" i="1"/>
  <c r="N325" i="1"/>
  <c r="V323" i="1"/>
  <c r="V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X299" i="1"/>
  <c r="W299" i="1"/>
  <c r="N299" i="1"/>
  <c r="W298" i="1"/>
  <c r="X298" i="1" s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N293" i="1"/>
  <c r="V289" i="1"/>
  <c r="V288" i="1"/>
  <c r="W287" i="1"/>
  <c r="N287" i="1"/>
  <c r="V285" i="1"/>
  <c r="V284" i="1"/>
  <c r="W283" i="1"/>
  <c r="N283" i="1"/>
  <c r="V281" i="1"/>
  <c r="V280" i="1"/>
  <c r="W279" i="1"/>
  <c r="X279" i="1" s="1"/>
  <c r="W278" i="1"/>
  <c r="X278" i="1" s="1"/>
  <c r="N278" i="1"/>
  <c r="W277" i="1"/>
  <c r="N277" i="1"/>
  <c r="V275" i="1"/>
  <c r="V274" i="1"/>
  <c r="W273" i="1"/>
  <c r="N273" i="1"/>
  <c r="V270" i="1"/>
  <c r="V269" i="1"/>
  <c r="X268" i="1"/>
  <c r="W268" i="1"/>
  <c r="N268" i="1"/>
  <c r="W267" i="1"/>
  <c r="W269" i="1" s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W257" i="1"/>
  <c r="X257" i="1" s="1"/>
  <c r="N257" i="1"/>
  <c r="V254" i="1"/>
  <c r="V253" i="1"/>
  <c r="W252" i="1"/>
  <c r="X252" i="1" s="1"/>
  <c r="N252" i="1"/>
  <c r="W251" i="1"/>
  <c r="X251" i="1" s="1"/>
  <c r="N251" i="1"/>
  <c r="X250" i="1"/>
  <c r="X253" i="1" s="1"/>
  <c r="W250" i="1"/>
  <c r="N250" i="1"/>
  <c r="V248" i="1"/>
  <c r="V247" i="1"/>
  <c r="W246" i="1"/>
  <c r="X246" i="1" s="1"/>
  <c r="N246" i="1"/>
  <c r="W245" i="1"/>
  <c r="X245" i="1" s="1"/>
  <c r="W244" i="1"/>
  <c r="X244" i="1" s="1"/>
  <c r="W243" i="1"/>
  <c r="V241" i="1"/>
  <c r="V240" i="1"/>
  <c r="W239" i="1"/>
  <c r="X239" i="1" s="1"/>
  <c r="N239" i="1"/>
  <c r="W238" i="1"/>
  <c r="X238" i="1" s="1"/>
  <c r="N238" i="1"/>
  <c r="X237" i="1"/>
  <c r="X240" i="1" s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V225" i="1"/>
  <c r="V224" i="1"/>
  <c r="W223" i="1"/>
  <c r="X223" i="1" s="1"/>
  <c r="N223" i="1"/>
  <c r="W222" i="1"/>
  <c r="X222" i="1" s="1"/>
  <c r="N222" i="1"/>
  <c r="W221" i="1"/>
  <c r="X221" i="1" s="1"/>
  <c r="N221" i="1"/>
  <c r="W220" i="1"/>
  <c r="N220" i="1"/>
  <c r="V218" i="1"/>
  <c r="V217" i="1"/>
  <c r="W216" i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W192" i="1"/>
  <c r="X192" i="1" s="1"/>
  <c r="X194" i="1" s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X175" i="1"/>
  <c r="W175" i="1"/>
  <c r="X174" i="1"/>
  <c r="W174" i="1"/>
  <c r="N174" i="1"/>
  <c r="W173" i="1"/>
  <c r="X173" i="1" s="1"/>
  <c r="W172" i="1"/>
  <c r="W190" i="1" s="1"/>
  <c r="N172" i="1"/>
  <c r="V170" i="1"/>
  <c r="V169" i="1"/>
  <c r="W168" i="1"/>
  <c r="X168" i="1" s="1"/>
  <c r="N168" i="1"/>
  <c r="X167" i="1"/>
  <c r="W167" i="1"/>
  <c r="N167" i="1"/>
  <c r="W166" i="1"/>
  <c r="N166" i="1"/>
  <c r="W165" i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N144" i="1"/>
  <c r="W143" i="1"/>
  <c r="X143" i="1" s="1"/>
  <c r="N143" i="1"/>
  <c r="V140" i="1"/>
  <c r="V139" i="1"/>
  <c r="W138" i="1"/>
  <c r="X138" i="1" s="1"/>
  <c r="N138" i="1"/>
  <c r="W137" i="1"/>
  <c r="W139" i="1" s="1"/>
  <c r="N137" i="1"/>
  <c r="X136" i="1"/>
  <c r="W136" i="1"/>
  <c r="N136" i="1"/>
  <c r="V132" i="1"/>
  <c r="V131" i="1"/>
  <c r="W130" i="1"/>
  <c r="X130" i="1" s="1"/>
  <c r="N130" i="1"/>
  <c r="W129" i="1"/>
  <c r="N129" i="1"/>
  <c r="W128" i="1"/>
  <c r="X128" i="1" s="1"/>
  <c r="N128" i="1"/>
  <c r="V125" i="1"/>
  <c r="V124" i="1"/>
  <c r="W123" i="1"/>
  <c r="X123" i="1" s="1"/>
  <c r="W122" i="1"/>
  <c r="X122" i="1" s="1"/>
  <c r="N122" i="1"/>
  <c r="W121" i="1"/>
  <c r="X121" i="1" s="1"/>
  <c r="W120" i="1"/>
  <c r="N120" i="1"/>
  <c r="W119" i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N108" i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W86" i="1"/>
  <c r="X86" i="1" s="1"/>
  <c r="W85" i="1"/>
  <c r="X85" i="1" s="1"/>
  <c r="W84" i="1"/>
  <c r="N84" i="1"/>
  <c r="W83" i="1"/>
  <c r="X83" i="1" s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V60" i="1"/>
  <c r="V59" i="1"/>
  <c r="X58" i="1"/>
  <c r="W58" i="1"/>
  <c r="X57" i="1"/>
  <c r="W57" i="1"/>
  <c r="N57" i="1"/>
  <c r="W56" i="1"/>
  <c r="N56" i="1"/>
  <c r="W55" i="1"/>
  <c r="X55" i="1" s="1"/>
  <c r="V52" i="1"/>
  <c r="V51" i="1"/>
  <c r="W50" i="1"/>
  <c r="N50" i="1"/>
  <c r="W49" i="1"/>
  <c r="X49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W91" i="1" l="1"/>
  <c r="W131" i="1"/>
  <c r="X309" i="1"/>
  <c r="X310" i="1" s="1"/>
  <c r="W310" i="1"/>
  <c r="X313" i="1"/>
  <c r="X314" i="1" s="1"/>
  <c r="W314" i="1"/>
  <c r="W437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25" i="1"/>
  <c r="X119" i="1"/>
  <c r="M468" i="1"/>
  <c r="W274" i="1"/>
  <c r="X273" i="1"/>
  <c r="X274" i="1" s="1"/>
  <c r="W280" i="1"/>
  <c r="X277" i="1"/>
  <c r="X280" i="1" s="1"/>
  <c r="W334" i="1"/>
  <c r="X330" i="1"/>
  <c r="X334" i="1" s="1"/>
  <c r="V462" i="1"/>
  <c r="W103" i="1"/>
  <c r="W152" i="1"/>
  <c r="W169" i="1"/>
  <c r="X165" i="1"/>
  <c r="J468" i="1"/>
  <c r="X322" i="1"/>
  <c r="X361" i="1"/>
  <c r="X392" i="1"/>
  <c r="B468" i="1"/>
  <c r="W32" i="1"/>
  <c r="W52" i="1"/>
  <c r="W59" i="1"/>
  <c r="E468" i="1"/>
  <c r="W90" i="1"/>
  <c r="W116" i="1"/>
  <c r="W124" i="1"/>
  <c r="F468" i="1"/>
  <c r="I468" i="1"/>
  <c r="W170" i="1"/>
  <c r="W235" i="1"/>
  <c r="X264" i="1"/>
  <c r="W322" i="1"/>
  <c r="W361" i="1"/>
  <c r="X371" i="1"/>
  <c r="X372" i="1" s="1"/>
  <c r="W372" i="1"/>
  <c r="W425" i="1"/>
  <c r="W424" i="1"/>
  <c r="X434" i="1"/>
  <c r="X436" i="1" s="1"/>
  <c r="W436" i="1"/>
  <c r="F9" i="1"/>
  <c r="J9" i="1"/>
  <c r="F10" i="1"/>
  <c r="X22" i="1"/>
  <c r="X23" i="1" s="1"/>
  <c r="W23" i="1"/>
  <c r="V458" i="1"/>
  <c r="X26" i="1"/>
  <c r="X32" i="1" s="1"/>
  <c r="W33" i="1"/>
  <c r="C468" i="1"/>
  <c r="X50" i="1"/>
  <c r="X51" i="1" s="1"/>
  <c r="W51" i="1"/>
  <c r="D468" i="1"/>
  <c r="X56" i="1"/>
  <c r="X59" i="1" s="1"/>
  <c r="W60" i="1"/>
  <c r="X63" i="1"/>
  <c r="X80" i="1" s="1"/>
  <c r="W80" i="1"/>
  <c r="X84" i="1"/>
  <c r="X90" i="1" s="1"/>
  <c r="X93" i="1"/>
  <c r="X103" i="1" s="1"/>
  <c r="W104" i="1"/>
  <c r="X106" i="1"/>
  <c r="X116" i="1" s="1"/>
  <c r="W117" i="1"/>
  <c r="X120" i="1"/>
  <c r="X129" i="1"/>
  <c r="X131" i="1" s="1"/>
  <c r="W132" i="1"/>
  <c r="G468" i="1"/>
  <c r="X137" i="1"/>
  <c r="X139" i="1" s="1"/>
  <c r="W140" i="1"/>
  <c r="H468" i="1"/>
  <c r="X144" i="1"/>
  <c r="X151" i="1" s="1"/>
  <c r="W151" i="1"/>
  <c r="X155" i="1"/>
  <c r="X157" i="1" s="1"/>
  <c r="W158" i="1"/>
  <c r="X160" i="1"/>
  <c r="X162" i="1" s="1"/>
  <c r="W163" i="1"/>
  <c r="X166" i="1"/>
  <c r="X169" i="1" s="1"/>
  <c r="X172" i="1"/>
  <c r="X189" i="1" s="1"/>
  <c r="W194" i="1"/>
  <c r="W214" i="1"/>
  <c r="W217" i="1"/>
  <c r="X216" i="1"/>
  <c r="X217" i="1" s="1"/>
  <c r="W218" i="1"/>
  <c r="W225" i="1"/>
  <c r="X220" i="1"/>
  <c r="X224" i="1" s="1"/>
  <c r="W224" i="1"/>
  <c r="X234" i="1"/>
  <c r="W241" i="1"/>
  <c r="W240" i="1"/>
  <c r="W248" i="1"/>
  <c r="X243" i="1"/>
  <c r="X247" i="1" s="1"/>
  <c r="W254" i="1"/>
  <c r="W253" i="1"/>
  <c r="W323" i="1"/>
  <c r="W328" i="1"/>
  <c r="X325" i="1"/>
  <c r="X327" i="1" s="1"/>
  <c r="W327" i="1"/>
  <c r="W430" i="1"/>
  <c r="W441" i="1"/>
  <c r="X439" i="1"/>
  <c r="X441" i="1" s="1"/>
  <c r="S468" i="1"/>
  <c r="W442" i="1"/>
  <c r="W452" i="1"/>
  <c r="T468" i="1"/>
  <c r="W456" i="1"/>
  <c r="X455" i="1"/>
  <c r="X456" i="1" s="1"/>
  <c r="W457" i="1"/>
  <c r="H9" i="1"/>
  <c r="W460" i="1"/>
  <c r="W459" i="1"/>
  <c r="W24" i="1"/>
  <c r="W81" i="1"/>
  <c r="W157" i="1"/>
  <c r="W189" i="1"/>
  <c r="W195" i="1"/>
  <c r="W213" i="1"/>
  <c r="X198" i="1"/>
  <c r="X213" i="1" s="1"/>
  <c r="W234" i="1"/>
  <c r="W247" i="1"/>
  <c r="W265" i="1"/>
  <c r="W270" i="1"/>
  <c r="X267" i="1"/>
  <c r="X269" i="1" s="1"/>
  <c r="W281" i="1"/>
  <c r="W284" i="1"/>
  <c r="X283" i="1"/>
  <c r="X284" i="1" s="1"/>
  <c r="W285" i="1"/>
  <c r="W288" i="1"/>
  <c r="X287" i="1"/>
  <c r="X288" i="1" s="1"/>
  <c r="W289" i="1"/>
  <c r="N468" i="1"/>
  <c r="W301" i="1"/>
  <c r="X293" i="1"/>
  <c r="X301" i="1" s="1"/>
  <c r="W302" i="1"/>
  <c r="W307" i="1"/>
  <c r="X304" i="1"/>
  <c r="X306" i="1" s="1"/>
  <c r="W306" i="1"/>
  <c r="W335" i="1"/>
  <c r="W338" i="1"/>
  <c r="X337" i="1"/>
  <c r="X338" i="1" s="1"/>
  <c r="W339" i="1"/>
  <c r="P468" i="1"/>
  <c r="W346" i="1"/>
  <c r="X343" i="1"/>
  <c r="X345" i="1" s="1"/>
  <c r="W345" i="1"/>
  <c r="W393" i="1"/>
  <c r="W396" i="1"/>
  <c r="X395" i="1"/>
  <c r="X396" i="1" s="1"/>
  <c r="W397" i="1"/>
  <c r="R468" i="1"/>
  <c r="W410" i="1"/>
  <c r="X401" i="1"/>
  <c r="X410" i="1" s="1"/>
  <c r="W411" i="1"/>
  <c r="W416" i="1"/>
  <c r="X413" i="1"/>
  <c r="X415" i="1" s="1"/>
  <c r="W415" i="1"/>
  <c r="O468" i="1"/>
  <c r="L468" i="1"/>
  <c r="W264" i="1"/>
  <c r="W275" i="1"/>
  <c r="W362" i="1"/>
  <c r="W369" i="1"/>
  <c r="X364" i="1"/>
  <c r="X368" i="1" s="1"/>
  <c r="W368" i="1"/>
  <c r="W376" i="1"/>
  <c r="X375" i="1"/>
  <c r="X376" i="1" s="1"/>
  <c r="W377" i="1"/>
  <c r="W383" i="1"/>
  <c r="X380" i="1"/>
  <c r="X382" i="1" s="1"/>
  <c r="W392" i="1"/>
  <c r="X424" i="1"/>
  <c r="W429" i="1"/>
  <c r="W451" i="1"/>
  <c r="X449" i="1"/>
  <c r="X451" i="1" s="1"/>
  <c r="Q468" i="1"/>
  <c r="X124" i="1" l="1"/>
  <c r="W458" i="1"/>
  <c r="W461" i="1"/>
  <c r="X463" i="1"/>
  <c r="W462" i="1"/>
</calcChain>
</file>

<file path=xl/sharedStrings.xml><?xml version="1.0" encoding="utf-8"?>
<sst xmlns="http://schemas.openxmlformats.org/spreadsheetml/2006/main" count="1937" uniqueCount="664">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</sst>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299" customFormat="1" ht="45" customHeight="1" x14ac:dyDescent="0.2">
      <c r="A1" s="41"/>
      <c r="B1" s="41"/>
      <c r="C1" s="41"/>
      <c r="D1" s="442" t="s">
        <v>0</v>
      </c>
      <c r="E1" s="324"/>
      <c r="F1" s="324"/>
      <c r="G1" s="12" t="s">
        <v>1</v>
      </c>
      <c r="H1" s="442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9" customFormat="1" ht="23.45" customHeight="1" x14ac:dyDescent="0.2">
      <c r="A5" s="524" t="s">
        <v>8</v>
      </c>
      <c r="B5" s="364"/>
      <c r="C5" s="365"/>
      <c r="D5" s="592"/>
      <c r="E5" s="593"/>
      <c r="F5" s="375" t="s">
        <v>9</v>
      </c>
      <c r="G5" s="365"/>
      <c r="H5" s="592" t="s">
        <v>663</v>
      </c>
      <c r="I5" s="607"/>
      <c r="J5" s="607"/>
      <c r="K5" s="607"/>
      <c r="L5" s="593"/>
      <c r="N5" s="24" t="s">
        <v>10</v>
      </c>
      <c r="O5" s="359">
        <v>45248</v>
      </c>
      <c r="P5" s="360"/>
      <c r="R5" s="371" t="s">
        <v>11</v>
      </c>
      <c r="S5" s="372"/>
      <c r="T5" s="486" t="s">
        <v>12</v>
      </c>
      <c r="U5" s="360"/>
      <c r="Z5" s="51"/>
      <c r="AA5" s="51"/>
      <c r="AB5" s="51"/>
    </row>
    <row r="6" spans="1:29" s="299" customFormat="1" ht="24" customHeight="1" x14ac:dyDescent="0.2">
      <c r="A6" s="524" t="s">
        <v>13</v>
      </c>
      <c r="B6" s="364"/>
      <c r="C6" s="365"/>
      <c r="D6" s="401" t="s">
        <v>14</v>
      </c>
      <c r="E6" s="402"/>
      <c r="F6" s="402"/>
      <c r="G6" s="402"/>
      <c r="H6" s="402"/>
      <c r="I6" s="402"/>
      <c r="J6" s="402"/>
      <c r="K6" s="402"/>
      <c r="L6" s="360"/>
      <c r="N6" s="24" t="s">
        <v>15</v>
      </c>
      <c r="O6" s="559" t="str">
        <f>IF(O5=0," ",CHOOSE(WEEKDAY(O5,2),"Понедельник","Вторник","Среда","Четверг","Пятница","Суббота","Воскресенье"))</f>
        <v>Суббота</v>
      </c>
      <c r="P6" s="314"/>
      <c r="R6" s="619" t="s">
        <v>16</v>
      </c>
      <c r="S6" s="372"/>
      <c r="T6" s="491" t="s">
        <v>17</v>
      </c>
      <c r="U6" s="492"/>
      <c r="Z6" s="51"/>
      <c r="AA6" s="51"/>
      <c r="AB6" s="51"/>
    </row>
    <row r="7" spans="1:29" s="299" customFormat="1" ht="21.75" hidden="1" customHeight="1" x14ac:dyDescent="0.2">
      <c r="A7" s="55"/>
      <c r="B7" s="55"/>
      <c r="C7" s="55"/>
      <c r="D7" s="472" t="str">
        <f>IFERROR(VLOOKUP(DeliveryAddress,Table,3,0),1)</f>
        <v>2</v>
      </c>
      <c r="E7" s="473"/>
      <c r="F7" s="473"/>
      <c r="G7" s="473"/>
      <c r="H7" s="473"/>
      <c r="I7" s="473"/>
      <c r="J7" s="473"/>
      <c r="K7" s="473"/>
      <c r="L7" s="416"/>
      <c r="N7" s="24"/>
      <c r="O7" s="42"/>
      <c r="P7" s="42"/>
      <c r="R7" s="321"/>
      <c r="S7" s="372"/>
      <c r="T7" s="493"/>
      <c r="U7" s="494"/>
      <c r="Z7" s="51"/>
      <c r="AA7" s="51"/>
      <c r="AB7" s="51"/>
    </row>
    <row r="8" spans="1:29" s="299" customFormat="1" ht="25.5" customHeight="1" x14ac:dyDescent="0.2">
      <c r="A8" s="334" t="s">
        <v>18</v>
      </c>
      <c r="B8" s="317"/>
      <c r="C8" s="318"/>
      <c r="D8" s="594"/>
      <c r="E8" s="595"/>
      <c r="F8" s="595"/>
      <c r="G8" s="595"/>
      <c r="H8" s="595"/>
      <c r="I8" s="595"/>
      <c r="J8" s="595"/>
      <c r="K8" s="595"/>
      <c r="L8" s="596"/>
      <c r="N8" s="24" t="s">
        <v>19</v>
      </c>
      <c r="O8" s="390">
        <v>0.58333333333333337</v>
      </c>
      <c r="P8" s="360"/>
      <c r="R8" s="321"/>
      <c r="S8" s="372"/>
      <c r="T8" s="493"/>
      <c r="U8" s="494"/>
      <c r="Z8" s="51"/>
      <c r="AA8" s="51"/>
      <c r="AB8" s="51"/>
    </row>
    <row r="9" spans="1:29" s="299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398"/>
      <c r="E9" s="370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59"/>
      <c r="P9" s="360"/>
      <c r="R9" s="321"/>
      <c r="S9" s="372"/>
      <c r="T9" s="495"/>
      <c r="U9" s="496"/>
      <c r="V9" s="43"/>
      <c r="W9" s="43"/>
      <c r="X9" s="43"/>
      <c r="Y9" s="43"/>
      <c r="Z9" s="51"/>
      <c r="AA9" s="51"/>
      <c r="AB9" s="51"/>
    </row>
    <row r="10" spans="1:29" s="299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398"/>
      <c r="E10" s="370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2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0"/>
      <c r="P10" s="360"/>
      <c r="S10" s="24" t="s">
        <v>22</v>
      </c>
      <c r="T10" s="617" t="s">
        <v>23</v>
      </c>
      <c r="U10" s="492"/>
      <c r="V10" s="44"/>
      <c r="W10" s="44"/>
      <c r="X10" s="44"/>
      <c r="Y10" s="44"/>
      <c r="Z10" s="51"/>
      <c r="AA10" s="51"/>
      <c r="AB10" s="51"/>
    </row>
    <row r="11" spans="1:29" s="2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60"/>
      <c r="S11" s="24" t="s">
        <v>26</v>
      </c>
      <c r="T11" s="378" t="s">
        <v>27</v>
      </c>
      <c r="U11" s="379"/>
      <c r="V11" s="45"/>
      <c r="W11" s="45"/>
      <c r="X11" s="45"/>
      <c r="Y11" s="45"/>
      <c r="Z11" s="51"/>
      <c r="AA11" s="51"/>
      <c r="AB11" s="51"/>
    </row>
    <row r="12" spans="1:29" s="299" customFormat="1" ht="18.600000000000001" customHeight="1" x14ac:dyDescent="0.2">
      <c r="A12" s="363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415"/>
      <c r="P12" s="416"/>
      <c r="Q12" s="23"/>
      <c r="S12" s="24"/>
      <c r="T12" s="324"/>
      <c r="U12" s="321"/>
      <c r="Z12" s="51"/>
      <c r="AA12" s="51"/>
      <c r="AB12" s="51"/>
    </row>
    <row r="13" spans="1:29" s="299" customFormat="1" ht="23.25" customHeight="1" x14ac:dyDescent="0.2">
      <c r="A13" s="363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378"/>
      <c r="P13" s="379"/>
      <c r="Q13" s="23"/>
      <c r="V13" s="49"/>
      <c r="W13" s="49"/>
      <c r="X13" s="49"/>
      <c r="Y13" s="49"/>
      <c r="Z13" s="51"/>
      <c r="AA13" s="51"/>
      <c r="AB13" s="51"/>
    </row>
    <row r="14" spans="1:29" s="299" customFormat="1" ht="18.600000000000001" customHeight="1" x14ac:dyDescent="0.2">
      <c r="A14" s="363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299" customFormat="1" ht="22.5" customHeight="1" x14ac:dyDescent="0.2">
      <c r="A15" s="368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518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5" t="s">
        <v>35</v>
      </c>
      <c r="B17" s="325" t="s">
        <v>36</v>
      </c>
      <c r="C17" s="532" t="s">
        <v>37</v>
      </c>
      <c r="D17" s="325" t="s">
        <v>38</v>
      </c>
      <c r="E17" s="326"/>
      <c r="F17" s="325" t="s">
        <v>39</v>
      </c>
      <c r="G17" s="325" t="s">
        <v>40</v>
      </c>
      <c r="H17" s="325" t="s">
        <v>41</v>
      </c>
      <c r="I17" s="325" t="s">
        <v>42</v>
      </c>
      <c r="J17" s="325" t="s">
        <v>43</v>
      </c>
      <c r="K17" s="325" t="s">
        <v>44</v>
      </c>
      <c r="L17" s="325" t="s">
        <v>45</v>
      </c>
      <c r="M17" s="325" t="s">
        <v>46</v>
      </c>
      <c r="N17" s="325" t="s">
        <v>47</v>
      </c>
      <c r="O17" s="547"/>
      <c r="P17" s="547"/>
      <c r="Q17" s="547"/>
      <c r="R17" s="326"/>
      <c r="S17" s="374" t="s">
        <v>48</v>
      </c>
      <c r="T17" s="365"/>
      <c r="U17" s="325" t="s">
        <v>49</v>
      </c>
      <c r="V17" s="325" t="s">
        <v>50</v>
      </c>
      <c r="W17" s="601" t="s">
        <v>51</v>
      </c>
      <c r="X17" s="325" t="s">
        <v>52</v>
      </c>
      <c r="Y17" s="332" t="s">
        <v>53</v>
      </c>
      <c r="Z17" s="332" t="s">
        <v>54</v>
      </c>
      <c r="AA17" s="332" t="s">
        <v>55</v>
      </c>
      <c r="AB17" s="587"/>
      <c r="AC17" s="588"/>
      <c r="AD17" s="536"/>
      <c r="BA17" s="582" t="s">
        <v>56</v>
      </c>
    </row>
    <row r="18" spans="1:53" ht="14.25" customHeight="1" x14ac:dyDescent="0.2">
      <c r="A18" s="338"/>
      <c r="B18" s="338"/>
      <c r="C18" s="338"/>
      <c r="D18" s="327"/>
      <c r="E18" s="328"/>
      <c r="F18" s="338"/>
      <c r="G18" s="338"/>
      <c r="H18" s="338"/>
      <c r="I18" s="338"/>
      <c r="J18" s="338"/>
      <c r="K18" s="338"/>
      <c r="L18" s="338"/>
      <c r="M18" s="338"/>
      <c r="N18" s="327"/>
      <c r="O18" s="548"/>
      <c r="P18" s="548"/>
      <c r="Q18" s="548"/>
      <c r="R18" s="328"/>
      <c r="S18" s="300" t="s">
        <v>57</v>
      </c>
      <c r="T18" s="300" t="s">
        <v>58</v>
      </c>
      <c r="U18" s="338"/>
      <c r="V18" s="338"/>
      <c r="W18" s="602"/>
      <c r="X18" s="338"/>
      <c r="Y18" s="333"/>
      <c r="Z18" s="333"/>
      <c r="AA18" s="589"/>
      <c r="AB18" s="590"/>
      <c r="AC18" s="591"/>
      <c r="AD18" s="537"/>
      <c r="BA18" s="321"/>
    </row>
    <row r="19" spans="1:53" ht="27.75" customHeight="1" x14ac:dyDescent="0.2">
      <c r="A19" s="366" t="s">
        <v>59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48"/>
      <c r="Z19" s="48"/>
    </row>
    <row r="20" spans="1:53" ht="16.5" customHeight="1" x14ac:dyDescent="0.25">
      <c r="A20" s="346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1"/>
      <c r="Z20" s="301"/>
    </row>
    <row r="21" spans="1:53" ht="14.25" customHeight="1" x14ac:dyDescent="0.25">
      <c r="A21" s="331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4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3"/>
      <c r="P22" s="313"/>
      <c r="Q22" s="313"/>
      <c r="R22" s="314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2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2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31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4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3"/>
      <c r="P26" s="313"/>
      <c r="Q26" s="313"/>
      <c r="R26" s="314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4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3"/>
      <c r="P27" s="313"/>
      <c r="Q27" s="313"/>
      <c r="R27" s="314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4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3"/>
      <c r="P28" s="313"/>
      <c r="Q28" s="313"/>
      <c r="R28" s="314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4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3"/>
      <c r="P29" s="313"/>
      <c r="Q29" s="313"/>
      <c r="R29" s="314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4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3"/>
      <c r="P30" s="313"/>
      <c r="Q30" s="313"/>
      <c r="R30" s="314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4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3"/>
      <c r="P31" s="313"/>
      <c r="Q31" s="313"/>
      <c r="R31" s="314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2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2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31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4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3"/>
      <c r="P35" s="313"/>
      <c r="Q35" s="313"/>
      <c r="R35" s="314"/>
      <c r="S35" s="34"/>
      <c r="T35" s="34"/>
      <c r="U35" s="35" t="s">
        <v>65</v>
      </c>
      <c r="V35" s="306">
        <v>1</v>
      </c>
      <c r="W35" s="307">
        <f>IFERROR(IF(V35="",0,CEILING((V35/$H35),1)*$H35),"")</f>
        <v>1.2</v>
      </c>
      <c r="X35" s="36">
        <f>IFERROR(IF(W35=0,"",ROUNDUP(W35/H35,0)*0.00753),"")</f>
        <v>1.506E-2</v>
      </c>
      <c r="Y35" s="56"/>
      <c r="Z35" s="57"/>
      <c r="AD35" s="58"/>
      <c r="BA35" s="66" t="s">
        <v>85</v>
      </c>
    </row>
    <row r="36" spans="1:53" x14ac:dyDescent="0.2">
      <c r="A36" s="320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2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1.6666666666666667</v>
      </c>
      <c r="W36" s="308">
        <f>IFERROR(W35/H35,"0")</f>
        <v>2</v>
      </c>
      <c r="X36" s="308">
        <f>IFERROR(IF(X35="",0,X35),"0")</f>
        <v>1.506E-2</v>
      </c>
      <c r="Y36" s="309"/>
      <c r="Z36" s="309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2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1</v>
      </c>
      <c r="W37" s="308">
        <f>IFERROR(SUM(W35:W35),"0")</f>
        <v>1.2</v>
      </c>
      <c r="X37" s="37"/>
      <c r="Y37" s="309"/>
      <c r="Z37" s="309"/>
    </row>
    <row r="38" spans="1:53" ht="14.25" customHeight="1" x14ac:dyDescent="0.25">
      <c r="A38" s="331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4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3"/>
      <c r="P39" s="313"/>
      <c r="Q39" s="313"/>
      <c r="R39" s="314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2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2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31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4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3"/>
      <c r="P43" s="313"/>
      <c r="Q43" s="313"/>
      <c r="R43" s="314"/>
      <c r="S43" s="34"/>
      <c r="T43" s="34"/>
      <c r="U43" s="35" t="s">
        <v>65</v>
      </c>
      <c r="V43" s="306">
        <v>0.45</v>
      </c>
      <c r="W43" s="307">
        <f>IFERROR(IF(V43="",0,CEILING((V43/$H43),1)*$H43),"")</f>
        <v>0.5</v>
      </c>
      <c r="X43" s="36">
        <f>IFERROR(IF(W43=0,"",ROUNDUP(W43/H43,0)*0.00753),"")</f>
        <v>1.506E-2</v>
      </c>
      <c r="Y43" s="56"/>
      <c r="Z43" s="57"/>
      <c r="AD43" s="58"/>
      <c r="BA43" s="68" t="s">
        <v>85</v>
      </c>
    </row>
    <row r="44" spans="1:53" x14ac:dyDescent="0.2">
      <c r="A44" s="320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2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1.8</v>
      </c>
      <c r="W44" s="308">
        <f>IFERROR(W43/H43,"0")</f>
        <v>2</v>
      </c>
      <c r="X44" s="308">
        <f>IFERROR(IF(X43="",0,X43),"0")</f>
        <v>1.506E-2</v>
      </c>
      <c r="Y44" s="309"/>
      <c r="Z44" s="309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2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0.45</v>
      </c>
      <c r="W45" s="308">
        <f>IFERROR(SUM(W43:W43),"0")</f>
        <v>0.5</v>
      </c>
      <c r="X45" s="37"/>
      <c r="Y45" s="309"/>
      <c r="Z45" s="309"/>
    </row>
    <row r="46" spans="1:53" ht="27.75" customHeight="1" x14ac:dyDescent="0.2">
      <c r="A46" s="366" t="s">
        <v>93</v>
      </c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48"/>
      <c r="Z46" s="48"/>
    </row>
    <row r="47" spans="1:53" ht="16.5" customHeight="1" x14ac:dyDescent="0.25">
      <c r="A47" s="346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1"/>
      <c r="Z47" s="301"/>
    </row>
    <row r="48" spans="1:53" ht="14.25" customHeight="1" x14ac:dyDescent="0.25">
      <c r="A48" s="331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4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3"/>
      <c r="P49" s="313"/>
      <c r="Q49" s="313"/>
      <c r="R49" s="314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4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3"/>
      <c r="P50" s="313"/>
      <c r="Q50" s="313"/>
      <c r="R50" s="314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2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2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46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1"/>
      <c r="Z53" s="301"/>
    </row>
    <row r="54" spans="1:53" ht="14.25" customHeight="1" x14ac:dyDescent="0.25">
      <c r="A54" s="331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9">
        <v>4680115881426</v>
      </c>
      <c r="E55" s="314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39" t="s">
        <v>107</v>
      </c>
      <c r="O55" s="313"/>
      <c r="P55" s="313"/>
      <c r="Q55" s="313"/>
      <c r="R55" s="314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9">
        <v>4680115881426</v>
      </c>
      <c r="E56" s="314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3"/>
      <c r="P56" s="313"/>
      <c r="Q56" s="313"/>
      <c r="R56" s="314"/>
      <c r="S56" s="34"/>
      <c r="T56" s="34"/>
      <c r="U56" s="35" t="s">
        <v>65</v>
      </c>
      <c r="V56" s="306">
        <v>160</v>
      </c>
      <c r="W56" s="307">
        <f>IFERROR(IF(V56="",0,CEILING((V56/$H56),1)*$H56),"")</f>
        <v>162</v>
      </c>
      <c r="X56" s="36">
        <f>IFERROR(IF(W56=0,"",ROUNDUP(W56/H56,0)*0.02175),"")</f>
        <v>0.32624999999999998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4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3"/>
      <c r="P57" s="313"/>
      <c r="Q57" s="313"/>
      <c r="R57" s="314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4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6" t="s">
        <v>113</v>
      </c>
      <c r="O58" s="313"/>
      <c r="P58" s="313"/>
      <c r="Q58" s="313"/>
      <c r="R58" s="314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2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14.814814814814813</v>
      </c>
      <c r="W59" s="308">
        <f>IFERROR(W55/H55,"0")+IFERROR(W56/H56,"0")+IFERROR(W57/H57,"0")+IFERROR(W58/H58,"0")</f>
        <v>14.999999999999998</v>
      </c>
      <c r="X59" s="308">
        <f>IFERROR(IF(X55="",0,X55),"0")+IFERROR(IF(X56="",0,X56),"0")+IFERROR(IF(X57="",0,X57),"0")+IFERROR(IF(X58="",0,X58),"0")</f>
        <v>0.32624999999999998</v>
      </c>
      <c r="Y59" s="309"/>
      <c r="Z59" s="309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2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160</v>
      </c>
      <c r="W60" s="308">
        <f>IFERROR(SUM(W55:W58),"0")</f>
        <v>162</v>
      </c>
      <c r="X60" s="37"/>
      <c r="Y60" s="309"/>
      <c r="Z60" s="309"/>
    </row>
    <row r="61" spans="1:53" ht="16.5" customHeight="1" x14ac:dyDescent="0.25">
      <c r="A61" s="346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1"/>
      <c r="Z61" s="301"/>
    </row>
    <row r="62" spans="1:53" ht="14.25" customHeight="1" x14ac:dyDescent="0.25">
      <c r="A62" s="331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4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0" t="s">
        <v>116</v>
      </c>
      <c r="O63" s="313"/>
      <c r="P63" s="313"/>
      <c r="Q63" s="313"/>
      <c r="R63" s="314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9">
        <v>4607091385670</v>
      </c>
      <c r="E64" s="314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3"/>
      <c r="P64" s="313"/>
      <c r="Q64" s="313"/>
      <c r="R64" s="314"/>
      <c r="S64" s="34"/>
      <c r="T64" s="34"/>
      <c r="U64" s="35" t="s">
        <v>65</v>
      </c>
      <c r="V64" s="306">
        <v>100</v>
      </c>
      <c r="W64" s="307">
        <f t="shared" si="2"/>
        <v>108</v>
      </c>
      <c r="X64" s="36">
        <f>IFERROR(IF(W64=0,"",ROUNDUP(W64/H64,0)*0.02175),"")</f>
        <v>0.21749999999999997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9">
        <v>4680115881327</v>
      </c>
      <c r="E65" s="314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3"/>
      <c r="P65" s="313"/>
      <c r="Q65" s="313"/>
      <c r="R65" s="314"/>
      <c r="S65" s="34"/>
      <c r="T65" s="34"/>
      <c r="U65" s="35" t="s">
        <v>65</v>
      </c>
      <c r="V65" s="306">
        <v>100</v>
      </c>
      <c r="W65" s="307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9">
        <v>4680115882133</v>
      </c>
      <c r="E66" s="314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3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3"/>
      <c r="P66" s="313"/>
      <c r="Q66" s="313"/>
      <c r="R66" s="314"/>
      <c r="S66" s="34"/>
      <c r="T66" s="34"/>
      <c r="U66" s="35" t="s">
        <v>65</v>
      </c>
      <c r="V66" s="306">
        <v>140</v>
      </c>
      <c r="W66" s="307">
        <f t="shared" si="2"/>
        <v>140.4</v>
      </c>
      <c r="X66" s="36">
        <f>IFERROR(IF(W66=0,"",ROUNDUP(W66/H66,0)*0.02175),"")</f>
        <v>0.28275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9">
        <v>4607091382952</v>
      </c>
      <c r="E67" s="314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3"/>
      <c r="P67" s="313"/>
      <c r="Q67" s="313"/>
      <c r="R67" s="314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9">
        <v>4680115882539</v>
      </c>
      <c r="E68" s="314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3"/>
      <c r="P68" s="313"/>
      <c r="Q68" s="313"/>
      <c r="R68" s="314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9">
        <v>4607091385687</v>
      </c>
      <c r="E69" s="314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3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3"/>
      <c r="P69" s="313"/>
      <c r="Q69" s="313"/>
      <c r="R69" s="314"/>
      <c r="S69" s="34"/>
      <c r="T69" s="34"/>
      <c r="U69" s="35" t="s">
        <v>65</v>
      </c>
      <c r="V69" s="306">
        <v>6</v>
      </c>
      <c r="W69" s="307">
        <f t="shared" si="2"/>
        <v>8</v>
      </c>
      <c r="X69" s="36">
        <f t="shared" si="3"/>
        <v>1.874E-2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9">
        <v>4607091384604</v>
      </c>
      <c r="E70" s="314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3"/>
      <c r="P70" s="313"/>
      <c r="Q70" s="313"/>
      <c r="R70" s="314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9">
        <v>4680115880283</v>
      </c>
      <c r="E71" s="314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3"/>
      <c r="P71" s="313"/>
      <c r="Q71" s="313"/>
      <c r="R71" s="314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9">
        <v>4680115881518</v>
      </c>
      <c r="E72" s="314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3"/>
      <c r="P72" s="313"/>
      <c r="Q72" s="313"/>
      <c r="R72" s="314"/>
      <c r="S72" s="34"/>
      <c r="T72" s="34"/>
      <c r="U72" s="35" t="s">
        <v>65</v>
      </c>
      <c r="V72" s="306">
        <v>6</v>
      </c>
      <c r="W72" s="307">
        <f t="shared" si="2"/>
        <v>8</v>
      </c>
      <c r="X72" s="36">
        <f t="shared" si="3"/>
        <v>1.874E-2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9">
        <v>4680115881303</v>
      </c>
      <c r="E73" s="314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3"/>
      <c r="P73" s="313"/>
      <c r="Q73" s="313"/>
      <c r="R73" s="314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9">
        <v>4680115882577</v>
      </c>
      <c r="E74" s="314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98" t="s">
        <v>141</v>
      </c>
      <c r="O74" s="313"/>
      <c r="P74" s="313"/>
      <c r="Q74" s="313"/>
      <c r="R74" s="314"/>
      <c r="S74" s="34"/>
      <c r="T74" s="34"/>
      <c r="U74" s="35" t="s">
        <v>65</v>
      </c>
      <c r="V74" s="306">
        <v>4</v>
      </c>
      <c r="W74" s="307">
        <f t="shared" si="2"/>
        <v>6.4</v>
      </c>
      <c r="X74" s="36">
        <f>IFERROR(IF(W74=0,"",ROUNDUP(W74/H74,0)*0.00753),"")</f>
        <v>1.506E-2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9">
        <v>4680115882720</v>
      </c>
      <c r="E75" s="314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69" t="s">
        <v>144</v>
      </c>
      <c r="O75" s="313"/>
      <c r="P75" s="313"/>
      <c r="Q75" s="313"/>
      <c r="R75" s="314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9">
        <v>4607091388466</v>
      </c>
      <c r="E76" s="314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3"/>
      <c r="P76" s="313"/>
      <c r="Q76" s="313"/>
      <c r="R76" s="314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9">
        <v>4680115880269</v>
      </c>
      <c r="E77" s="314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3"/>
      <c r="P77" s="313"/>
      <c r="Q77" s="313"/>
      <c r="R77" s="314"/>
      <c r="S77" s="34"/>
      <c r="T77" s="34"/>
      <c r="U77" s="35" t="s">
        <v>65</v>
      </c>
      <c r="V77" s="306">
        <v>3.75</v>
      </c>
      <c r="W77" s="307">
        <f t="shared" si="2"/>
        <v>3.75</v>
      </c>
      <c r="X77" s="36">
        <f>IFERROR(IF(W77=0,"",ROUNDUP(W77/H77,0)*0.00937),"")</f>
        <v>9.3699999999999999E-3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9">
        <v>4680115880429</v>
      </c>
      <c r="E78" s="314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3"/>
      <c r="P78" s="313"/>
      <c r="Q78" s="313"/>
      <c r="R78" s="314"/>
      <c r="S78" s="34"/>
      <c r="T78" s="34"/>
      <c r="U78" s="35" t="s">
        <v>65</v>
      </c>
      <c r="V78" s="306">
        <v>7</v>
      </c>
      <c r="W78" s="307">
        <f t="shared" si="2"/>
        <v>9</v>
      </c>
      <c r="X78" s="36">
        <f>IFERROR(IF(W78=0,"",ROUNDUP(W78/H78,0)*0.00937),"")</f>
        <v>1.874E-2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9">
        <v>4680115881457</v>
      </c>
      <c r="E79" s="314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3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3"/>
      <c r="P79" s="313"/>
      <c r="Q79" s="313"/>
      <c r="R79" s="314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2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38.287037037037038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42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0.79839999999999978</v>
      </c>
      <c r="Y80" s="309"/>
      <c r="Z80" s="309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2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366.75</v>
      </c>
      <c r="W81" s="308">
        <f>IFERROR(SUM(W63:W79),"0")</f>
        <v>391.54999999999995</v>
      </c>
      <c r="X81" s="37"/>
      <c r="Y81" s="309"/>
      <c r="Z81" s="309"/>
    </row>
    <row r="82" spans="1:53" ht="14.25" customHeight="1" x14ac:dyDescent="0.25">
      <c r="A82" s="331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9">
        <v>4607091384789</v>
      </c>
      <c r="E83" s="314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52" t="s">
        <v>155</v>
      </c>
      <c r="O83" s="313"/>
      <c r="P83" s="313"/>
      <c r="Q83" s="313"/>
      <c r="R83" s="314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9">
        <v>4680115881488</v>
      </c>
      <c r="E84" s="314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3"/>
      <c r="P84" s="313"/>
      <c r="Q84" s="313"/>
      <c r="R84" s="314"/>
      <c r="S84" s="34"/>
      <c r="T84" s="34"/>
      <c r="U84" s="35" t="s">
        <v>65</v>
      </c>
      <c r="V84" s="306">
        <v>30</v>
      </c>
      <c r="W84" s="307">
        <f t="shared" si="4"/>
        <v>32.400000000000006</v>
      </c>
      <c r="X84" s="36">
        <f>IFERROR(IF(W84=0,"",ROUNDUP(W84/H84,0)*0.02175),"")</f>
        <v>6.5250000000000002E-2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9">
        <v>4607091384765</v>
      </c>
      <c r="E85" s="314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40" t="s">
        <v>160</v>
      </c>
      <c r="O85" s="313"/>
      <c r="P85" s="313"/>
      <c r="Q85" s="313"/>
      <c r="R85" s="314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9">
        <v>4680115882751</v>
      </c>
      <c r="E86" s="314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6" t="s">
        <v>163</v>
      </c>
      <c r="O86" s="313"/>
      <c r="P86" s="313"/>
      <c r="Q86" s="313"/>
      <c r="R86" s="314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9">
        <v>4680115882775</v>
      </c>
      <c r="E87" s="314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510" t="s">
        <v>167</v>
      </c>
      <c r="O87" s="313"/>
      <c r="P87" s="313"/>
      <c r="Q87" s="313"/>
      <c r="R87" s="314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9">
        <v>4680115880658</v>
      </c>
      <c r="E88" s="314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3"/>
      <c r="P88" s="313"/>
      <c r="Q88" s="313"/>
      <c r="R88" s="314"/>
      <c r="S88" s="34"/>
      <c r="T88" s="34"/>
      <c r="U88" s="35" t="s">
        <v>65</v>
      </c>
      <c r="V88" s="306">
        <v>4</v>
      </c>
      <c r="W88" s="307">
        <f t="shared" si="4"/>
        <v>4.8</v>
      </c>
      <c r="X88" s="36">
        <f>IFERROR(IF(W88=0,"",ROUNDUP(W88/H88,0)*0.00753),"")</f>
        <v>1.506E-2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9">
        <v>4607091381962</v>
      </c>
      <c r="E89" s="314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8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3"/>
      <c r="P89" s="313"/>
      <c r="Q89" s="313"/>
      <c r="R89" s="314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2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4.4444444444444446</v>
      </c>
      <c r="W90" s="308">
        <f>IFERROR(W83/H83,"0")+IFERROR(W84/H84,"0")+IFERROR(W85/H85,"0")+IFERROR(W86/H86,"0")+IFERROR(W87/H87,"0")+IFERROR(W88/H88,"0")+IFERROR(W89/H89,"0")</f>
        <v>5</v>
      </c>
      <c r="X90" s="308">
        <f>IFERROR(IF(X83="",0,X83),"0")+IFERROR(IF(X84="",0,X84),"0")+IFERROR(IF(X85="",0,X85),"0")+IFERROR(IF(X86="",0,X86),"0")+IFERROR(IF(X87="",0,X87),"0")+IFERROR(IF(X88="",0,X88),"0")+IFERROR(IF(X89="",0,X89),"0")</f>
        <v>8.0310000000000006E-2</v>
      </c>
      <c r="Y90" s="309"/>
      <c r="Z90" s="309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2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34</v>
      </c>
      <c r="W91" s="308">
        <f>IFERROR(SUM(W83:W89),"0")</f>
        <v>37.200000000000003</v>
      </c>
      <c r="X91" s="37"/>
      <c r="Y91" s="309"/>
      <c r="Z91" s="309"/>
    </row>
    <row r="92" spans="1:53" ht="14.25" customHeight="1" x14ac:dyDescent="0.25">
      <c r="A92" s="331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9">
        <v>4607091387667</v>
      </c>
      <c r="E93" s="314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3"/>
      <c r="P93" s="313"/>
      <c r="Q93" s="313"/>
      <c r="R93" s="314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9">
        <v>4607091387636</v>
      </c>
      <c r="E94" s="314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5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3"/>
      <c r="P94" s="313"/>
      <c r="Q94" s="313"/>
      <c r="R94" s="314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9">
        <v>4607091384727</v>
      </c>
      <c r="E95" s="314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6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3"/>
      <c r="P95" s="313"/>
      <c r="Q95" s="313"/>
      <c r="R95" s="314"/>
      <c r="S95" s="34"/>
      <c r="T95" s="34"/>
      <c r="U95" s="35" t="s">
        <v>65</v>
      </c>
      <c r="V95" s="306">
        <v>25</v>
      </c>
      <c r="W95" s="307">
        <f t="shared" si="5"/>
        <v>28.799999999999997</v>
      </c>
      <c r="X95" s="36">
        <f>IFERROR(IF(W95=0,"",ROUNDUP(W95/H95,0)*0.01196),"")</f>
        <v>7.1760000000000004E-2</v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9">
        <v>4607091386745</v>
      </c>
      <c r="E96" s="314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8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3"/>
      <c r="P96" s="313"/>
      <c r="Q96" s="313"/>
      <c r="R96" s="314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9">
        <v>4607091382426</v>
      </c>
      <c r="E97" s="314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3"/>
      <c r="P97" s="313"/>
      <c r="Q97" s="313"/>
      <c r="R97" s="314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9">
        <v>4607091386547</v>
      </c>
      <c r="E98" s="314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3"/>
      <c r="P98" s="313"/>
      <c r="Q98" s="313"/>
      <c r="R98" s="314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9">
        <v>4607091384734</v>
      </c>
      <c r="E99" s="314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9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3"/>
      <c r="P99" s="313"/>
      <c r="Q99" s="313"/>
      <c r="R99" s="314"/>
      <c r="S99" s="34"/>
      <c r="T99" s="34"/>
      <c r="U99" s="35" t="s">
        <v>65</v>
      </c>
      <c r="V99" s="306">
        <v>5.25</v>
      </c>
      <c r="W99" s="307">
        <f t="shared" si="5"/>
        <v>6.3000000000000007</v>
      </c>
      <c r="X99" s="36">
        <f>IFERROR(IF(W99=0,"",ROUNDUP(W99/H99,0)*0.00502),"")</f>
        <v>1.506E-2</v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9">
        <v>4607091382464</v>
      </c>
      <c r="E100" s="314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58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3"/>
      <c r="P100" s="313"/>
      <c r="Q100" s="313"/>
      <c r="R100" s="314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9">
        <v>4680115883444</v>
      </c>
      <c r="E101" s="314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0" t="s">
        <v>190</v>
      </c>
      <c r="O101" s="313"/>
      <c r="P101" s="313"/>
      <c r="Q101" s="313"/>
      <c r="R101" s="314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9">
        <v>4680115883444</v>
      </c>
      <c r="E102" s="314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78" t="s">
        <v>190</v>
      </c>
      <c r="O102" s="313"/>
      <c r="P102" s="313"/>
      <c r="Q102" s="313"/>
      <c r="R102" s="314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2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7.7083333333333339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9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8.6820000000000008E-2</v>
      </c>
      <c r="Y103" s="309"/>
      <c r="Z103" s="309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2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30.25</v>
      </c>
      <c r="W104" s="308">
        <f>IFERROR(SUM(W93:W102),"0")</f>
        <v>35.099999999999994</v>
      </c>
      <c r="X104" s="37"/>
      <c r="Y104" s="309"/>
      <c r="Z104" s="309"/>
    </row>
    <row r="105" spans="1:53" ht="14.25" customHeight="1" x14ac:dyDescent="0.25">
      <c r="A105" s="331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9">
        <v>4607091386967</v>
      </c>
      <c r="E106" s="314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613" t="s">
        <v>194</v>
      </c>
      <c r="O106" s="313"/>
      <c r="P106" s="313"/>
      <c r="Q106" s="313"/>
      <c r="R106" s="314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9">
        <v>4607091386967</v>
      </c>
      <c r="E107" s="314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22" t="s">
        <v>196</v>
      </c>
      <c r="O107" s="313"/>
      <c r="P107" s="313"/>
      <c r="Q107" s="313"/>
      <c r="R107" s="314"/>
      <c r="S107" s="34"/>
      <c r="T107" s="34"/>
      <c r="U107" s="35" t="s">
        <v>65</v>
      </c>
      <c r="V107" s="306">
        <v>140</v>
      </c>
      <c r="W107" s="307">
        <f t="shared" si="6"/>
        <v>142.80000000000001</v>
      </c>
      <c r="X107" s="36">
        <f>IFERROR(IF(W107=0,"",ROUNDUP(W107/H107,0)*0.02175),"")</f>
        <v>0.36974999999999997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9">
        <v>4607091385304</v>
      </c>
      <c r="E108" s="314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6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3"/>
      <c r="P108" s="313"/>
      <c r="Q108" s="313"/>
      <c r="R108" s="314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9">
        <v>4607091386264</v>
      </c>
      <c r="E109" s="314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3"/>
      <c r="P109" s="313"/>
      <c r="Q109" s="313"/>
      <c r="R109" s="314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9">
        <v>4680115882584</v>
      </c>
      <c r="E110" s="314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203</v>
      </c>
      <c r="O110" s="313"/>
      <c r="P110" s="313"/>
      <c r="Q110" s="313"/>
      <c r="R110" s="314"/>
      <c r="S110" s="34"/>
      <c r="T110" s="34"/>
      <c r="U110" s="35" t="s">
        <v>65</v>
      </c>
      <c r="V110" s="306">
        <v>11.55</v>
      </c>
      <c r="W110" s="307">
        <f t="shared" si="6"/>
        <v>13.200000000000001</v>
      </c>
      <c r="X110" s="36">
        <f>IFERROR(IF(W110=0,"",ROUNDUP(W110/H110,0)*0.00753),"")</f>
        <v>3.7650000000000003E-2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9">
        <v>4607091385731</v>
      </c>
      <c r="E111" s="314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438" t="s">
        <v>206</v>
      </c>
      <c r="O111" s="313"/>
      <c r="P111" s="313"/>
      <c r="Q111" s="313"/>
      <c r="R111" s="314"/>
      <c r="S111" s="34"/>
      <c r="T111" s="34"/>
      <c r="U111" s="35" t="s">
        <v>65</v>
      </c>
      <c r="V111" s="306">
        <v>135</v>
      </c>
      <c r="W111" s="307">
        <f t="shared" si="6"/>
        <v>135</v>
      </c>
      <c r="X111" s="36">
        <f>IFERROR(IF(W111=0,"",ROUNDUP(W111/H111,0)*0.00753),"")</f>
        <v>0.3765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9">
        <v>4680115880214</v>
      </c>
      <c r="E112" s="314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612" t="s">
        <v>209</v>
      </c>
      <c r="O112" s="313"/>
      <c r="P112" s="313"/>
      <c r="Q112" s="313"/>
      <c r="R112" s="314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9">
        <v>4680115880894</v>
      </c>
      <c r="E113" s="314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583" t="s">
        <v>212</v>
      </c>
      <c r="O113" s="313"/>
      <c r="P113" s="313"/>
      <c r="Q113" s="313"/>
      <c r="R113" s="314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9">
        <v>4607091385427</v>
      </c>
      <c r="E114" s="314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3"/>
      <c r="P114" s="313"/>
      <c r="Q114" s="313"/>
      <c r="R114" s="314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9">
        <v>4680115882645</v>
      </c>
      <c r="E115" s="314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75" t="s">
        <v>217</v>
      </c>
      <c r="O115" s="313"/>
      <c r="P115" s="313"/>
      <c r="Q115" s="313"/>
      <c r="R115" s="314"/>
      <c r="S115" s="34"/>
      <c r="T115" s="34"/>
      <c r="U115" s="35" t="s">
        <v>65</v>
      </c>
      <c r="V115" s="306">
        <v>3</v>
      </c>
      <c r="W115" s="307">
        <f t="shared" si="6"/>
        <v>3.6</v>
      </c>
      <c r="X115" s="36">
        <f>IFERROR(IF(W115=0,"",ROUNDUP(W115/H115,0)*0.00753),"")</f>
        <v>1.506E-2</v>
      </c>
      <c r="Y115" s="56"/>
      <c r="Z115" s="57"/>
      <c r="AD115" s="58"/>
      <c r="BA115" s="118" t="s">
        <v>1</v>
      </c>
    </row>
    <row r="116" spans="1:53" x14ac:dyDescent="0.2">
      <c r="A116" s="320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2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72.708333333333329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74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0.79896</v>
      </c>
      <c r="Y116" s="309"/>
      <c r="Z116" s="309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2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289.55</v>
      </c>
      <c r="W117" s="308">
        <f>IFERROR(SUM(W106:W115),"0")</f>
        <v>294.60000000000002</v>
      </c>
      <c r="X117" s="37"/>
      <c r="Y117" s="309"/>
      <c r="Z117" s="309"/>
    </row>
    <row r="118" spans="1:53" ht="14.25" customHeight="1" x14ac:dyDescent="0.25">
      <c r="A118" s="331" t="s">
        <v>218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9">
        <v>4607091383065</v>
      </c>
      <c r="E119" s="314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3"/>
      <c r="P119" s="313"/>
      <c r="Q119" s="313"/>
      <c r="R119" s="314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9">
        <v>4680115881532</v>
      </c>
      <c r="E120" s="314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3"/>
      <c r="P120" s="313"/>
      <c r="Q120" s="313"/>
      <c r="R120" s="314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9">
        <v>4680115882652</v>
      </c>
      <c r="E121" s="314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4" t="s">
        <v>225</v>
      </c>
      <c r="O121" s="313"/>
      <c r="P121" s="313"/>
      <c r="Q121" s="313"/>
      <c r="R121" s="314"/>
      <c r="S121" s="34"/>
      <c r="T121" s="34"/>
      <c r="U121" s="35" t="s">
        <v>65</v>
      </c>
      <c r="V121" s="306">
        <v>3.3</v>
      </c>
      <c r="W121" s="307">
        <f>IFERROR(IF(V121="",0,CEILING((V121/$H121),1)*$H121),"")</f>
        <v>3.96</v>
      </c>
      <c r="X121" s="36">
        <f>IFERROR(IF(W121=0,"",ROUNDUP(W121/H121,0)*0.00753),"")</f>
        <v>1.506E-2</v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9">
        <v>4680115880238</v>
      </c>
      <c r="E122" s="314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1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3"/>
      <c r="P122" s="313"/>
      <c r="Q122" s="313"/>
      <c r="R122" s="314"/>
      <c r="S122" s="34"/>
      <c r="T122" s="34"/>
      <c r="U122" s="35" t="s">
        <v>65</v>
      </c>
      <c r="V122" s="306">
        <v>3.3</v>
      </c>
      <c r="W122" s="307">
        <f>IFERROR(IF(V122="",0,CEILING((V122/$H122),1)*$H122),"")</f>
        <v>3.96</v>
      </c>
      <c r="X122" s="36">
        <f>IFERROR(IF(W122=0,"",ROUNDUP(W122/H122,0)*0.00753),"")</f>
        <v>1.506E-2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9">
        <v>4680115881464</v>
      </c>
      <c r="E123" s="314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485" t="s">
        <v>230</v>
      </c>
      <c r="O123" s="313"/>
      <c r="P123" s="313"/>
      <c r="Q123" s="313"/>
      <c r="R123" s="314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2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3.333333333333333</v>
      </c>
      <c r="W124" s="308">
        <f>IFERROR(W119/H119,"0")+IFERROR(W120/H120,"0")+IFERROR(W121/H121,"0")+IFERROR(W122/H122,"0")+IFERROR(W123/H123,"0")</f>
        <v>4</v>
      </c>
      <c r="X124" s="308">
        <f>IFERROR(IF(X119="",0,X119),"0")+IFERROR(IF(X120="",0,X120),"0")+IFERROR(IF(X121="",0,X121),"0")+IFERROR(IF(X122="",0,X122),"0")+IFERROR(IF(X123="",0,X123),"0")</f>
        <v>3.0120000000000001E-2</v>
      </c>
      <c r="Y124" s="309"/>
      <c r="Z124" s="309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2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6.6</v>
      </c>
      <c r="W125" s="308">
        <f>IFERROR(SUM(W119:W123),"0")</f>
        <v>7.92</v>
      </c>
      <c r="X125" s="37"/>
      <c r="Y125" s="309"/>
      <c r="Z125" s="309"/>
    </row>
    <row r="126" spans="1:53" ht="16.5" customHeight="1" x14ac:dyDescent="0.25">
      <c r="A126" s="346" t="s">
        <v>231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1"/>
      <c r="Z126" s="301"/>
    </row>
    <row r="127" spans="1:53" ht="14.25" customHeight="1" x14ac:dyDescent="0.25">
      <c r="A127" s="331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9">
        <v>4607091385168</v>
      </c>
      <c r="E128" s="314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5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3"/>
      <c r="P128" s="313"/>
      <c r="Q128" s="313"/>
      <c r="R128" s="314"/>
      <c r="S128" s="34"/>
      <c r="T128" s="34"/>
      <c r="U128" s="35" t="s">
        <v>65</v>
      </c>
      <c r="V128" s="306">
        <v>60</v>
      </c>
      <c r="W128" s="307">
        <f>IFERROR(IF(V128="",0,CEILING((V128/$H128),1)*$H128),"")</f>
        <v>64.8</v>
      </c>
      <c r="X128" s="36">
        <f>IFERROR(IF(W128=0,"",ROUNDUP(W128/H128,0)*0.02175),"")</f>
        <v>0.17399999999999999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9">
        <v>4607091383256</v>
      </c>
      <c r="E129" s="314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5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3"/>
      <c r="P129" s="313"/>
      <c r="Q129" s="313"/>
      <c r="R129" s="314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9">
        <v>4607091385748</v>
      </c>
      <c r="E130" s="314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3"/>
      <c r="P130" s="313"/>
      <c r="Q130" s="313"/>
      <c r="R130" s="314"/>
      <c r="S130" s="34"/>
      <c r="T130" s="34"/>
      <c r="U130" s="35" t="s">
        <v>65</v>
      </c>
      <c r="V130" s="306">
        <v>126</v>
      </c>
      <c r="W130" s="307">
        <f>IFERROR(IF(V130="",0,CEILING((V130/$H130),1)*$H130),"")</f>
        <v>126.9</v>
      </c>
      <c r="X130" s="36">
        <f>IFERROR(IF(W130=0,"",ROUNDUP(W130/H130,0)*0.00753),"")</f>
        <v>0.35391</v>
      </c>
      <c r="Y130" s="56"/>
      <c r="Z130" s="57"/>
      <c r="AD130" s="58"/>
      <c r="BA130" s="126" t="s">
        <v>1</v>
      </c>
    </row>
    <row r="131" spans="1:53" x14ac:dyDescent="0.2">
      <c r="A131" s="320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2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54.074074074074069</v>
      </c>
      <c r="W131" s="308">
        <f>IFERROR(W128/H128,"0")+IFERROR(W129/H129,"0")+IFERROR(W130/H130,"0")</f>
        <v>55</v>
      </c>
      <c r="X131" s="308">
        <f>IFERROR(IF(X128="",0,X128),"0")+IFERROR(IF(X129="",0,X129),"0")+IFERROR(IF(X130="",0,X130),"0")</f>
        <v>0.52790999999999999</v>
      </c>
      <c r="Y131" s="309"/>
      <c r="Z131" s="309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2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186</v>
      </c>
      <c r="W132" s="308">
        <f>IFERROR(SUM(W128:W130),"0")</f>
        <v>191.7</v>
      </c>
      <c r="X132" s="37"/>
      <c r="Y132" s="309"/>
      <c r="Z132" s="309"/>
    </row>
    <row r="133" spans="1:53" ht="27.75" customHeight="1" x14ac:dyDescent="0.2">
      <c r="A133" s="366" t="s">
        <v>238</v>
      </c>
      <c r="B133" s="367"/>
      <c r="C133" s="367"/>
      <c r="D133" s="367"/>
      <c r="E133" s="367"/>
      <c r="F133" s="367"/>
      <c r="G133" s="367"/>
      <c r="H133" s="367"/>
      <c r="I133" s="367"/>
      <c r="J133" s="367"/>
      <c r="K133" s="367"/>
      <c r="L133" s="367"/>
      <c r="M133" s="367"/>
      <c r="N133" s="367"/>
      <c r="O133" s="367"/>
      <c r="P133" s="367"/>
      <c r="Q133" s="367"/>
      <c r="R133" s="367"/>
      <c r="S133" s="367"/>
      <c r="T133" s="367"/>
      <c r="U133" s="367"/>
      <c r="V133" s="367"/>
      <c r="W133" s="367"/>
      <c r="X133" s="367"/>
      <c r="Y133" s="48"/>
      <c r="Z133" s="48"/>
    </row>
    <row r="134" spans="1:53" ht="16.5" customHeight="1" x14ac:dyDescent="0.25">
      <c r="A134" s="346" t="s">
        <v>239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1"/>
      <c r="Z134" s="301"/>
    </row>
    <row r="135" spans="1:53" ht="14.25" customHeight="1" x14ac:dyDescent="0.25">
      <c r="A135" s="331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9">
        <v>4607091383423</v>
      </c>
      <c r="E136" s="314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3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3"/>
      <c r="P136" s="313"/>
      <c r="Q136" s="313"/>
      <c r="R136" s="314"/>
      <c r="S136" s="34"/>
      <c r="T136" s="34"/>
      <c r="U136" s="35" t="s">
        <v>65</v>
      </c>
      <c r="V136" s="306">
        <v>15</v>
      </c>
      <c r="W136" s="307">
        <f>IFERROR(IF(V136="",0,CEILING((V136/$H136),1)*$H136),"")</f>
        <v>21.6</v>
      </c>
      <c r="X136" s="36">
        <f>IFERROR(IF(W136=0,"",ROUNDUP(W136/H136,0)*0.02175),"")</f>
        <v>4.3499999999999997E-2</v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9">
        <v>4607091381405</v>
      </c>
      <c r="E137" s="314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63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3"/>
      <c r="P137" s="313"/>
      <c r="Q137" s="313"/>
      <c r="R137" s="314"/>
      <c r="S137" s="34"/>
      <c r="T137" s="34"/>
      <c r="U137" s="35" t="s">
        <v>65</v>
      </c>
      <c r="V137" s="306">
        <v>25</v>
      </c>
      <c r="W137" s="307">
        <f>IFERROR(IF(V137="",0,CEILING((V137/$H137),1)*$H137),"")</f>
        <v>32.400000000000006</v>
      </c>
      <c r="X137" s="36">
        <f>IFERROR(IF(W137=0,"",ROUNDUP(W137/H137,0)*0.02175),"")</f>
        <v>6.5250000000000002E-2</v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9">
        <v>4607091386516</v>
      </c>
      <c r="E138" s="314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3"/>
      <c r="P138" s="313"/>
      <c r="Q138" s="313"/>
      <c r="R138" s="314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2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3.7037037037037037</v>
      </c>
      <c r="W139" s="308">
        <f>IFERROR(W136/H136,"0")+IFERROR(W137/H137,"0")+IFERROR(W138/H138,"0")</f>
        <v>5</v>
      </c>
      <c r="X139" s="308">
        <f>IFERROR(IF(X136="",0,X136),"0")+IFERROR(IF(X137="",0,X137),"0")+IFERROR(IF(X138="",0,X138),"0")</f>
        <v>0.10875</v>
      </c>
      <c r="Y139" s="309"/>
      <c r="Z139" s="309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2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40</v>
      </c>
      <c r="W140" s="308">
        <f>IFERROR(SUM(W136:W138),"0")</f>
        <v>54.000000000000007</v>
      </c>
      <c r="X140" s="37"/>
      <c r="Y140" s="309"/>
      <c r="Z140" s="309"/>
    </row>
    <row r="141" spans="1:53" ht="16.5" customHeight="1" x14ac:dyDescent="0.25">
      <c r="A141" s="346" t="s">
        <v>246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1"/>
      <c r="Z141" s="301"/>
    </row>
    <row r="142" spans="1:53" ht="14.25" customHeight="1" x14ac:dyDescent="0.25">
      <c r="A142" s="331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9">
        <v>4680115880993</v>
      </c>
      <c r="E143" s="314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3"/>
      <c r="P143" s="313"/>
      <c r="Q143" s="313"/>
      <c r="R143" s="314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9">
        <v>4680115881761</v>
      </c>
      <c r="E144" s="314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3"/>
      <c r="P144" s="313"/>
      <c r="Q144" s="313"/>
      <c r="R144" s="314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9">
        <v>4680115881563</v>
      </c>
      <c r="E145" s="314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3"/>
      <c r="P145" s="313"/>
      <c r="Q145" s="313"/>
      <c r="R145" s="314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9">
        <v>4680115880986</v>
      </c>
      <c r="E146" s="314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3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3"/>
      <c r="P146" s="313"/>
      <c r="Q146" s="313"/>
      <c r="R146" s="314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9">
        <v>4680115880207</v>
      </c>
      <c r="E147" s="314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3"/>
      <c r="P147" s="313"/>
      <c r="Q147" s="313"/>
      <c r="R147" s="314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9">
        <v>4680115881785</v>
      </c>
      <c r="E148" s="314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4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3"/>
      <c r="P148" s="313"/>
      <c r="Q148" s="313"/>
      <c r="R148" s="314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9">
        <v>4680115881679</v>
      </c>
      <c r="E149" s="314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3"/>
      <c r="P149" s="313"/>
      <c r="Q149" s="313"/>
      <c r="R149" s="314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9">
        <v>4680115880191</v>
      </c>
      <c r="E150" s="314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3"/>
      <c r="P150" s="313"/>
      <c r="Q150" s="313"/>
      <c r="R150" s="314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2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2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46" t="s">
        <v>263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1"/>
      <c r="Z153" s="301"/>
    </row>
    <row r="154" spans="1:53" ht="14.25" customHeight="1" x14ac:dyDescent="0.25">
      <c r="A154" s="331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9">
        <v>4680115881402</v>
      </c>
      <c r="E155" s="314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3"/>
      <c r="P155" s="313"/>
      <c r="Q155" s="313"/>
      <c r="R155" s="314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9">
        <v>4680115881396</v>
      </c>
      <c r="E156" s="314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3"/>
      <c r="P156" s="313"/>
      <c r="Q156" s="313"/>
      <c r="R156" s="314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2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2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31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9">
        <v>4680115882935</v>
      </c>
      <c r="E160" s="314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389" t="s">
        <v>270</v>
      </c>
      <c r="O160" s="313"/>
      <c r="P160" s="313"/>
      <c r="Q160" s="313"/>
      <c r="R160" s="314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9">
        <v>4680115880764</v>
      </c>
      <c r="E161" s="314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3"/>
      <c r="P161" s="313"/>
      <c r="Q161" s="313"/>
      <c r="R161" s="314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2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2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31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9">
        <v>4680115882683</v>
      </c>
      <c r="E165" s="314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3"/>
      <c r="P165" s="313"/>
      <c r="Q165" s="313"/>
      <c r="R165" s="314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9">
        <v>4680115882690</v>
      </c>
      <c r="E166" s="314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3"/>
      <c r="P166" s="313"/>
      <c r="Q166" s="313"/>
      <c r="R166" s="314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9">
        <v>4680115882669</v>
      </c>
      <c r="E167" s="314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3"/>
      <c r="P167" s="313"/>
      <c r="Q167" s="313"/>
      <c r="R167" s="314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9">
        <v>4680115882676</v>
      </c>
      <c r="E168" s="314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3"/>
      <c r="P168" s="313"/>
      <c r="Q168" s="313"/>
      <c r="R168" s="314"/>
      <c r="S168" s="34"/>
      <c r="T168" s="34"/>
      <c r="U168" s="35" t="s">
        <v>65</v>
      </c>
      <c r="V168" s="306">
        <v>10</v>
      </c>
      <c r="W168" s="307">
        <f>IFERROR(IF(V168="",0,CEILING((V168/$H168),1)*$H168),"")</f>
        <v>10.8</v>
      </c>
      <c r="X168" s="36">
        <f>IFERROR(IF(W168=0,"",ROUNDUP(W168/H168,0)*0.00937),"")</f>
        <v>1.874E-2</v>
      </c>
      <c r="Y168" s="56"/>
      <c r="Z168" s="57"/>
      <c r="AD168" s="58"/>
      <c r="BA168" s="145" t="s">
        <v>1</v>
      </c>
    </row>
    <row r="169" spans="1:53" x14ac:dyDescent="0.2">
      <c r="A169" s="320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2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1.8518518518518516</v>
      </c>
      <c r="W169" s="308">
        <f>IFERROR(W165/H165,"0")+IFERROR(W166/H166,"0")+IFERROR(W167/H167,"0")+IFERROR(W168/H168,"0")</f>
        <v>2</v>
      </c>
      <c r="X169" s="308">
        <f>IFERROR(IF(X165="",0,X165),"0")+IFERROR(IF(X166="",0,X166),"0")+IFERROR(IF(X167="",0,X167),"0")+IFERROR(IF(X168="",0,X168),"0")</f>
        <v>1.874E-2</v>
      </c>
      <c r="Y169" s="309"/>
      <c r="Z169" s="309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2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10</v>
      </c>
      <c r="W170" s="308">
        <f>IFERROR(SUM(W165:W168),"0")</f>
        <v>10.8</v>
      </c>
      <c r="X170" s="37"/>
      <c r="Y170" s="309"/>
      <c r="Z170" s="309"/>
    </row>
    <row r="171" spans="1:53" ht="14.25" customHeight="1" x14ac:dyDescent="0.25">
      <c r="A171" s="331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9">
        <v>4680115881556</v>
      </c>
      <c r="E172" s="314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6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3"/>
      <c r="P172" s="313"/>
      <c r="Q172" s="313"/>
      <c r="R172" s="314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9">
        <v>4680115880573</v>
      </c>
      <c r="E173" s="314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584" t="s">
        <v>285</v>
      </c>
      <c r="O173" s="313"/>
      <c r="P173" s="313"/>
      <c r="Q173" s="313"/>
      <c r="R173" s="314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9">
        <v>4680115881594</v>
      </c>
      <c r="E174" s="314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3"/>
      <c r="P174" s="313"/>
      <c r="Q174" s="313"/>
      <c r="R174" s="314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9">
        <v>4680115881587</v>
      </c>
      <c r="E175" s="314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10" t="s">
        <v>290</v>
      </c>
      <c r="O175" s="313"/>
      <c r="P175" s="313"/>
      <c r="Q175" s="313"/>
      <c r="R175" s="314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9">
        <v>4680115880962</v>
      </c>
      <c r="E176" s="314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5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3"/>
      <c r="P176" s="313"/>
      <c r="Q176" s="313"/>
      <c r="R176" s="314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9">
        <v>4680115881617</v>
      </c>
      <c r="E177" s="314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4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3"/>
      <c r="P177" s="313"/>
      <c r="Q177" s="313"/>
      <c r="R177" s="314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9">
        <v>4680115881228</v>
      </c>
      <c r="E178" s="314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03" t="s">
        <v>297</v>
      </c>
      <c r="O178" s="313"/>
      <c r="P178" s="313"/>
      <c r="Q178" s="313"/>
      <c r="R178" s="314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9">
        <v>4680115881037</v>
      </c>
      <c r="E179" s="314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8" t="s">
        <v>300</v>
      </c>
      <c r="O179" s="313"/>
      <c r="P179" s="313"/>
      <c r="Q179" s="313"/>
      <c r="R179" s="314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9">
        <v>4680115881211</v>
      </c>
      <c r="E180" s="314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3"/>
      <c r="P180" s="313"/>
      <c r="Q180" s="313"/>
      <c r="R180" s="314"/>
      <c r="S180" s="34"/>
      <c r="T180" s="34"/>
      <c r="U180" s="35" t="s">
        <v>65</v>
      </c>
      <c r="V180" s="306">
        <v>228</v>
      </c>
      <c r="W180" s="307">
        <f t="shared" si="8"/>
        <v>228</v>
      </c>
      <c r="X180" s="36">
        <f>IFERROR(IF(W180=0,"",ROUNDUP(W180/H180,0)*0.00753),"")</f>
        <v>0.71535000000000004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9">
        <v>4680115881020</v>
      </c>
      <c r="E181" s="314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59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3"/>
      <c r="P181" s="313"/>
      <c r="Q181" s="313"/>
      <c r="R181" s="314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9">
        <v>4680115882195</v>
      </c>
      <c r="E182" s="314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3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3"/>
      <c r="P182" s="313"/>
      <c r="Q182" s="313"/>
      <c r="R182" s="314"/>
      <c r="S182" s="34"/>
      <c r="T182" s="34"/>
      <c r="U182" s="35" t="s">
        <v>65</v>
      </c>
      <c r="V182" s="306">
        <v>234</v>
      </c>
      <c r="W182" s="307">
        <f t="shared" si="8"/>
        <v>235.2</v>
      </c>
      <c r="X182" s="36">
        <f t="shared" ref="X182:X188" si="9">IFERROR(IF(W182=0,"",ROUNDUP(W182/H182,0)*0.00753),"")</f>
        <v>0.73794000000000004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9">
        <v>4680115882607</v>
      </c>
      <c r="E183" s="314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41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3"/>
      <c r="P183" s="313"/>
      <c r="Q183" s="313"/>
      <c r="R183" s="314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9">
        <v>4680115880092</v>
      </c>
      <c r="E184" s="314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3"/>
      <c r="P184" s="313"/>
      <c r="Q184" s="313"/>
      <c r="R184" s="314"/>
      <c r="S184" s="34"/>
      <c r="T184" s="34"/>
      <c r="U184" s="35" t="s">
        <v>65</v>
      </c>
      <c r="V184" s="306">
        <v>264</v>
      </c>
      <c r="W184" s="307">
        <f t="shared" si="8"/>
        <v>264</v>
      </c>
      <c r="X184" s="36">
        <f t="shared" si="9"/>
        <v>0.82830000000000004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9">
        <v>4680115880221</v>
      </c>
      <c r="E185" s="314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3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3"/>
      <c r="P185" s="313"/>
      <c r="Q185" s="313"/>
      <c r="R185" s="314"/>
      <c r="S185" s="34"/>
      <c r="T185" s="34"/>
      <c r="U185" s="35" t="s">
        <v>65</v>
      </c>
      <c r="V185" s="306">
        <v>276</v>
      </c>
      <c r="W185" s="307">
        <f t="shared" si="8"/>
        <v>276</v>
      </c>
      <c r="X185" s="36">
        <f t="shared" si="9"/>
        <v>0.86595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9">
        <v>4680115882942</v>
      </c>
      <c r="E186" s="314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3"/>
      <c r="P186" s="313"/>
      <c r="Q186" s="313"/>
      <c r="R186" s="314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9">
        <v>4680115880504</v>
      </c>
      <c r="E187" s="314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3"/>
      <c r="P187" s="313"/>
      <c r="Q187" s="313"/>
      <c r="R187" s="314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9">
        <v>4680115882164</v>
      </c>
      <c r="E188" s="314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4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3"/>
      <c r="P188" s="313"/>
      <c r="Q188" s="313"/>
      <c r="R188" s="314"/>
      <c r="S188" s="34"/>
      <c r="T188" s="34"/>
      <c r="U188" s="35" t="s">
        <v>65</v>
      </c>
      <c r="V188" s="306">
        <v>142</v>
      </c>
      <c r="W188" s="307">
        <f t="shared" si="8"/>
        <v>144</v>
      </c>
      <c r="X188" s="36">
        <f t="shared" si="9"/>
        <v>0.45180000000000003</v>
      </c>
      <c r="Y188" s="56"/>
      <c r="Z188" s="57"/>
      <c r="AD188" s="58"/>
      <c r="BA188" s="162" t="s">
        <v>1</v>
      </c>
    </row>
    <row r="189" spans="1:53" x14ac:dyDescent="0.2">
      <c r="A189" s="320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2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476.66666666666669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478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3.5993400000000002</v>
      </c>
      <c r="Y189" s="309"/>
      <c r="Z189" s="309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2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1144</v>
      </c>
      <c r="W190" s="308">
        <f>IFERROR(SUM(W172:W188),"0")</f>
        <v>1147.2</v>
      </c>
      <c r="X190" s="37"/>
      <c r="Y190" s="309"/>
      <c r="Z190" s="309"/>
    </row>
    <row r="191" spans="1:53" ht="14.25" customHeight="1" x14ac:dyDescent="0.25">
      <c r="A191" s="331" t="s">
        <v>218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9">
        <v>4680115880801</v>
      </c>
      <c r="E192" s="314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3"/>
      <c r="P192" s="313"/>
      <c r="Q192" s="313"/>
      <c r="R192" s="314"/>
      <c r="S192" s="34"/>
      <c r="T192" s="34"/>
      <c r="U192" s="35" t="s">
        <v>65</v>
      </c>
      <c r="V192" s="306">
        <v>58</v>
      </c>
      <c r="W192" s="307">
        <f>IFERROR(IF(V192="",0,CEILING((V192/$H192),1)*$H192),"")</f>
        <v>60</v>
      </c>
      <c r="X192" s="36">
        <f>IFERROR(IF(W192=0,"",ROUNDUP(W192/H192,0)*0.00753),"")</f>
        <v>0.18825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9">
        <v>4680115880818</v>
      </c>
      <c r="E193" s="314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3"/>
      <c r="P193" s="313"/>
      <c r="Q193" s="313"/>
      <c r="R193" s="314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2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24.166666666666668</v>
      </c>
      <c r="W194" s="308">
        <f>IFERROR(W192/H192,"0")+IFERROR(W193/H193,"0")</f>
        <v>25</v>
      </c>
      <c r="X194" s="308">
        <f>IFERROR(IF(X192="",0,X192),"0")+IFERROR(IF(X193="",0,X193),"0")</f>
        <v>0.18825</v>
      </c>
      <c r="Y194" s="309"/>
      <c r="Z194" s="309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2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58</v>
      </c>
      <c r="W195" s="308">
        <f>IFERROR(SUM(W192:W193),"0")</f>
        <v>60</v>
      </c>
      <c r="X195" s="37"/>
      <c r="Y195" s="309"/>
      <c r="Z195" s="309"/>
    </row>
    <row r="196" spans="1:53" ht="16.5" customHeight="1" x14ac:dyDescent="0.25">
      <c r="A196" s="346" t="s">
        <v>323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1"/>
      <c r="Z196" s="301"/>
    </row>
    <row r="197" spans="1:53" ht="14.25" customHeight="1" x14ac:dyDescent="0.25">
      <c r="A197" s="331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9">
        <v>4607091387445</v>
      </c>
      <c r="E198" s="314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3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3"/>
      <c r="P198" s="313"/>
      <c r="Q198" s="313"/>
      <c r="R198" s="314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9">
        <v>4607091386004</v>
      </c>
      <c r="E199" s="314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62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3"/>
      <c r="P199" s="313"/>
      <c r="Q199" s="313"/>
      <c r="R199" s="314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9">
        <v>4607091386004</v>
      </c>
      <c r="E200" s="314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3"/>
      <c r="P200" s="313"/>
      <c r="Q200" s="313"/>
      <c r="R200" s="314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9">
        <v>4607091386073</v>
      </c>
      <c r="E201" s="314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0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3"/>
      <c r="P201" s="313"/>
      <c r="Q201" s="313"/>
      <c r="R201" s="314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9">
        <v>4607091387322</v>
      </c>
      <c r="E202" s="314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5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3"/>
      <c r="P202" s="313"/>
      <c r="Q202" s="313"/>
      <c r="R202" s="314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9">
        <v>4607091387322</v>
      </c>
      <c r="E203" s="314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3"/>
      <c r="P203" s="313"/>
      <c r="Q203" s="313"/>
      <c r="R203" s="314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9">
        <v>4607091387377</v>
      </c>
      <c r="E204" s="314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3"/>
      <c r="P204" s="313"/>
      <c r="Q204" s="313"/>
      <c r="R204" s="314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9">
        <v>4607091387353</v>
      </c>
      <c r="E205" s="314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6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3"/>
      <c r="P205" s="313"/>
      <c r="Q205" s="313"/>
      <c r="R205" s="314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9">
        <v>4607091386011</v>
      </c>
      <c r="E206" s="314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3"/>
      <c r="P206" s="313"/>
      <c r="Q206" s="313"/>
      <c r="R206" s="314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9">
        <v>4607091387308</v>
      </c>
      <c r="E207" s="314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60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3"/>
      <c r="P207" s="313"/>
      <c r="Q207" s="313"/>
      <c r="R207" s="314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9">
        <v>4607091387339</v>
      </c>
      <c r="E208" s="314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3"/>
      <c r="P208" s="313"/>
      <c r="Q208" s="313"/>
      <c r="R208" s="314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9">
        <v>4680115882638</v>
      </c>
      <c r="E209" s="314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3"/>
      <c r="P209" s="313"/>
      <c r="Q209" s="313"/>
      <c r="R209" s="314"/>
      <c r="S209" s="34"/>
      <c r="T209" s="34"/>
      <c r="U209" s="35" t="s">
        <v>65</v>
      </c>
      <c r="V209" s="306">
        <v>12</v>
      </c>
      <c r="W209" s="307">
        <f t="shared" si="10"/>
        <v>12</v>
      </c>
      <c r="X209" s="36">
        <f t="shared" si="11"/>
        <v>2.811E-2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9">
        <v>4680115881938</v>
      </c>
      <c r="E210" s="314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3"/>
      <c r="P210" s="313"/>
      <c r="Q210" s="313"/>
      <c r="R210" s="314"/>
      <c r="S210" s="34"/>
      <c r="T210" s="34"/>
      <c r="U210" s="35" t="s">
        <v>65</v>
      </c>
      <c r="V210" s="306">
        <v>6</v>
      </c>
      <c r="W210" s="307">
        <f t="shared" si="10"/>
        <v>8</v>
      </c>
      <c r="X210" s="36">
        <f t="shared" si="11"/>
        <v>1.874E-2</v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9">
        <v>4607091387346</v>
      </c>
      <c r="E211" s="314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3"/>
      <c r="P211" s="313"/>
      <c r="Q211" s="313"/>
      <c r="R211" s="314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9">
        <v>4607091389807</v>
      </c>
      <c r="E212" s="314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3"/>
      <c r="P212" s="313"/>
      <c r="Q212" s="313"/>
      <c r="R212" s="314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2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4.5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5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4.6850000000000003E-2</v>
      </c>
      <c r="Y213" s="309"/>
      <c r="Z213" s="309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2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18</v>
      </c>
      <c r="W214" s="308">
        <f>IFERROR(SUM(W198:W212),"0")</f>
        <v>20</v>
      </c>
      <c r="X214" s="37"/>
      <c r="Y214" s="309"/>
      <c r="Z214" s="309"/>
    </row>
    <row r="215" spans="1:53" ht="14.25" customHeight="1" x14ac:dyDescent="0.25">
      <c r="A215" s="331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9">
        <v>4680115881914</v>
      </c>
      <c r="E216" s="314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3"/>
      <c r="P216" s="313"/>
      <c r="Q216" s="313"/>
      <c r="R216" s="314"/>
      <c r="S216" s="34"/>
      <c r="T216" s="34"/>
      <c r="U216" s="35" t="s">
        <v>65</v>
      </c>
      <c r="V216" s="306">
        <v>12</v>
      </c>
      <c r="W216" s="307">
        <f>IFERROR(IF(V216="",0,CEILING((V216/$H216),1)*$H216),"")</f>
        <v>12</v>
      </c>
      <c r="X216" s="36">
        <f>IFERROR(IF(W216=0,"",ROUNDUP(W216/H216,0)*0.00937),"")</f>
        <v>2.811E-2</v>
      </c>
      <c r="Y216" s="56"/>
      <c r="Z216" s="57"/>
      <c r="AD216" s="58"/>
      <c r="BA216" s="180" t="s">
        <v>1</v>
      </c>
    </row>
    <row r="217" spans="1:53" x14ac:dyDescent="0.2">
      <c r="A217" s="320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2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3</v>
      </c>
      <c r="W217" s="308">
        <f>IFERROR(W216/H216,"0")</f>
        <v>3</v>
      </c>
      <c r="X217" s="308">
        <f>IFERROR(IF(X216="",0,X216),"0")</f>
        <v>2.811E-2</v>
      </c>
      <c r="Y217" s="309"/>
      <c r="Z217" s="309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2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12</v>
      </c>
      <c r="W218" s="308">
        <f>IFERROR(SUM(W216:W216),"0")</f>
        <v>12</v>
      </c>
      <c r="X218" s="37"/>
      <c r="Y218" s="309"/>
      <c r="Z218" s="309"/>
    </row>
    <row r="219" spans="1:53" ht="14.25" customHeight="1" x14ac:dyDescent="0.25">
      <c r="A219" s="331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9">
        <v>4607091387193</v>
      </c>
      <c r="E220" s="314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3"/>
      <c r="P220" s="313"/>
      <c r="Q220" s="313"/>
      <c r="R220" s="314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9">
        <v>4607091387230</v>
      </c>
      <c r="E221" s="314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3"/>
      <c r="P221" s="313"/>
      <c r="Q221" s="313"/>
      <c r="R221" s="314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9">
        <v>4607091387285</v>
      </c>
      <c r="E222" s="314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3"/>
      <c r="P222" s="313"/>
      <c r="Q222" s="313"/>
      <c r="R222" s="314"/>
      <c r="S222" s="34"/>
      <c r="T222" s="34"/>
      <c r="U222" s="35" t="s">
        <v>65</v>
      </c>
      <c r="V222" s="306">
        <v>3.36</v>
      </c>
      <c r="W222" s="307">
        <f>IFERROR(IF(V222="",0,CEILING((V222/$H222),1)*$H222),"")</f>
        <v>4.2</v>
      </c>
      <c r="X222" s="36">
        <f>IFERROR(IF(W222=0,"",ROUNDUP(W222/H222,0)*0.00502),"")</f>
        <v>1.004E-2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9">
        <v>4607091389845</v>
      </c>
      <c r="E223" s="314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56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3"/>
      <c r="P223" s="313"/>
      <c r="Q223" s="313"/>
      <c r="R223" s="314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2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1.5999999999999999</v>
      </c>
      <c r="W224" s="308">
        <f>IFERROR(W220/H220,"0")+IFERROR(W221/H221,"0")+IFERROR(W222/H222,"0")+IFERROR(W223/H223,"0")</f>
        <v>2</v>
      </c>
      <c r="X224" s="308">
        <f>IFERROR(IF(X220="",0,X220),"0")+IFERROR(IF(X221="",0,X221),"0")+IFERROR(IF(X222="",0,X222),"0")+IFERROR(IF(X223="",0,X223),"0")</f>
        <v>1.004E-2</v>
      </c>
      <c r="Y224" s="309"/>
      <c r="Z224" s="309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2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3.36</v>
      </c>
      <c r="W225" s="308">
        <f>IFERROR(SUM(W220:W223),"0")</f>
        <v>4.2</v>
      </c>
      <c r="X225" s="37"/>
      <c r="Y225" s="309"/>
      <c r="Z225" s="309"/>
    </row>
    <row r="226" spans="1:53" ht="14.25" customHeight="1" x14ac:dyDescent="0.25">
      <c r="A226" s="331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9">
        <v>4607091387766</v>
      </c>
      <c r="E227" s="314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3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3"/>
      <c r="P227" s="313"/>
      <c r="Q227" s="313"/>
      <c r="R227" s="314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9">
        <v>4607091387957</v>
      </c>
      <c r="E228" s="314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3"/>
      <c r="P228" s="313"/>
      <c r="Q228" s="313"/>
      <c r="R228" s="314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9">
        <v>4607091387964</v>
      </c>
      <c r="E229" s="314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3"/>
      <c r="P229" s="313"/>
      <c r="Q229" s="313"/>
      <c r="R229" s="314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9">
        <v>4607091381672</v>
      </c>
      <c r="E230" s="314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43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3"/>
      <c r="P230" s="313"/>
      <c r="Q230" s="313"/>
      <c r="R230" s="314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9">
        <v>4607091387537</v>
      </c>
      <c r="E231" s="314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3"/>
      <c r="P231" s="313"/>
      <c r="Q231" s="313"/>
      <c r="R231" s="314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9">
        <v>4607091387513</v>
      </c>
      <c r="E232" s="314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3"/>
      <c r="P232" s="313"/>
      <c r="Q232" s="313"/>
      <c r="R232" s="314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9">
        <v>4680115880511</v>
      </c>
      <c r="E233" s="314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3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3"/>
      <c r="P233" s="313"/>
      <c r="Q233" s="313"/>
      <c r="R233" s="314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2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21"/>
      <c r="B235" s="321"/>
      <c r="C235" s="321"/>
      <c r="D235" s="321"/>
      <c r="E235" s="321"/>
      <c r="F235" s="321"/>
      <c r="G235" s="321"/>
      <c r="H235" s="321"/>
      <c r="I235" s="321"/>
      <c r="J235" s="321"/>
      <c r="K235" s="321"/>
      <c r="L235" s="321"/>
      <c r="M235" s="322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31" t="s">
        <v>218</v>
      </c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21"/>
      <c r="P236" s="321"/>
      <c r="Q236" s="321"/>
      <c r="R236" s="321"/>
      <c r="S236" s="321"/>
      <c r="T236" s="321"/>
      <c r="U236" s="321"/>
      <c r="V236" s="321"/>
      <c r="W236" s="321"/>
      <c r="X236" s="321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9">
        <v>4607091380880</v>
      </c>
      <c r="E237" s="314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3"/>
      <c r="P237" s="313"/>
      <c r="Q237" s="313"/>
      <c r="R237" s="314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9">
        <v>4607091384482</v>
      </c>
      <c r="E238" s="314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3"/>
      <c r="P238" s="313"/>
      <c r="Q238" s="313"/>
      <c r="R238" s="314"/>
      <c r="S238" s="34"/>
      <c r="T238" s="34"/>
      <c r="U238" s="35" t="s">
        <v>65</v>
      </c>
      <c r="V238" s="306">
        <v>350</v>
      </c>
      <c r="W238" s="307">
        <f>IFERROR(IF(V238="",0,CEILING((V238/$H238),1)*$H238),"")</f>
        <v>351</v>
      </c>
      <c r="X238" s="36">
        <f>IFERROR(IF(W238=0,"",ROUNDUP(W238/H238,0)*0.02175),"")</f>
        <v>0.9787499999999999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9">
        <v>4607091380897</v>
      </c>
      <c r="E239" s="314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3"/>
      <c r="P239" s="313"/>
      <c r="Q239" s="313"/>
      <c r="R239" s="314"/>
      <c r="S239" s="34"/>
      <c r="T239" s="34"/>
      <c r="U239" s="35" t="s">
        <v>65</v>
      </c>
      <c r="V239" s="306">
        <v>10</v>
      </c>
      <c r="W239" s="307">
        <f>IFERROR(IF(V239="",0,CEILING((V239/$H239),1)*$H239),"")</f>
        <v>16.8</v>
      </c>
      <c r="X239" s="36">
        <f>IFERROR(IF(W239=0,"",ROUNDUP(W239/H239,0)*0.02175),"")</f>
        <v>4.3499999999999997E-2</v>
      </c>
      <c r="Y239" s="56"/>
      <c r="Z239" s="57"/>
      <c r="AD239" s="58"/>
      <c r="BA239" s="194" t="s">
        <v>1</v>
      </c>
    </row>
    <row r="240" spans="1:53" x14ac:dyDescent="0.2">
      <c r="A240" s="320"/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2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46.062271062271066</v>
      </c>
      <c r="W240" s="308">
        <f>IFERROR(W237/H237,"0")+IFERROR(W238/H238,"0")+IFERROR(W239/H239,"0")</f>
        <v>47</v>
      </c>
      <c r="X240" s="308">
        <f>IFERROR(IF(X237="",0,X237),"0")+IFERROR(IF(X238="",0,X238),"0")+IFERROR(IF(X239="",0,X239),"0")</f>
        <v>1.0222499999999999</v>
      </c>
      <c r="Y240" s="309"/>
      <c r="Z240" s="309"/>
    </row>
    <row r="241" spans="1:53" x14ac:dyDescent="0.2">
      <c r="A241" s="321"/>
      <c r="B241" s="321"/>
      <c r="C241" s="321"/>
      <c r="D241" s="321"/>
      <c r="E241" s="321"/>
      <c r="F241" s="321"/>
      <c r="G241" s="321"/>
      <c r="H241" s="321"/>
      <c r="I241" s="321"/>
      <c r="J241" s="321"/>
      <c r="K241" s="321"/>
      <c r="L241" s="321"/>
      <c r="M241" s="322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360</v>
      </c>
      <c r="W241" s="308">
        <f>IFERROR(SUM(W237:W239),"0")</f>
        <v>367.8</v>
      </c>
      <c r="X241" s="37"/>
      <c r="Y241" s="309"/>
      <c r="Z241" s="309"/>
    </row>
    <row r="242" spans="1:53" ht="14.25" customHeight="1" x14ac:dyDescent="0.25">
      <c r="A242" s="331" t="s">
        <v>81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9">
        <v>4607091388374</v>
      </c>
      <c r="E243" s="314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53" t="s">
        <v>384</v>
      </c>
      <c r="O243" s="313"/>
      <c r="P243" s="313"/>
      <c r="Q243" s="313"/>
      <c r="R243" s="314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9">
        <v>4607091388381</v>
      </c>
      <c r="E244" s="314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28" t="s">
        <v>387</v>
      </c>
      <c r="O244" s="313"/>
      <c r="P244" s="313"/>
      <c r="Q244" s="313"/>
      <c r="R244" s="314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9">
        <v>4680115881860</v>
      </c>
      <c r="E245" s="314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522" t="s">
        <v>391</v>
      </c>
      <c r="O245" s="313"/>
      <c r="P245" s="313"/>
      <c r="Q245" s="313"/>
      <c r="R245" s="314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9">
        <v>4607091388404</v>
      </c>
      <c r="E246" s="314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3"/>
      <c r="P246" s="313"/>
      <c r="Q246" s="313"/>
      <c r="R246" s="314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21"/>
      <c r="C247" s="321"/>
      <c r="D247" s="321"/>
      <c r="E247" s="321"/>
      <c r="F247" s="321"/>
      <c r="G247" s="321"/>
      <c r="H247" s="321"/>
      <c r="I247" s="321"/>
      <c r="J247" s="321"/>
      <c r="K247" s="321"/>
      <c r="L247" s="321"/>
      <c r="M247" s="322"/>
      <c r="N247" s="316" t="s">
        <v>66</v>
      </c>
      <c r="O247" s="317"/>
      <c r="P247" s="317"/>
      <c r="Q247" s="317"/>
      <c r="R247" s="317"/>
      <c r="S247" s="317"/>
      <c r="T247" s="318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21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2"/>
      <c r="N248" s="316" t="s">
        <v>66</v>
      </c>
      <c r="O248" s="317"/>
      <c r="P248" s="317"/>
      <c r="Q248" s="317"/>
      <c r="R248" s="317"/>
      <c r="S248" s="317"/>
      <c r="T248" s="318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31" t="s">
        <v>395</v>
      </c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1"/>
      <c r="N249" s="321"/>
      <c r="O249" s="321"/>
      <c r="P249" s="321"/>
      <c r="Q249" s="321"/>
      <c r="R249" s="321"/>
      <c r="S249" s="321"/>
      <c r="T249" s="321"/>
      <c r="U249" s="321"/>
      <c r="V249" s="321"/>
      <c r="W249" s="321"/>
      <c r="X249" s="321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9">
        <v>4680115881808</v>
      </c>
      <c r="E250" s="314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4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3"/>
      <c r="P250" s="313"/>
      <c r="Q250" s="313"/>
      <c r="R250" s="314"/>
      <c r="S250" s="34"/>
      <c r="T250" s="34"/>
      <c r="U250" s="35" t="s">
        <v>65</v>
      </c>
      <c r="V250" s="306">
        <v>3</v>
      </c>
      <c r="W250" s="307">
        <f>IFERROR(IF(V250="",0,CEILING((V250/$H250),1)*$H250),"")</f>
        <v>4</v>
      </c>
      <c r="X250" s="36">
        <f>IFERROR(IF(W250=0,"",ROUNDUP(W250/H250,0)*0.00474),"")</f>
        <v>9.4800000000000006E-3</v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9">
        <v>4680115881822</v>
      </c>
      <c r="E251" s="314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3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3"/>
      <c r="P251" s="313"/>
      <c r="Q251" s="313"/>
      <c r="R251" s="314"/>
      <c r="S251" s="34"/>
      <c r="T251" s="34"/>
      <c r="U251" s="35" t="s">
        <v>65</v>
      </c>
      <c r="V251" s="306">
        <v>3</v>
      </c>
      <c r="W251" s="307">
        <f>IFERROR(IF(V251="",0,CEILING((V251/$H251),1)*$H251),"")</f>
        <v>4</v>
      </c>
      <c r="X251" s="36">
        <f>IFERROR(IF(W251=0,"",ROUNDUP(W251/H251,0)*0.00474),"")</f>
        <v>9.4800000000000006E-3</v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9">
        <v>4680115880016</v>
      </c>
      <c r="E252" s="314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6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3"/>
      <c r="P252" s="313"/>
      <c r="Q252" s="313"/>
      <c r="R252" s="314"/>
      <c r="S252" s="34"/>
      <c r="T252" s="34"/>
      <c r="U252" s="35" t="s">
        <v>65</v>
      </c>
      <c r="V252" s="306">
        <v>3</v>
      </c>
      <c r="W252" s="307">
        <f>IFERROR(IF(V252="",0,CEILING((V252/$H252),1)*$H252),"")</f>
        <v>4</v>
      </c>
      <c r="X252" s="36">
        <f>IFERROR(IF(W252=0,"",ROUNDUP(W252/H252,0)*0.00474),"")</f>
        <v>9.4800000000000006E-3</v>
      </c>
      <c r="Y252" s="56"/>
      <c r="Z252" s="57"/>
      <c r="AD252" s="58"/>
      <c r="BA252" s="201" t="s">
        <v>1</v>
      </c>
    </row>
    <row r="253" spans="1:53" x14ac:dyDescent="0.2">
      <c r="A253" s="320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2"/>
      <c r="N253" s="316" t="s">
        <v>66</v>
      </c>
      <c r="O253" s="317"/>
      <c r="P253" s="317"/>
      <c r="Q253" s="317"/>
      <c r="R253" s="317"/>
      <c r="S253" s="317"/>
      <c r="T253" s="318"/>
      <c r="U253" s="37" t="s">
        <v>67</v>
      </c>
      <c r="V253" s="308">
        <f>IFERROR(V250/H250,"0")+IFERROR(V251/H251,"0")+IFERROR(V252/H252,"0")</f>
        <v>4.5</v>
      </c>
      <c r="W253" s="308">
        <f>IFERROR(W250/H250,"0")+IFERROR(W251/H251,"0")+IFERROR(W252/H252,"0")</f>
        <v>6</v>
      </c>
      <c r="X253" s="308">
        <f>IFERROR(IF(X250="",0,X250),"0")+IFERROR(IF(X251="",0,X251),"0")+IFERROR(IF(X252="",0,X252),"0")</f>
        <v>2.844E-2</v>
      </c>
      <c r="Y253" s="309"/>
      <c r="Z253" s="309"/>
    </row>
    <row r="254" spans="1:53" x14ac:dyDescent="0.2">
      <c r="A254" s="321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2"/>
      <c r="N254" s="316" t="s">
        <v>66</v>
      </c>
      <c r="O254" s="317"/>
      <c r="P254" s="317"/>
      <c r="Q254" s="317"/>
      <c r="R254" s="317"/>
      <c r="S254" s="317"/>
      <c r="T254" s="318"/>
      <c r="U254" s="37" t="s">
        <v>65</v>
      </c>
      <c r="V254" s="308">
        <f>IFERROR(SUM(V250:V252),"0")</f>
        <v>9</v>
      </c>
      <c r="W254" s="308">
        <f>IFERROR(SUM(W250:W252),"0")</f>
        <v>12</v>
      </c>
      <c r="X254" s="37"/>
      <c r="Y254" s="309"/>
      <c r="Z254" s="309"/>
    </row>
    <row r="255" spans="1:53" ht="16.5" customHeight="1" x14ac:dyDescent="0.25">
      <c r="A255" s="346" t="s">
        <v>404</v>
      </c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1"/>
      <c r="N255" s="321"/>
      <c r="O255" s="321"/>
      <c r="P255" s="321"/>
      <c r="Q255" s="321"/>
      <c r="R255" s="321"/>
      <c r="S255" s="321"/>
      <c r="T255" s="321"/>
      <c r="U255" s="321"/>
      <c r="V255" s="321"/>
      <c r="W255" s="321"/>
      <c r="X255" s="321"/>
      <c r="Y255" s="301"/>
      <c r="Z255" s="301"/>
    </row>
    <row r="256" spans="1:53" ht="14.25" customHeight="1" x14ac:dyDescent="0.25">
      <c r="A256" s="331" t="s">
        <v>103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9">
        <v>4607091387421</v>
      </c>
      <c r="E257" s="314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3"/>
      <c r="P257" s="313"/>
      <c r="Q257" s="313"/>
      <c r="R257" s="314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9">
        <v>4607091387421</v>
      </c>
      <c r="E258" s="314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3"/>
      <c r="P258" s="313"/>
      <c r="Q258" s="313"/>
      <c r="R258" s="314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9">
        <v>4607091387452</v>
      </c>
      <c r="E259" s="314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348" t="s">
        <v>410</v>
      </c>
      <c r="O259" s="313"/>
      <c r="P259" s="313"/>
      <c r="Q259" s="313"/>
      <c r="R259" s="314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9">
        <v>4607091387452</v>
      </c>
      <c r="E260" s="314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8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3"/>
      <c r="P260" s="313"/>
      <c r="Q260" s="313"/>
      <c r="R260" s="314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9">
        <v>4607091385984</v>
      </c>
      <c r="E261" s="314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35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3"/>
      <c r="P261" s="313"/>
      <c r="Q261" s="313"/>
      <c r="R261" s="314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9">
        <v>4607091387438</v>
      </c>
      <c r="E262" s="314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6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3"/>
      <c r="P262" s="313"/>
      <c r="Q262" s="313"/>
      <c r="R262" s="314"/>
      <c r="S262" s="34"/>
      <c r="T262" s="34"/>
      <c r="U262" s="35" t="s">
        <v>65</v>
      </c>
      <c r="V262" s="306">
        <v>4</v>
      </c>
      <c r="W262" s="307">
        <f t="shared" si="13"/>
        <v>5</v>
      </c>
      <c r="X262" s="36">
        <f>IFERROR(IF(W262=0,"",ROUNDUP(W262/H262,0)*0.00937),"")</f>
        <v>9.3699999999999999E-3</v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9">
        <v>4607091387469</v>
      </c>
      <c r="E263" s="314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50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3"/>
      <c r="P263" s="313"/>
      <c r="Q263" s="313"/>
      <c r="R263" s="314"/>
      <c r="S263" s="34"/>
      <c r="T263" s="34"/>
      <c r="U263" s="35" t="s">
        <v>65</v>
      </c>
      <c r="V263" s="306">
        <v>5</v>
      </c>
      <c r="W263" s="307">
        <f t="shared" si="13"/>
        <v>5</v>
      </c>
      <c r="X263" s="36">
        <f>IFERROR(IF(W263=0,"",ROUNDUP(W263/H263,0)*0.00937),"")</f>
        <v>9.3699999999999999E-3</v>
      </c>
      <c r="Y263" s="56"/>
      <c r="Z263" s="57"/>
      <c r="AD263" s="58"/>
      <c r="BA263" s="208" t="s">
        <v>1</v>
      </c>
    </row>
    <row r="264" spans="1:53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1"/>
      <c r="M264" s="322"/>
      <c r="N264" s="316" t="s">
        <v>66</v>
      </c>
      <c r="O264" s="317"/>
      <c r="P264" s="317"/>
      <c r="Q264" s="317"/>
      <c r="R264" s="317"/>
      <c r="S264" s="317"/>
      <c r="T264" s="318"/>
      <c r="U264" s="37" t="s">
        <v>67</v>
      </c>
      <c r="V264" s="308">
        <f>IFERROR(V257/H257,"0")+IFERROR(V258/H258,"0")+IFERROR(V259/H259,"0")+IFERROR(V260/H260,"0")+IFERROR(V261/H261,"0")+IFERROR(V262/H262,"0")+IFERROR(V263/H263,"0")</f>
        <v>1.8</v>
      </c>
      <c r="W264" s="308">
        <f>IFERROR(W257/H257,"0")+IFERROR(W258/H258,"0")+IFERROR(W259/H259,"0")+IFERROR(W260/H260,"0")+IFERROR(W261/H261,"0")+IFERROR(W262/H262,"0")+IFERROR(W263/H263,"0")</f>
        <v>2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1.874E-2</v>
      </c>
      <c r="Y264" s="309"/>
      <c r="Z264" s="309"/>
    </row>
    <row r="265" spans="1:53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2"/>
      <c r="N265" s="316" t="s">
        <v>66</v>
      </c>
      <c r="O265" s="317"/>
      <c r="P265" s="317"/>
      <c r="Q265" s="317"/>
      <c r="R265" s="317"/>
      <c r="S265" s="317"/>
      <c r="T265" s="318"/>
      <c r="U265" s="37" t="s">
        <v>65</v>
      </c>
      <c r="V265" s="308">
        <f>IFERROR(SUM(V257:V263),"0")</f>
        <v>9</v>
      </c>
      <c r="W265" s="308">
        <f>IFERROR(SUM(W257:W263),"0")</f>
        <v>10</v>
      </c>
      <c r="X265" s="37"/>
      <c r="Y265" s="309"/>
      <c r="Z265" s="309"/>
    </row>
    <row r="266" spans="1:53" ht="14.25" customHeight="1" x14ac:dyDescent="0.25">
      <c r="A266" s="331" t="s">
        <v>60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321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9">
        <v>4607091387292</v>
      </c>
      <c r="E267" s="314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3"/>
      <c r="P267" s="313"/>
      <c r="Q267" s="313"/>
      <c r="R267" s="314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9">
        <v>4607091387315</v>
      </c>
      <c r="E268" s="314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46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3"/>
      <c r="P268" s="313"/>
      <c r="Q268" s="313"/>
      <c r="R268" s="314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2"/>
      <c r="N269" s="316" t="s">
        <v>66</v>
      </c>
      <c r="O269" s="317"/>
      <c r="P269" s="317"/>
      <c r="Q269" s="317"/>
      <c r="R269" s="317"/>
      <c r="S269" s="317"/>
      <c r="T269" s="318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21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2"/>
      <c r="N270" s="316" t="s">
        <v>66</v>
      </c>
      <c r="O270" s="317"/>
      <c r="P270" s="317"/>
      <c r="Q270" s="317"/>
      <c r="R270" s="317"/>
      <c r="S270" s="317"/>
      <c r="T270" s="318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46" t="s">
        <v>422</v>
      </c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1"/>
      <c r="N271" s="321"/>
      <c r="O271" s="321"/>
      <c r="P271" s="321"/>
      <c r="Q271" s="321"/>
      <c r="R271" s="321"/>
      <c r="S271" s="321"/>
      <c r="T271" s="321"/>
      <c r="U271" s="321"/>
      <c r="V271" s="321"/>
      <c r="W271" s="321"/>
      <c r="X271" s="321"/>
      <c r="Y271" s="301"/>
      <c r="Z271" s="301"/>
    </row>
    <row r="272" spans="1:53" ht="14.25" customHeight="1" x14ac:dyDescent="0.25">
      <c r="A272" s="331" t="s">
        <v>60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9">
        <v>4607091383836</v>
      </c>
      <c r="E273" s="314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5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3"/>
      <c r="P273" s="313"/>
      <c r="Q273" s="313"/>
      <c r="R273" s="314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1"/>
      <c r="M274" s="322"/>
      <c r="N274" s="316" t="s">
        <v>66</v>
      </c>
      <c r="O274" s="317"/>
      <c r="P274" s="317"/>
      <c r="Q274" s="317"/>
      <c r="R274" s="317"/>
      <c r="S274" s="317"/>
      <c r="T274" s="318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2"/>
      <c r="N275" s="316" t="s">
        <v>66</v>
      </c>
      <c r="O275" s="317"/>
      <c r="P275" s="317"/>
      <c r="Q275" s="317"/>
      <c r="R275" s="317"/>
      <c r="S275" s="317"/>
      <c r="T275" s="318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31" t="s">
        <v>68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21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9">
        <v>4607091387919</v>
      </c>
      <c r="E277" s="314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4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3"/>
      <c r="P277" s="313"/>
      <c r="Q277" s="313"/>
      <c r="R277" s="314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9">
        <v>4607091383942</v>
      </c>
      <c r="E278" s="314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42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3"/>
      <c r="P278" s="313"/>
      <c r="Q278" s="313"/>
      <c r="R278" s="314"/>
      <c r="S278" s="34"/>
      <c r="T278" s="34"/>
      <c r="U278" s="35" t="s">
        <v>65</v>
      </c>
      <c r="V278" s="306">
        <v>105</v>
      </c>
      <c r="W278" s="307">
        <f>IFERROR(IF(V278="",0,CEILING((V278/$H278),1)*$H278),"")</f>
        <v>105.84</v>
      </c>
      <c r="X278" s="36">
        <f>IFERROR(IF(W278=0,"",ROUNDUP(W278/H278,0)*0.00753),"")</f>
        <v>0.31625999999999999</v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9">
        <v>4607091383959</v>
      </c>
      <c r="E279" s="314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454" t="s">
        <v>431</v>
      </c>
      <c r="O279" s="313"/>
      <c r="P279" s="313"/>
      <c r="Q279" s="313"/>
      <c r="R279" s="314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2"/>
      <c r="N280" s="316" t="s">
        <v>66</v>
      </c>
      <c r="O280" s="317"/>
      <c r="P280" s="317"/>
      <c r="Q280" s="317"/>
      <c r="R280" s="317"/>
      <c r="S280" s="317"/>
      <c r="T280" s="318"/>
      <c r="U280" s="37" t="s">
        <v>67</v>
      </c>
      <c r="V280" s="308">
        <f>IFERROR(V277/H277,"0")+IFERROR(V278/H278,"0")+IFERROR(V279/H279,"0")</f>
        <v>41.666666666666664</v>
      </c>
      <c r="W280" s="308">
        <f>IFERROR(W277/H277,"0")+IFERROR(W278/H278,"0")+IFERROR(W279/H279,"0")</f>
        <v>42</v>
      </c>
      <c r="X280" s="308">
        <f>IFERROR(IF(X277="",0,X277),"0")+IFERROR(IF(X278="",0,X278),"0")+IFERROR(IF(X279="",0,X279),"0")</f>
        <v>0.31625999999999999</v>
      </c>
      <c r="Y280" s="309"/>
      <c r="Z280" s="309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2"/>
      <c r="N281" s="316" t="s">
        <v>66</v>
      </c>
      <c r="O281" s="317"/>
      <c r="P281" s="317"/>
      <c r="Q281" s="317"/>
      <c r="R281" s="317"/>
      <c r="S281" s="317"/>
      <c r="T281" s="318"/>
      <c r="U281" s="37" t="s">
        <v>65</v>
      </c>
      <c r="V281" s="308">
        <f>IFERROR(SUM(V277:V279),"0")</f>
        <v>105</v>
      </c>
      <c r="W281" s="308">
        <f>IFERROR(SUM(W277:W279),"0")</f>
        <v>105.84</v>
      </c>
      <c r="X281" s="37"/>
      <c r="Y281" s="309"/>
      <c r="Z281" s="309"/>
    </row>
    <row r="282" spans="1:53" ht="14.25" customHeight="1" x14ac:dyDescent="0.25">
      <c r="A282" s="331" t="s">
        <v>218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9">
        <v>4607091388831</v>
      </c>
      <c r="E283" s="314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0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3"/>
      <c r="P283" s="313"/>
      <c r="Q283" s="313"/>
      <c r="R283" s="314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2"/>
      <c r="N284" s="316" t="s">
        <v>66</v>
      </c>
      <c r="O284" s="317"/>
      <c r="P284" s="317"/>
      <c r="Q284" s="317"/>
      <c r="R284" s="317"/>
      <c r="S284" s="317"/>
      <c r="T284" s="318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2"/>
      <c r="N285" s="316" t="s">
        <v>66</v>
      </c>
      <c r="O285" s="317"/>
      <c r="P285" s="317"/>
      <c r="Q285" s="317"/>
      <c r="R285" s="317"/>
      <c r="S285" s="317"/>
      <c r="T285" s="318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31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9">
        <v>4607091383102</v>
      </c>
      <c r="E287" s="314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3"/>
      <c r="P287" s="313"/>
      <c r="Q287" s="313"/>
      <c r="R287" s="314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2"/>
      <c r="N288" s="316" t="s">
        <v>66</v>
      </c>
      <c r="O288" s="317"/>
      <c r="P288" s="317"/>
      <c r="Q288" s="317"/>
      <c r="R288" s="317"/>
      <c r="S288" s="317"/>
      <c r="T288" s="318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2"/>
      <c r="N289" s="316" t="s">
        <v>66</v>
      </c>
      <c r="O289" s="317"/>
      <c r="P289" s="317"/>
      <c r="Q289" s="317"/>
      <c r="R289" s="317"/>
      <c r="S289" s="317"/>
      <c r="T289" s="318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66" t="s">
        <v>436</v>
      </c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7"/>
      <c r="M290" s="367"/>
      <c r="N290" s="367"/>
      <c r="O290" s="367"/>
      <c r="P290" s="367"/>
      <c r="Q290" s="367"/>
      <c r="R290" s="367"/>
      <c r="S290" s="367"/>
      <c r="T290" s="367"/>
      <c r="U290" s="367"/>
      <c r="V290" s="367"/>
      <c r="W290" s="367"/>
      <c r="X290" s="367"/>
      <c r="Y290" s="48"/>
      <c r="Z290" s="48"/>
    </row>
    <row r="291" spans="1:53" ht="16.5" customHeight="1" x14ac:dyDescent="0.25">
      <c r="A291" s="346" t="s">
        <v>437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1"/>
      <c r="Z291" s="301"/>
    </row>
    <row r="292" spans="1:53" ht="14.25" customHeight="1" x14ac:dyDescent="0.25">
      <c r="A292" s="331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9">
        <v>4607091383997</v>
      </c>
      <c r="E293" s="314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3"/>
      <c r="P293" s="313"/>
      <c r="Q293" s="313"/>
      <c r="R293" s="314"/>
      <c r="S293" s="34"/>
      <c r="T293" s="34"/>
      <c r="U293" s="35" t="s">
        <v>65</v>
      </c>
      <c r="V293" s="306">
        <v>1700</v>
      </c>
      <c r="W293" s="307">
        <f t="shared" ref="W293:W300" si="14">IFERROR(IF(V293="",0,CEILING((V293/$H293),1)*$H293),"")</f>
        <v>1710</v>
      </c>
      <c r="X293" s="36">
        <f>IFERROR(IF(W293=0,"",ROUNDUP(W293/H293,0)*0.02175),"")</f>
        <v>2.4794999999999998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9">
        <v>4607091383997</v>
      </c>
      <c r="E294" s="314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3"/>
      <c r="P294" s="313"/>
      <c r="Q294" s="313"/>
      <c r="R294" s="314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9">
        <v>4607091384130</v>
      </c>
      <c r="E295" s="314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3"/>
      <c r="P295" s="313"/>
      <c r="Q295" s="313"/>
      <c r="R295" s="314"/>
      <c r="S295" s="34"/>
      <c r="T295" s="34"/>
      <c r="U295" s="35" t="s">
        <v>65</v>
      </c>
      <c r="V295" s="306">
        <v>1400</v>
      </c>
      <c r="W295" s="307">
        <f t="shared" si="14"/>
        <v>1410</v>
      </c>
      <c r="X295" s="36">
        <f>IFERROR(IF(W295=0,"",ROUNDUP(W295/H295,0)*0.02175),"")</f>
        <v>2.0444999999999998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9">
        <v>4607091384130</v>
      </c>
      <c r="E296" s="314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39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3"/>
      <c r="P296" s="313"/>
      <c r="Q296" s="313"/>
      <c r="R296" s="314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9">
        <v>4607091384147</v>
      </c>
      <c r="E297" s="314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3"/>
      <c r="P297" s="313"/>
      <c r="Q297" s="313"/>
      <c r="R297" s="314"/>
      <c r="S297" s="34"/>
      <c r="T297" s="34"/>
      <c r="U297" s="35" t="s">
        <v>65</v>
      </c>
      <c r="V297" s="306">
        <v>1050</v>
      </c>
      <c r="W297" s="307">
        <f t="shared" si="14"/>
        <v>1050</v>
      </c>
      <c r="X297" s="36">
        <f>IFERROR(IF(W297=0,"",ROUNDUP(W297/H297,0)*0.02175),"")</f>
        <v>1.5225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9">
        <v>4607091384147</v>
      </c>
      <c r="E298" s="314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570" t="s">
        <v>447</v>
      </c>
      <c r="O298" s="313"/>
      <c r="P298" s="313"/>
      <c r="Q298" s="313"/>
      <c r="R298" s="314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9">
        <v>4607091384154</v>
      </c>
      <c r="E299" s="314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3"/>
      <c r="P299" s="313"/>
      <c r="Q299" s="313"/>
      <c r="R299" s="314"/>
      <c r="S299" s="34"/>
      <c r="T299" s="34"/>
      <c r="U299" s="35" t="s">
        <v>65</v>
      </c>
      <c r="V299" s="306">
        <v>4</v>
      </c>
      <c r="W299" s="307">
        <f t="shared" si="14"/>
        <v>5</v>
      </c>
      <c r="X299" s="36">
        <f>IFERROR(IF(W299=0,"",ROUNDUP(W299/H299,0)*0.00937),"")</f>
        <v>9.3699999999999999E-3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9">
        <v>4607091384161</v>
      </c>
      <c r="E300" s="314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3"/>
      <c r="P300" s="313"/>
      <c r="Q300" s="313"/>
      <c r="R300" s="314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2"/>
      <c r="N301" s="316" t="s">
        <v>66</v>
      </c>
      <c r="O301" s="317"/>
      <c r="P301" s="317"/>
      <c r="Q301" s="317"/>
      <c r="R301" s="317"/>
      <c r="S301" s="317"/>
      <c r="T301" s="318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277.46666666666664</v>
      </c>
      <c r="W301" s="308">
        <f>IFERROR(W293/H293,"0")+IFERROR(W294/H294,"0")+IFERROR(W295/H295,"0")+IFERROR(W296/H296,"0")+IFERROR(W297/H297,"0")+IFERROR(W298/H298,"0")+IFERROR(W299/H299,"0")+IFERROR(W300/H300,"0")</f>
        <v>279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6.0558699999999988</v>
      </c>
      <c r="Y301" s="309"/>
      <c r="Z301" s="309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2"/>
      <c r="N302" s="316" t="s">
        <v>66</v>
      </c>
      <c r="O302" s="317"/>
      <c r="P302" s="317"/>
      <c r="Q302" s="317"/>
      <c r="R302" s="317"/>
      <c r="S302" s="317"/>
      <c r="T302" s="318"/>
      <c r="U302" s="37" t="s">
        <v>65</v>
      </c>
      <c r="V302" s="308">
        <f>IFERROR(SUM(V293:V300),"0")</f>
        <v>4154</v>
      </c>
      <c r="W302" s="308">
        <f>IFERROR(SUM(W293:W300),"0")</f>
        <v>4175</v>
      </c>
      <c r="X302" s="37"/>
      <c r="Y302" s="309"/>
      <c r="Z302" s="309"/>
    </row>
    <row r="303" spans="1:53" ht="14.25" customHeight="1" x14ac:dyDescent="0.25">
      <c r="A303" s="331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9">
        <v>4607091383980</v>
      </c>
      <c r="E304" s="314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3"/>
      <c r="P304" s="313"/>
      <c r="Q304" s="313"/>
      <c r="R304" s="314"/>
      <c r="S304" s="34"/>
      <c r="T304" s="34"/>
      <c r="U304" s="35" t="s">
        <v>65</v>
      </c>
      <c r="V304" s="306">
        <v>2200</v>
      </c>
      <c r="W304" s="307">
        <f>IFERROR(IF(V304="",0,CEILING((V304/$H304),1)*$H304),"")</f>
        <v>2205</v>
      </c>
      <c r="X304" s="36">
        <f>IFERROR(IF(W304=0,"",ROUNDUP(W304/H304,0)*0.02175),"")</f>
        <v>3.1972499999999999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9">
        <v>4607091384178</v>
      </c>
      <c r="E305" s="314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3"/>
      <c r="P305" s="313"/>
      <c r="Q305" s="313"/>
      <c r="R305" s="314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2"/>
      <c r="N306" s="316" t="s">
        <v>66</v>
      </c>
      <c r="O306" s="317"/>
      <c r="P306" s="317"/>
      <c r="Q306" s="317"/>
      <c r="R306" s="317"/>
      <c r="S306" s="317"/>
      <c r="T306" s="318"/>
      <c r="U306" s="37" t="s">
        <v>67</v>
      </c>
      <c r="V306" s="308">
        <f>IFERROR(V304/H304,"0")+IFERROR(V305/H305,"0")</f>
        <v>146.66666666666666</v>
      </c>
      <c r="W306" s="308">
        <f>IFERROR(W304/H304,"0")+IFERROR(W305/H305,"0")</f>
        <v>147</v>
      </c>
      <c r="X306" s="308">
        <f>IFERROR(IF(X304="",0,X304),"0")+IFERROR(IF(X305="",0,X305),"0")</f>
        <v>3.1972499999999999</v>
      </c>
      <c r="Y306" s="309"/>
      <c r="Z306" s="309"/>
    </row>
    <row r="307" spans="1:53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2"/>
      <c r="N307" s="316" t="s">
        <v>66</v>
      </c>
      <c r="O307" s="317"/>
      <c r="P307" s="317"/>
      <c r="Q307" s="317"/>
      <c r="R307" s="317"/>
      <c r="S307" s="317"/>
      <c r="T307" s="318"/>
      <c r="U307" s="37" t="s">
        <v>65</v>
      </c>
      <c r="V307" s="308">
        <f>IFERROR(SUM(V304:V305),"0")</f>
        <v>2200</v>
      </c>
      <c r="W307" s="308">
        <f>IFERROR(SUM(W304:W305),"0")</f>
        <v>2205</v>
      </c>
      <c r="X307" s="37"/>
      <c r="Y307" s="309"/>
      <c r="Z307" s="309"/>
    </row>
    <row r="308" spans="1:53" ht="14.25" customHeight="1" x14ac:dyDescent="0.25">
      <c r="A308" s="331" t="s">
        <v>68</v>
      </c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1"/>
      <c r="N308" s="321"/>
      <c r="O308" s="321"/>
      <c r="P308" s="321"/>
      <c r="Q308" s="321"/>
      <c r="R308" s="321"/>
      <c r="S308" s="321"/>
      <c r="T308" s="321"/>
      <c r="U308" s="321"/>
      <c r="V308" s="321"/>
      <c r="W308" s="321"/>
      <c r="X308" s="321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9">
        <v>4607091384260</v>
      </c>
      <c r="E309" s="314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37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3"/>
      <c r="P309" s="313"/>
      <c r="Q309" s="313"/>
      <c r="R309" s="314"/>
      <c r="S309" s="34"/>
      <c r="T309" s="34"/>
      <c r="U309" s="35" t="s">
        <v>65</v>
      </c>
      <c r="V309" s="306">
        <v>95</v>
      </c>
      <c r="W309" s="307">
        <f>IFERROR(IF(V309="",0,CEILING((V309/$H309),1)*$H309),"")</f>
        <v>101.39999999999999</v>
      </c>
      <c r="X309" s="36">
        <f>IFERROR(IF(W309=0,"",ROUNDUP(W309/H309,0)*0.02175),"")</f>
        <v>0.28275</v>
      </c>
      <c r="Y309" s="56"/>
      <c r="Z309" s="57"/>
      <c r="AD309" s="58"/>
      <c r="BA309" s="227" t="s">
        <v>1</v>
      </c>
    </row>
    <row r="310" spans="1:53" x14ac:dyDescent="0.2">
      <c r="A310" s="320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2"/>
      <c r="N310" s="316" t="s">
        <v>66</v>
      </c>
      <c r="O310" s="317"/>
      <c r="P310" s="317"/>
      <c r="Q310" s="317"/>
      <c r="R310" s="317"/>
      <c r="S310" s="317"/>
      <c r="T310" s="318"/>
      <c r="U310" s="37" t="s">
        <v>67</v>
      </c>
      <c r="V310" s="308">
        <f>IFERROR(V309/H309,"0")</f>
        <v>12.179487179487181</v>
      </c>
      <c r="W310" s="308">
        <f>IFERROR(W309/H309,"0")</f>
        <v>13</v>
      </c>
      <c r="X310" s="308">
        <f>IFERROR(IF(X309="",0,X309),"0")</f>
        <v>0.28275</v>
      </c>
      <c r="Y310" s="309"/>
      <c r="Z310" s="309"/>
    </row>
    <row r="311" spans="1:53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2"/>
      <c r="N311" s="316" t="s">
        <v>66</v>
      </c>
      <c r="O311" s="317"/>
      <c r="P311" s="317"/>
      <c r="Q311" s="317"/>
      <c r="R311" s="317"/>
      <c r="S311" s="317"/>
      <c r="T311" s="318"/>
      <c r="U311" s="37" t="s">
        <v>65</v>
      </c>
      <c r="V311" s="308">
        <f>IFERROR(SUM(V309:V309),"0")</f>
        <v>95</v>
      </c>
      <c r="W311" s="308">
        <f>IFERROR(SUM(W309:W309),"0")</f>
        <v>101.39999999999999</v>
      </c>
      <c r="X311" s="37"/>
      <c r="Y311" s="309"/>
      <c r="Z311" s="309"/>
    </row>
    <row r="312" spans="1:53" ht="14.25" customHeight="1" x14ac:dyDescent="0.25">
      <c r="A312" s="331" t="s">
        <v>218</v>
      </c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1"/>
      <c r="N312" s="321"/>
      <c r="O312" s="321"/>
      <c r="P312" s="321"/>
      <c r="Q312" s="321"/>
      <c r="R312" s="321"/>
      <c r="S312" s="321"/>
      <c r="T312" s="321"/>
      <c r="U312" s="321"/>
      <c r="V312" s="321"/>
      <c r="W312" s="321"/>
      <c r="X312" s="321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9">
        <v>4607091384673</v>
      </c>
      <c r="E313" s="314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3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3"/>
      <c r="P313" s="313"/>
      <c r="Q313" s="313"/>
      <c r="R313" s="314"/>
      <c r="S313" s="34"/>
      <c r="T313" s="34"/>
      <c r="U313" s="35" t="s">
        <v>65</v>
      </c>
      <c r="V313" s="306">
        <v>330</v>
      </c>
      <c r="W313" s="307">
        <f>IFERROR(IF(V313="",0,CEILING((V313/$H313),1)*$H313),"")</f>
        <v>335.4</v>
      </c>
      <c r="X313" s="36">
        <f>IFERROR(IF(W313=0,"",ROUNDUP(W313/H313,0)*0.02175),"")</f>
        <v>0.93524999999999991</v>
      </c>
      <c r="Y313" s="56"/>
      <c r="Z313" s="57"/>
      <c r="AD313" s="58"/>
      <c r="BA313" s="228" t="s">
        <v>1</v>
      </c>
    </row>
    <row r="314" spans="1:53" x14ac:dyDescent="0.2">
      <c r="A314" s="320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2"/>
      <c r="N314" s="316" t="s">
        <v>66</v>
      </c>
      <c r="O314" s="317"/>
      <c r="P314" s="317"/>
      <c r="Q314" s="317"/>
      <c r="R314" s="317"/>
      <c r="S314" s="317"/>
      <c r="T314" s="318"/>
      <c r="U314" s="37" t="s">
        <v>67</v>
      </c>
      <c r="V314" s="308">
        <f>IFERROR(V313/H313,"0")</f>
        <v>42.307692307692307</v>
      </c>
      <c r="W314" s="308">
        <f>IFERROR(W313/H313,"0")</f>
        <v>43</v>
      </c>
      <c r="X314" s="308">
        <f>IFERROR(IF(X313="",0,X313),"0")</f>
        <v>0.93524999999999991</v>
      </c>
      <c r="Y314" s="309"/>
      <c r="Z314" s="309"/>
    </row>
    <row r="315" spans="1:53" x14ac:dyDescent="0.2">
      <c r="A315" s="321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2"/>
      <c r="N315" s="316" t="s">
        <v>66</v>
      </c>
      <c r="O315" s="317"/>
      <c r="P315" s="317"/>
      <c r="Q315" s="317"/>
      <c r="R315" s="317"/>
      <c r="S315" s="317"/>
      <c r="T315" s="318"/>
      <c r="U315" s="37" t="s">
        <v>65</v>
      </c>
      <c r="V315" s="308">
        <f>IFERROR(SUM(V313:V313),"0")</f>
        <v>330</v>
      </c>
      <c r="W315" s="308">
        <f>IFERROR(SUM(W313:W313),"0")</f>
        <v>335.4</v>
      </c>
      <c r="X315" s="37"/>
      <c r="Y315" s="309"/>
      <c r="Z315" s="309"/>
    </row>
    <row r="316" spans="1:53" ht="16.5" customHeight="1" x14ac:dyDescent="0.25">
      <c r="A316" s="346" t="s">
        <v>460</v>
      </c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1"/>
      <c r="N316" s="321"/>
      <c r="O316" s="321"/>
      <c r="P316" s="321"/>
      <c r="Q316" s="321"/>
      <c r="R316" s="321"/>
      <c r="S316" s="321"/>
      <c r="T316" s="321"/>
      <c r="U316" s="321"/>
      <c r="V316" s="321"/>
      <c r="W316" s="321"/>
      <c r="X316" s="321"/>
      <c r="Y316" s="301"/>
      <c r="Z316" s="301"/>
    </row>
    <row r="317" spans="1:53" ht="14.25" customHeight="1" x14ac:dyDescent="0.25">
      <c r="A317" s="331" t="s">
        <v>103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9">
        <v>4607091384185</v>
      </c>
      <c r="E318" s="314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6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3"/>
      <c r="P318" s="313"/>
      <c r="Q318" s="313"/>
      <c r="R318" s="314"/>
      <c r="S318" s="34"/>
      <c r="T318" s="34"/>
      <c r="U318" s="35" t="s">
        <v>65</v>
      </c>
      <c r="V318" s="306">
        <v>10</v>
      </c>
      <c r="W318" s="307">
        <f>IFERROR(IF(V318="",0,CEILING((V318/$H318),1)*$H318),"")</f>
        <v>12</v>
      </c>
      <c r="X318" s="36">
        <f>IFERROR(IF(W318=0,"",ROUNDUP(W318/H318,0)*0.02175),"")</f>
        <v>2.1749999999999999E-2</v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9">
        <v>4607091384192</v>
      </c>
      <c r="E319" s="314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3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3"/>
      <c r="P319" s="313"/>
      <c r="Q319" s="313"/>
      <c r="R319" s="314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9">
        <v>4680115881907</v>
      </c>
      <c r="E320" s="314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3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3"/>
      <c r="P320" s="313"/>
      <c r="Q320" s="313"/>
      <c r="R320" s="314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9">
        <v>4607091384680</v>
      </c>
      <c r="E321" s="314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3"/>
      <c r="P321" s="313"/>
      <c r="Q321" s="313"/>
      <c r="R321" s="314"/>
      <c r="S321" s="34"/>
      <c r="T321" s="34"/>
      <c r="U321" s="35" t="s">
        <v>65</v>
      </c>
      <c r="V321" s="306">
        <v>4</v>
      </c>
      <c r="W321" s="307">
        <f>IFERROR(IF(V321="",0,CEILING((V321/$H321),1)*$H321),"")</f>
        <v>4</v>
      </c>
      <c r="X321" s="36">
        <f>IFERROR(IF(W321=0,"",ROUNDUP(W321/H321,0)*0.00937),"")</f>
        <v>9.3699999999999999E-3</v>
      </c>
      <c r="Y321" s="56"/>
      <c r="Z321" s="57"/>
      <c r="AD321" s="58"/>
      <c r="BA321" s="232" t="s">
        <v>1</v>
      </c>
    </row>
    <row r="322" spans="1:53" x14ac:dyDescent="0.2">
      <c r="A322" s="320"/>
      <c r="B322" s="321"/>
      <c r="C322" s="321"/>
      <c r="D322" s="321"/>
      <c r="E322" s="321"/>
      <c r="F322" s="321"/>
      <c r="G322" s="321"/>
      <c r="H322" s="321"/>
      <c r="I322" s="321"/>
      <c r="J322" s="321"/>
      <c r="K322" s="321"/>
      <c r="L322" s="321"/>
      <c r="M322" s="322"/>
      <c r="N322" s="316" t="s">
        <v>66</v>
      </c>
      <c r="O322" s="317"/>
      <c r="P322" s="317"/>
      <c r="Q322" s="317"/>
      <c r="R322" s="317"/>
      <c r="S322" s="317"/>
      <c r="T322" s="318"/>
      <c r="U322" s="37" t="s">
        <v>67</v>
      </c>
      <c r="V322" s="308">
        <f>IFERROR(V318/H318,"0")+IFERROR(V319/H319,"0")+IFERROR(V320/H320,"0")+IFERROR(V321/H321,"0")</f>
        <v>1.8333333333333335</v>
      </c>
      <c r="W322" s="308">
        <f>IFERROR(W318/H318,"0")+IFERROR(W319/H319,"0")+IFERROR(W320/H320,"0")+IFERROR(W321/H321,"0")</f>
        <v>2</v>
      </c>
      <c r="X322" s="308">
        <f>IFERROR(IF(X318="",0,X318),"0")+IFERROR(IF(X319="",0,X319),"0")+IFERROR(IF(X320="",0,X320),"0")+IFERROR(IF(X321="",0,X321),"0")</f>
        <v>3.1119999999999998E-2</v>
      </c>
      <c r="Y322" s="309"/>
      <c r="Z322" s="309"/>
    </row>
    <row r="323" spans="1:53" x14ac:dyDescent="0.2">
      <c r="A323" s="321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2"/>
      <c r="N323" s="316" t="s">
        <v>66</v>
      </c>
      <c r="O323" s="317"/>
      <c r="P323" s="317"/>
      <c r="Q323" s="317"/>
      <c r="R323" s="317"/>
      <c r="S323" s="317"/>
      <c r="T323" s="318"/>
      <c r="U323" s="37" t="s">
        <v>65</v>
      </c>
      <c r="V323" s="308">
        <f>IFERROR(SUM(V318:V321),"0")</f>
        <v>14</v>
      </c>
      <c r="W323" s="308">
        <f>IFERROR(SUM(W318:W321),"0")</f>
        <v>16</v>
      </c>
      <c r="X323" s="37"/>
      <c r="Y323" s="309"/>
      <c r="Z323" s="309"/>
    </row>
    <row r="324" spans="1:53" ht="14.25" customHeight="1" x14ac:dyDescent="0.25">
      <c r="A324" s="331" t="s">
        <v>60</v>
      </c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1"/>
      <c r="N324" s="321"/>
      <c r="O324" s="321"/>
      <c r="P324" s="321"/>
      <c r="Q324" s="321"/>
      <c r="R324" s="321"/>
      <c r="S324" s="321"/>
      <c r="T324" s="321"/>
      <c r="U324" s="321"/>
      <c r="V324" s="321"/>
      <c r="W324" s="321"/>
      <c r="X324" s="321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9">
        <v>4607091384802</v>
      </c>
      <c r="E325" s="314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3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3"/>
      <c r="P325" s="313"/>
      <c r="Q325" s="313"/>
      <c r="R325" s="314"/>
      <c r="S325" s="34"/>
      <c r="T325" s="34"/>
      <c r="U325" s="35" t="s">
        <v>65</v>
      </c>
      <c r="V325" s="306">
        <v>20</v>
      </c>
      <c r="W325" s="307">
        <f>IFERROR(IF(V325="",0,CEILING((V325/$H325),1)*$H325),"")</f>
        <v>21.9</v>
      </c>
      <c r="X325" s="36">
        <f>IFERROR(IF(W325=0,"",ROUNDUP(W325/H325,0)*0.00753),"")</f>
        <v>3.7650000000000003E-2</v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9">
        <v>4607091384826</v>
      </c>
      <c r="E326" s="314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5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3"/>
      <c r="P326" s="313"/>
      <c r="Q326" s="313"/>
      <c r="R326" s="314"/>
      <c r="S326" s="34"/>
      <c r="T326" s="34"/>
      <c r="U326" s="35" t="s">
        <v>65</v>
      </c>
      <c r="V326" s="306">
        <v>3.5</v>
      </c>
      <c r="W326" s="307">
        <f>IFERROR(IF(V326="",0,CEILING((V326/$H326),1)*$H326),"")</f>
        <v>5.6</v>
      </c>
      <c r="X326" s="36">
        <f>IFERROR(IF(W326=0,"",ROUNDUP(W326/H326,0)*0.00502),"")</f>
        <v>1.004E-2</v>
      </c>
      <c r="Y326" s="56"/>
      <c r="Z326" s="57"/>
      <c r="AD326" s="58"/>
      <c r="BA326" s="234" t="s">
        <v>1</v>
      </c>
    </row>
    <row r="327" spans="1:53" x14ac:dyDescent="0.2">
      <c r="A327" s="320"/>
      <c r="B327" s="321"/>
      <c r="C327" s="321"/>
      <c r="D327" s="321"/>
      <c r="E327" s="321"/>
      <c r="F327" s="321"/>
      <c r="G327" s="321"/>
      <c r="H327" s="321"/>
      <c r="I327" s="321"/>
      <c r="J327" s="321"/>
      <c r="K327" s="321"/>
      <c r="L327" s="321"/>
      <c r="M327" s="322"/>
      <c r="N327" s="316" t="s">
        <v>66</v>
      </c>
      <c r="O327" s="317"/>
      <c r="P327" s="317"/>
      <c r="Q327" s="317"/>
      <c r="R327" s="317"/>
      <c r="S327" s="317"/>
      <c r="T327" s="318"/>
      <c r="U327" s="37" t="s">
        <v>67</v>
      </c>
      <c r="V327" s="308">
        <f>IFERROR(V325/H325,"0")+IFERROR(V326/H326,"0")</f>
        <v>5.8162100456621006</v>
      </c>
      <c r="W327" s="308">
        <f>IFERROR(W325/H325,"0")+IFERROR(W326/H326,"0")</f>
        <v>7</v>
      </c>
      <c r="X327" s="308">
        <f>IFERROR(IF(X325="",0,X325),"0")+IFERROR(IF(X326="",0,X326),"0")</f>
        <v>4.7690000000000003E-2</v>
      </c>
      <c r="Y327" s="309"/>
      <c r="Z327" s="309"/>
    </row>
    <row r="328" spans="1:53" x14ac:dyDescent="0.2">
      <c r="A328" s="321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2"/>
      <c r="N328" s="316" t="s">
        <v>66</v>
      </c>
      <c r="O328" s="317"/>
      <c r="P328" s="317"/>
      <c r="Q328" s="317"/>
      <c r="R328" s="317"/>
      <c r="S328" s="317"/>
      <c r="T328" s="318"/>
      <c r="U328" s="37" t="s">
        <v>65</v>
      </c>
      <c r="V328" s="308">
        <f>IFERROR(SUM(V325:V326),"0")</f>
        <v>23.5</v>
      </c>
      <c r="W328" s="308">
        <f>IFERROR(SUM(W325:W326),"0")</f>
        <v>27.5</v>
      </c>
      <c r="X328" s="37"/>
      <c r="Y328" s="309"/>
      <c r="Z328" s="309"/>
    </row>
    <row r="329" spans="1:53" ht="14.25" customHeight="1" x14ac:dyDescent="0.25">
      <c r="A329" s="331" t="s">
        <v>68</v>
      </c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1"/>
      <c r="N329" s="321"/>
      <c r="O329" s="321"/>
      <c r="P329" s="321"/>
      <c r="Q329" s="321"/>
      <c r="R329" s="321"/>
      <c r="S329" s="321"/>
      <c r="T329" s="321"/>
      <c r="U329" s="321"/>
      <c r="V329" s="321"/>
      <c r="W329" s="321"/>
      <c r="X329" s="321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9">
        <v>4607091384246</v>
      </c>
      <c r="E330" s="314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4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3"/>
      <c r="P330" s="313"/>
      <c r="Q330" s="313"/>
      <c r="R330" s="314"/>
      <c r="S330" s="34"/>
      <c r="T330" s="34"/>
      <c r="U330" s="35" t="s">
        <v>65</v>
      </c>
      <c r="V330" s="306">
        <v>240</v>
      </c>
      <c r="W330" s="307">
        <f>IFERROR(IF(V330="",0,CEILING((V330/$H330),1)*$H330),"")</f>
        <v>241.79999999999998</v>
      </c>
      <c r="X330" s="36">
        <f>IFERROR(IF(W330=0,"",ROUNDUP(W330/H330,0)*0.02175),"")</f>
        <v>0.6742499999999999</v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9">
        <v>4680115881976</v>
      </c>
      <c r="E331" s="314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3"/>
      <c r="P331" s="313"/>
      <c r="Q331" s="313"/>
      <c r="R331" s="314"/>
      <c r="S331" s="34"/>
      <c r="T331" s="34"/>
      <c r="U331" s="35" t="s">
        <v>65</v>
      </c>
      <c r="V331" s="306">
        <v>15</v>
      </c>
      <c r="W331" s="307">
        <f>IFERROR(IF(V331="",0,CEILING((V331/$H331),1)*$H331),"")</f>
        <v>15.6</v>
      </c>
      <c r="X331" s="36">
        <f>IFERROR(IF(W331=0,"",ROUNDUP(W331/H331,0)*0.02175),"")</f>
        <v>4.3499999999999997E-2</v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9">
        <v>4607091384253</v>
      </c>
      <c r="E332" s="314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4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3"/>
      <c r="P332" s="313"/>
      <c r="Q332" s="313"/>
      <c r="R332" s="314"/>
      <c r="S332" s="34"/>
      <c r="T332" s="34"/>
      <c r="U332" s="35" t="s">
        <v>65</v>
      </c>
      <c r="V332" s="306">
        <v>4</v>
      </c>
      <c r="W332" s="307">
        <f>IFERROR(IF(V332="",0,CEILING((V332/$H332),1)*$H332),"")</f>
        <v>4.8</v>
      </c>
      <c r="X332" s="36">
        <f>IFERROR(IF(W332=0,"",ROUNDUP(W332/H332,0)*0.00753),"")</f>
        <v>1.506E-2</v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9">
        <v>4680115881969</v>
      </c>
      <c r="E333" s="314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6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3"/>
      <c r="P333" s="313"/>
      <c r="Q333" s="313"/>
      <c r="R333" s="314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1"/>
      <c r="M334" s="322"/>
      <c r="N334" s="316" t="s">
        <v>66</v>
      </c>
      <c r="O334" s="317"/>
      <c r="P334" s="317"/>
      <c r="Q334" s="317"/>
      <c r="R334" s="317"/>
      <c r="S334" s="317"/>
      <c r="T334" s="318"/>
      <c r="U334" s="37" t="s">
        <v>67</v>
      </c>
      <c r="V334" s="308">
        <f>IFERROR(V330/H330,"0")+IFERROR(V331/H331,"0")+IFERROR(V332/H332,"0")+IFERROR(V333/H333,"0")</f>
        <v>34.358974358974358</v>
      </c>
      <c r="W334" s="308">
        <f>IFERROR(W330/H330,"0")+IFERROR(W331/H331,"0")+IFERROR(W332/H332,"0")+IFERROR(W333/H333,"0")</f>
        <v>35</v>
      </c>
      <c r="X334" s="308">
        <f>IFERROR(IF(X330="",0,X330),"0")+IFERROR(IF(X331="",0,X331),"0")+IFERROR(IF(X332="",0,X332),"0")+IFERROR(IF(X333="",0,X333),"0")</f>
        <v>0.73280999999999985</v>
      </c>
      <c r="Y334" s="309"/>
      <c r="Z334" s="309"/>
    </row>
    <row r="335" spans="1:53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2"/>
      <c r="N335" s="316" t="s">
        <v>66</v>
      </c>
      <c r="O335" s="317"/>
      <c r="P335" s="317"/>
      <c r="Q335" s="317"/>
      <c r="R335" s="317"/>
      <c r="S335" s="317"/>
      <c r="T335" s="318"/>
      <c r="U335" s="37" t="s">
        <v>65</v>
      </c>
      <c r="V335" s="308">
        <f>IFERROR(SUM(V330:V333),"0")</f>
        <v>259</v>
      </c>
      <c r="W335" s="308">
        <f>IFERROR(SUM(W330:W333),"0")</f>
        <v>262.2</v>
      </c>
      <c r="X335" s="37"/>
      <c r="Y335" s="309"/>
      <c r="Z335" s="309"/>
    </row>
    <row r="336" spans="1:53" ht="14.25" customHeight="1" x14ac:dyDescent="0.25">
      <c r="A336" s="331" t="s">
        <v>218</v>
      </c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1"/>
      <c r="N336" s="321"/>
      <c r="O336" s="321"/>
      <c r="P336" s="321"/>
      <c r="Q336" s="321"/>
      <c r="R336" s="321"/>
      <c r="S336" s="321"/>
      <c r="T336" s="321"/>
      <c r="U336" s="321"/>
      <c r="V336" s="321"/>
      <c r="W336" s="321"/>
      <c r="X336" s="321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9">
        <v>4607091389357</v>
      </c>
      <c r="E337" s="314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57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3"/>
      <c r="P337" s="313"/>
      <c r="Q337" s="313"/>
      <c r="R337" s="314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2"/>
      <c r="N338" s="316" t="s">
        <v>66</v>
      </c>
      <c r="O338" s="317"/>
      <c r="P338" s="317"/>
      <c r="Q338" s="317"/>
      <c r="R338" s="317"/>
      <c r="S338" s="317"/>
      <c r="T338" s="318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21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2"/>
      <c r="N339" s="316" t="s">
        <v>66</v>
      </c>
      <c r="O339" s="317"/>
      <c r="P339" s="317"/>
      <c r="Q339" s="317"/>
      <c r="R339" s="317"/>
      <c r="S339" s="317"/>
      <c r="T339" s="318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66" t="s">
        <v>483</v>
      </c>
      <c r="B340" s="367"/>
      <c r="C340" s="367"/>
      <c r="D340" s="367"/>
      <c r="E340" s="367"/>
      <c r="F340" s="367"/>
      <c r="G340" s="367"/>
      <c r="H340" s="367"/>
      <c r="I340" s="367"/>
      <c r="J340" s="367"/>
      <c r="K340" s="367"/>
      <c r="L340" s="367"/>
      <c r="M340" s="367"/>
      <c r="N340" s="367"/>
      <c r="O340" s="367"/>
      <c r="P340" s="367"/>
      <c r="Q340" s="367"/>
      <c r="R340" s="367"/>
      <c r="S340" s="367"/>
      <c r="T340" s="367"/>
      <c r="U340" s="367"/>
      <c r="V340" s="367"/>
      <c r="W340" s="367"/>
      <c r="X340" s="367"/>
      <c r="Y340" s="48"/>
      <c r="Z340" s="48"/>
    </row>
    <row r="341" spans="1:53" ht="16.5" customHeight="1" x14ac:dyDescent="0.25">
      <c r="A341" s="346" t="s">
        <v>484</v>
      </c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1"/>
      <c r="M341" s="321"/>
      <c r="N341" s="321"/>
      <c r="O341" s="321"/>
      <c r="P341" s="321"/>
      <c r="Q341" s="321"/>
      <c r="R341" s="321"/>
      <c r="S341" s="321"/>
      <c r="T341" s="321"/>
      <c r="U341" s="321"/>
      <c r="V341" s="321"/>
      <c r="W341" s="321"/>
      <c r="X341" s="321"/>
      <c r="Y341" s="301"/>
      <c r="Z341" s="301"/>
    </row>
    <row r="342" spans="1:53" ht="14.25" customHeight="1" x14ac:dyDescent="0.25">
      <c r="A342" s="331" t="s">
        <v>103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9">
        <v>4607091389708</v>
      </c>
      <c r="E343" s="314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3"/>
      <c r="P343" s="313"/>
      <c r="Q343" s="313"/>
      <c r="R343" s="314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9">
        <v>4607091389692</v>
      </c>
      <c r="E344" s="314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8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3"/>
      <c r="P344" s="313"/>
      <c r="Q344" s="313"/>
      <c r="R344" s="314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21"/>
      <c r="C345" s="321"/>
      <c r="D345" s="321"/>
      <c r="E345" s="321"/>
      <c r="F345" s="321"/>
      <c r="G345" s="321"/>
      <c r="H345" s="321"/>
      <c r="I345" s="321"/>
      <c r="J345" s="321"/>
      <c r="K345" s="321"/>
      <c r="L345" s="321"/>
      <c r="M345" s="322"/>
      <c r="N345" s="316" t="s">
        <v>66</v>
      </c>
      <c r="O345" s="317"/>
      <c r="P345" s="317"/>
      <c r="Q345" s="317"/>
      <c r="R345" s="317"/>
      <c r="S345" s="317"/>
      <c r="T345" s="318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21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2"/>
      <c r="N346" s="316" t="s">
        <v>66</v>
      </c>
      <c r="O346" s="317"/>
      <c r="P346" s="317"/>
      <c r="Q346" s="317"/>
      <c r="R346" s="317"/>
      <c r="S346" s="317"/>
      <c r="T346" s="318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31" t="s">
        <v>60</v>
      </c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1"/>
      <c r="N347" s="321"/>
      <c r="O347" s="321"/>
      <c r="P347" s="321"/>
      <c r="Q347" s="321"/>
      <c r="R347" s="321"/>
      <c r="S347" s="321"/>
      <c r="T347" s="321"/>
      <c r="U347" s="321"/>
      <c r="V347" s="321"/>
      <c r="W347" s="321"/>
      <c r="X347" s="321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9">
        <v>4607091389753</v>
      </c>
      <c r="E348" s="314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3"/>
      <c r="P348" s="313"/>
      <c r="Q348" s="313"/>
      <c r="R348" s="314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9">
        <v>4607091389760</v>
      </c>
      <c r="E349" s="314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3"/>
      <c r="P349" s="313"/>
      <c r="Q349" s="313"/>
      <c r="R349" s="314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9">
        <v>4607091389746</v>
      </c>
      <c r="E350" s="314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3"/>
      <c r="P350" s="313"/>
      <c r="Q350" s="313"/>
      <c r="R350" s="314"/>
      <c r="S350" s="34"/>
      <c r="T350" s="34"/>
      <c r="U350" s="35" t="s">
        <v>65</v>
      </c>
      <c r="V350" s="306">
        <v>635</v>
      </c>
      <c r="W350" s="307">
        <f t="shared" si="15"/>
        <v>638.4</v>
      </c>
      <c r="X350" s="36">
        <f>IFERROR(IF(W350=0,"",ROUNDUP(W350/H350,0)*0.00753),"")</f>
        <v>1.14456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9">
        <v>4680115882928</v>
      </c>
      <c r="E351" s="314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42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3"/>
      <c r="P351" s="313"/>
      <c r="Q351" s="313"/>
      <c r="R351" s="314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9">
        <v>4680115883147</v>
      </c>
      <c r="E352" s="314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3"/>
      <c r="P352" s="313"/>
      <c r="Q352" s="313"/>
      <c r="R352" s="314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9">
        <v>4607091384338</v>
      </c>
      <c r="E353" s="314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4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3"/>
      <c r="P353" s="313"/>
      <c r="Q353" s="313"/>
      <c r="R353" s="314"/>
      <c r="S353" s="34"/>
      <c r="T353" s="34"/>
      <c r="U353" s="35" t="s">
        <v>65</v>
      </c>
      <c r="V353" s="306">
        <v>3.36</v>
      </c>
      <c r="W353" s="307">
        <f t="shared" si="15"/>
        <v>4.2</v>
      </c>
      <c r="X353" s="36">
        <f t="shared" si="16"/>
        <v>1.004E-2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9">
        <v>4680115883154</v>
      </c>
      <c r="E354" s="314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3"/>
      <c r="P354" s="313"/>
      <c r="Q354" s="313"/>
      <c r="R354" s="314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9">
        <v>4607091389524</v>
      </c>
      <c r="E355" s="314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4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3"/>
      <c r="P355" s="313"/>
      <c r="Q355" s="313"/>
      <c r="R355" s="314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9">
        <v>4680115883161</v>
      </c>
      <c r="E356" s="314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3"/>
      <c r="P356" s="313"/>
      <c r="Q356" s="313"/>
      <c r="R356" s="314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9">
        <v>4607091384345</v>
      </c>
      <c r="E357" s="314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5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3"/>
      <c r="P357" s="313"/>
      <c r="Q357" s="313"/>
      <c r="R357" s="314"/>
      <c r="S357" s="34"/>
      <c r="T357" s="34"/>
      <c r="U357" s="35" t="s">
        <v>65</v>
      </c>
      <c r="V357" s="306">
        <v>3.5</v>
      </c>
      <c r="W357" s="307">
        <f t="shared" si="15"/>
        <v>4.2</v>
      </c>
      <c r="X357" s="36">
        <f t="shared" si="16"/>
        <v>1.004E-2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9">
        <v>4680115883178</v>
      </c>
      <c r="E358" s="314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3"/>
      <c r="P358" s="313"/>
      <c r="Q358" s="313"/>
      <c r="R358" s="314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9">
        <v>4607091389531</v>
      </c>
      <c r="E359" s="314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3"/>
      <c r="P359" s="313"/>
      <c r="Q359" s="313"/>
      <c r="R359" s="314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9">
        <v>4680115883185</v>
      </c>
      <c r="E360" s="314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5" t="s">
        <v>515</v>
      </c>
      <c r="O360" s="313"/>
      <c r="P360" s="313"/>
      <c r="Q360" s="313"/>
      <c r="R360" s="314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21"/>
      <c r="C361" s="321"/>
      <c r="D361" s="321"/>
      <c r="E361" s="321"/>
      <c r="F361" s="321"/>
      <c r="G361" s="321"/>
      <c r="H361" s="321"/>
      <c r="I361" s="321"/>
      <c r="J361" s="321"/>
      <c r="K361" s="321"/>
      <c r="L361" s="321"/>
      <c r="M361" s="322"/>
      <c r="N361" s="316" t="s">
        <v>66</v>
      </c>
      <c r="O361" s="317"/>
      <c r="P361" s="317"/>
      <c r="Q361" s="317"/>
      <c r="R361" s="317"/>
      <c r="S361" s="317"/>
      <c r="T361" s="318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154.45714285714283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156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1.1646400000000001</v>
      </c>
      <c r="Y361" s="309"/>
      <c r="Z361" s="309"/>
    </row>
    <row r="362" spans="1:53" x14ac:dyDescent="0.2">
      <c r="A362" s="321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2"/>
      <c r="N362" s="316" t="s">
        <v>66</v>
      </c>
      <c r="O362" s="317"/>
      <c r="P362" s="317"/>
      <c r="Q362" s="317"/>
      <c r="R362" s="317"/>
      <c r="S362" s="317"/>
      <c r="T362" s="318"/>
      <c r="U362" s="37" t="s">
        <v>65</v>
      </c>
      <c r="V362" s="308">
        <f>IFERROR(SUM(V348:V360),"0")</f>
        <v>641.86</v>
      </c>
      <c r="W362" s="308">
        <f>IFERROR(SUM(W348:W360),"0")</f>
        <v>646.80000000000007</v>
      </c>
      <c r="X362" s="37"/>
      <c r="Y362" s="309"/>
      <c r="Z362" s="309"/>
    </row>
    <row r="363" spans="1:53" ht="14.25" customHeight="1" x14ac:dyDescent="0.25">
      <c r="A363" s="331" t="s">
        <v>68</v>
      </c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1"/>
      <c r="N363" s="321"/>
      <c r="O363" s="321"/>
      <c r="P363" s="321"/>
      <c r="Q363" s="321"/>
      <c r="R363" s="321"/>
      <c r="S363" s="321"/>
      <c r="T363" s="321"/>
      <c r="U363" s="321"/>
      <c r="V363" s="321"/>
      <c r="W363" s="321"/>
      <c r="X363" s="321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9">
        <v>4607091389685</v>
      </c>
      <c r="E364" s="314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56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3"/>
      <c r="P364" s="313"/>
      <c r="Q364" s="313"/>
      <c r="R364" s="314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9">
        <v>4607091389654</v>
      </c>
      <c r="E365" s="314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5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3"/>
      <c r="P365" s="313"/>
      <c r="Q365" s="313"/>
      <c r="R365" s="314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9">
        <v>4607091384352</v>
      </c>
      <c r="E366" s="314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3"/>
      <c r="P366" s="313"/>
      <c r="Q366" s="313"/>
      <c r="R366" s="314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9">
        <v>4607091389661</v>
      </c>
      <c r="E367" s="314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3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3"/>
      <c r="P367" s="313"/>
      <c r="Q367" s="313"/>
      <c r="R367" s="314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1"/>
      <c r="M368" s="322"/>
      <c r="N368" s="316" t="s">
        <v>66</v>
      </c>
      <c r="O368" s="317"/>
      <c r="P368" s="317"/>
      <c r="Q368" s="317"/>
      <c r="R368" s="317"/>
      <c r="S368" s="317"/>
      <c r="T368" s="318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2"/>
      <c r="N369" s="316" t="s">
        <v>66</v>
      </c>
      <c r="O369" s="317"/>
      <c r="P369" s="317"/>
      <c r="Q369" s="317"/>
      <c r="R369" s="317"/>
      <c r="S369" s="317"/>
      <c r="T369" s="318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31" t="s">
        <v>218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21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9">
        <v>4680115881648</v>
      </c>
      <c r="E371" s="314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3"/>
      <c r="P371" s="313"/>
      <c r="Q371" s="313"/>
      <c r="R371" s="314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1"/>
      <c r="M372" s="322"/>
      <c r="N372" s="316" t="s">
        <v>66</v>
      </c>
      <c r="O372" s="317"/>
      <c r="P372" s="317"/>
      <c r="Q372" s="317"/>
      <c r="R372" s="317"/>
      <c r="S372" s="317"/>
      <c r="T372" s="318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2"/>
      <c r="N373" s="316" t="s">
        <v>66</v>
      </c>
      <c r="O373" s="317"/>
      <c r="P373" s="317"/>
      <c r="Q373" s="317"/>
      <c r="R373" s="317"/>
      <c r="S373" s="317"/>
      <c r="T373" s="318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31" t="s">
        <v>90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321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9">
        <v>4680115882997</v>
      </c>
      <c r="E375" s="314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386" t="s">
        <v>530</v>
      </c>
      <c r="O375" s="313"/>
      <c r="P375" s="313"/>
      <c r="Q375" s="313"/>
      <c r="R375" s="314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2"/>
      <c r="N376" s="316" t="s">
        <v>66</v>
      </c>
      <c r="O376" s="317"/>
      <c r="P376" s="317"/>
      <c r="Q376" s="317"/>
      <c r="R376" s="317"/>
      <c r="S376" s="317"/>
      <c r="T376" s="318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21"/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2"/>
      <c r="N377" s="316" t="s">
        <v>66</v>
      </c>
      <c r="O377" s="317"/>
      <c r="P377" s="317"/>
      <c r="Q377" s="317"/>
      <c r="R377" s="317"/>
      <c r="S377" s="317"/>
      <c r="T377" s="318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46" t="s">
        <v>531</v>
      </c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1"/>
      <c r="M378" s="321"/>
      <c r="N378" s="321"/>
      <c r="O378" s="321"/>
      <c r="P378" s="321"/>
      <c r="Q378" s="321"/>
      <c r="R378" s="321"/>
      <c r="S378" s="321"/>
      <c r="T378" s="321"/>
      <c r="U378" s="321"/>
      <c r="V378" s="321"/>
      <c r="W378" s="321"/>
      <c r="X378" s="321"/>
      <c r="Y378" s="301"/>
      <c r="Z378" s="301"/>
    </row>
    <row r="379" spans="1:53" ht="14.25" customHeight="1" x14ac:dyDescent="0.25">
      <c r="A379" s="331" t="s">
        <v>95</v>
      </c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1"/>
      <c r="M379" s="321"/>
      <c r="N379" s="321"/>
      <c r="O379" s="321"/>
      <c r="P379" s="321"/>
      <c r="Q379" s="321"/>
      <c r="R379" s="321"/>
      <c r="S379" s="321"/>
      <c r="T379" s="321"/>
      <c r="U379" s="321"/>
      <c r="V379" s="321"/>
      <c r="W379" s="321"/>
      <c r="X379" s="321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9">
        <v>4607091389388</v>
      </c>
      <c r="E380" s="314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3"/>
      <c r="P380" s="313"/>
      <c r="Q380" s="313"/>
      <c r="R380" s="314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9">
        <v>4607091389364</v>
      </c>
      <c r="E381" s="314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61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3"/>
      <c r="P381" s="313"/>
      <c r="Q381" s="313"/>
      <c r="R381" s="314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2"/>
      <c r="N382" s="316" t="s">
        <v>66</v>
      </c>
      <c r="O382" s="317"/>
      <c r="P382" s="317"/>
      <c r="Q382" s="317"/>
      <c r="R382" s="317"/>
      <c r="S382" s="317"/>
      <c r="T382" s="318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21"/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2"/>
      <c r="N383" s="316" t="s">
        <v>66</v>
      </c>
      <c r="O383" s="317"/>
      <c r="P383" s="317"/>
      <c r="Q383" s="317"/>
      <c r="R383" s="317"/>
      <c r="S383" s="317"/>
      <c r="T383" s="318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31" t="s">
        <v>60</v>
      </c>
      <c r="B384" s="321"/>
      <c r="C384" s="321"/>
      <c r="D384" s="321"/>
      <c r="E384" s="321"/>
      <c r="F384" s="321"/>
      <c r="G384" s="321"/>
      <c r="H384" s="321"/>
      <c r="I384" s="321"/>
      <c r="J384" s="321"/>
      <c r="K384" s="321"/>
      <c r="L384" s="321"/>
      <c r="M384" s="321"/>
      <c r="N384" s="321"/>
      <c r="O384" s="321"/>
      <c r="P384" s="321"/>
      <c r="Q384" s="321"/>
      <c r="R384" s="321"/>
      <c r="S384" s="321"/>
      <c r="T384" s="321"/>
      <c r="U384" s="321"/>
      <c r="V384" s="321"/>
      <c r="W384" s="321"/>
      <c r="X384" s="321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9">
        <v>4607091389739</v>
      </c>
      <c r="E385" s="314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34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3"/>
      <c r="P385" s="313"/>
      <c r="Q385" s="313"/>
      <c r="R385" s="314"/>
      <c r="S385" s="34"/>
      <c r="T385" s="34"/>
      <c r="U385" s="35" t="s">
        <v>65</v>
      </c>
      <c r="V385" s="306">
        <v>660</v>
      </c>
      <c r="W385" s="307">
        <f t="shared" ref="W385:W391" si="17">IFERROR(IF(V385="",0,CEILING((V385/$H385),1)*$H385),"")</f>
        <v>663.6</v>
      </c>
      <c r="X385" s="36">
        <f>IFERROR(IF(W385=0,"",ROUNDUP(W385/H385,0)*0.00753),"")</f>
        <v>1.18974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9">
        <v>4680115883048</v>
      </c>
      <c r="E386" s="314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3"/>
      <c r="P386" s="313"/>
      <c r="Q386" s="313"/>
      <c r="R386" s="314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9">
        <v>4607091389425</v>
      </c>
      <c r="E387" s="314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3"/>
      <c r="P387" s="313"/>
      <c r="Q387" s="313"/>
      <c r="R387" s="314"/>
      <c r="S387" s="34"/>
      <c r="T387" s="34"/>
      <c r="U387" s="35" t="s">
        <v>65</v>
      </c>
      <c r="V387" s="306">
        <v>3.5</v>
      </c>
      <c r="W387" s="307">
        <f t="shared" si="17"/>
        <v>4.2</v>
      </c>
      <c r="X387" s="36">
        <f>IFERROR(IF(W387=0,"",ROUNDUP(W387/H387,0)*0.00502),"")</f>
        <v>1.004E-2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9">
        <v>4680115882911</v>
      </c>
      <c r="E388" s="314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351" t="s">
        <v>544</v>
      </c>
      <c r="O388" s="313"/>
      <c r="P388" s="313"/>
      <c r="Q388" s="313"/>
      <c r="R388" s="314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9">
        <v>4680115880771</v>
      </c>
      <c r="E389" s="314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3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3"/>
      <c r="P389" s="313"/>
      <c r="Q389" s="313"/>
      <c r="R389" s="314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9">
        <v>4607091389500</v>
      </c>
      <c r="E390" s="314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3"/>
      <c r="P390" s="313"/>
      <c r="Q390" s="313"/>
      <c r="R390" s="314"/>
      <c r="S390" s="34"/>
      <c r="T390" s="34"/>
      <c r="U390" s="35" t="s">
        <v>65</v>
      </c>
      <c r="V390" s="306">
        <v>3.36</v>
      </c>
      <c r="W390" s="307">
        <f t="shared" si="17"/>
        <v>4.2</v>
      </c>
      <c r="X390" s="36">
        <f>IFERROR(IF(W390=0,"",ROUNDUP(W390/H390,0)*0.00502),"")</f>
        <v>1.004E-2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9">
        <v>4680115881983</v>
      </c>
      <c r="E391" s="314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6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3"/>
      <c r="P391" s="313"/>
      <c r="Q391" s="313"/>
      <c r="R391" s="314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2"/>
      <c r="N392" s="316" t="s">
        <v>66</v>
      </c>
      <c r="O392" s="317"/>
      <c r="P392" s="317"/>
      <c r="Q392" s="317"/>
      <c r="R392" s="317"/>
      <c r="S392" s="317"/>
      <c r="T392" s="318"/>
      <c r="U392" s="37" t="s">
        <v>67</v>
      </c>
      <c r="V392" s="308">
        <f>IFERROR(V385/H385,"0")+IFERROR(V386/H386,"0")+IFERROR(V387/H387,"0")+IFERROR(V388/H388,"0")+IFERROR(V389/H389,"0")+IFERROR(V390/H390,"0")+IFERROR(V391/H391,"0")</f>
        <v>160.40952380952379</v>
      </c>
      <c r="W392" s="308">
        <f>IFERROR(W385/H385,"0")+IFERROR(W386/H386,"0")+IFERROR(W387/H387,"0")+IFERROR(W388/H388,"0")+IFERROR(W389/H389,"0")+IFERROR(W390/H390,"0")+IFERROR(W391/H391,"0")</f>
        <v>162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1.2098200000000001</v>
      </c>
      <c r="Y392" s="309"/>
      <c r="Z392" s="309"/>
    </row>
    <row r="393" spans="1:53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2"/>
      <c r="N393" s="316" t="s">
        <v>66</v>
      </c>
      <c r="O393" s="317"/>
      <c r="P393" s="317"/>
      <c r="Q393" s="317"/>
      <c r="R393" s="317"/>
      <c r="S393" s="317"/>
      <c r="T393" s="318"/>
      <c r="U393" s="37" t="s">
        <v>65</v>
      </c>
      <c r="V393" s="308">
        <f>IFERROR(SUM(V385:V391),"0")</f>
        <v>666.86</v>
      </c>
      <c r="W393" s="308">
        <f>IFERROR(SUM(W385:W391),"0")</f>
        <v>672.00000000000011</v>
      </c>
      <c r="X393" s="37"/>
      <c r="Y393" s="309"/>
      <c r="Z393" s="309"/>
    </row>
    <row r="394" spans="1:53" ht="14.25" customHeight="1" x14ac:dyDescent="0.25">
      <c r="A394" s="331" t="s">
        <v>90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21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9">
        <v>4680115882980</v>
      </c>
      <c r="E395" s="314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46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3"/>
      <c r="P395" s="313"/>
      <c r="Q395" s="313"/>
      <c r="R395" s="314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2"/>
      <c r="N396" s="316" t="s">
        <v>66</v>
      </c>
      <c r="O396" s="317"/>
      <c r="P396" s="317"/>
      <c r="Q396" s="317"/>
      <c r="R396" s="317"/>
      <c r="S396" s="317"/>
      <c r="T396" s="318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2"/>
      <c r="N397" s="316" t="s">
        <v>66</v>
      </c>
      <c r="O397" s="317"/>
      <c r="P397" s="317"/>
      <c r="Q397" s="317"/>
      <c r="R397" s="317"/>
      <c r="S397" s="317"/>
      <c r="T397" s="318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66" t="s">
        <v>553</v>
      </c>
      <c r="B398" s="367"/>
      <c r="C398" s="367"/>
      <c r="D398" s="367"/>
      <c r="E398" s="367"/>
      <c r="F398" s="367"/>
      <c r="G398" s="367"/>
      <c r="H398" s="367"/>
      <c r="I398" s="367"/>
      <c r="J398" s="367"/>
      <c r="K398" s="367"/>
      <c r="L398" s="367"/>
      <c r="M398" s="367"/>
      <c r="N398" s="367"/>
      <c r="O398" s="367"/>
      <c r="P398" s="367"/>
      <c r="Q398" s="367"/>
      <c r="R398" s="367"/>
      <c r="S398" s="367"/>
      <c r="T398" s="367"/>
      <c r="U398" s="367"/>
      <c r="V398" s="367"/>
      <c r="W398" s="367"/>
      <c r="X398" s="367"/>
      <c r="Y398" s="48"/>
      <c r="Z398" s="48"/>
    </row>
    <row r="399" spans="1:53" ht="16.5" customHeight="1" x14ac:dyDescent="0.25">
      <c r="A399" s="346" t="s">
        <v>553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321"/>
      <c r="Y399" s="301"/>
      <c r="Z399" s="301"/>
    </row>
    <row r="400" spans="1:53" ht="14.25" customHeight="1" x14ac:dyDescent="0.25">
      <c r="A400" s="331" t="s">
        <v>103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21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9">
        <v>4607091389067</v>
      </c>
      <c r="E401" s="314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4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3"/>
      <c r="P401" s="313"/>
      <c r="Q401" s="313"/>
      <c r="R401" s="314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9">
        <v>4607091383522</v>
      </c>
      <c r="E402" s="314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6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3"/>
      <c r="P402" s="313"/>
      <c r="Q402" s="313"/>
      <c r="R402" s="314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9">
        <v>4607091384437</v>
      </c>
      <c r="E403" s="314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5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3"/>
      <c r="P403" s="313"/>
      <c r="Q403" s="313"/>
      <c r="R403" s="314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9">
        <v>4607091389104</v>
      </c>
      <c r="E404" s="314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3"/>
      <c r="P404" s="313"/>
      <c r="Q404" s="313"/>
      <c r="R404" s="314"/>
      <c r="S404" s="34"/>
      <c r="T404" s="34"/>
      <c r="U404" s="35" t="s">
        <v>65</v>
      </c>
      <c r="V404" s="306">
        <v>220</v>
      </c>
      <c r="W404" s="307">
        <f t="shared" si="18"/>
        <v>221.76000000000002</v>
      </c>
      <c r="X404" s="36">
        <f>IFERROR(IF(W404=0,"",ROUNDUP(W404/H404,0)*0.01196),"")</f>
        <v>0.50231999999999999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9">
        <v>4680115880603</v>
      </c>
      <c r="E405" s="314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6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3"/>
      <c r="P405" s="313"/>
      <c r="Q405" s="313"/>
      <c r="R405" s="314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9">
        <v>4607091389999</v>
      </c>
      <c r="E406" s="314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3"/>
      <c r="P406" s="313"/>
      <c r="Q406" s="313"/>
      <c r="R406" s="314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9">
        <v>4680115882782</v>
      </c>
      <c r="E407" s="314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56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3"/>
      <c r="P407" s="313"/>
      <c r="Q407" s="313"/>
      <c r="R407" s="314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9">
        <v>4607091389098</v>
      </c>
      <c r="E408" s="314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4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3"/>
      <c r="P408" s="313"/>
      <c r="Q408" s="313"/>
      <c r="R408" s="314"/>
      <c r="S408" s="34"/>
      <c r="T408" s="34"/>
      <c r="U408" s="35" t="s">
        <v>65</v>
      </c>
      <c r="V408" s="306">
        <v>4</v>
      </c>
      <c r="W408" s="307">
        <f t="shared" si="18"/>
        <v>4.8</v>
      </c>
      <c r="X408" s="36">
        <f>IFERROR(IF(W408=0,"",ROUNDUP(W408/H408,0)*0.00753),"")</f>
        <v>1.506E-2</v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9">
        <v>4607091389982</v>
      </c>
      <c r="E409" s="314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60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3"/>
      <c r="P409" s="313"/>
      <c r="Q409" s="313"/>
      <c r="R409" s="314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1"/>
      <c r="M410" s="322"/>
      <c r="N410" s="316" t="s">
        <v>66</v>
      </c>
      <c r="O410" s="317"/>
      <c r="P410" s="317"/>
      <c r="Q410" s="317"/>
      <c r="R410" s="317"/>
      <c r="S410" s="317"/>
      <c r="T410" s="318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43.333333333333329</v>
      </c>
      <c r="W410" s="308">
        <f>IFERROR(W401/H401,"0")+IFERROR(W402/H402,"0")+IFERROR(W403/H403,"0")+IFERROR(W404/H404,"0")+IFERROR(W405/H405,"0")+IFERROR(W406/H406,"0")+IFERROR(W407/H407,"0")+IFERROR(W408/H408,"0")+IFERROR(W409/H409,"0")</f>
        <v>44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0.51737999999999995</v>
      </c>
      <c r="Y410" s="309"/>
      <c r="Z410" s="309"/>
    </row>
    <row r="411" spans="1:53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1"/>
      <c r="M411" s="322"/>
      <c r="N411" s="316" t="s">
        <v>66</v>
      </c>
      <c r="O411" s="317"/>
      <c r="P411" s="317"/>
      <c r="Q411" s="317"/>
      <c r="R411" s="317"/>
      <c r="S411" s="317"/>
      <c r="T411" s="318"/>
      <c r="U411" s="37" t="s">
        <v>65</v>
      </c>
      <c r="V411" s="308">
        <f>IFERROR(SUM(V401:V409),"0")</f>
        <v>224</v>
      </c>
      <c r="W411" s="308">
        <f>IFERROR(SUM(W401:W409),"0")</f>
        <v>226.56000000000003</v>
      </c>
      <c r="X411" s="37"/>
      <c r="Y411" s="309"/>
      <c r="Z411" s="309"/>
    </row>
    <row r="412" spans="1:53" ht="14.25" customHeight="1" x14ac:dyDescent="0.25">
      <c r="A412" s="331" t="s">
        <v>95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21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9">
        <v>4607091388930</v>
      </c>
      <c r="E413" s="314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3"/>
      <c r="P413" s="313"/>
      <c r="Q413" s="313"/>
      <c r="R413" s="314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9">
        <v>4680115880054</v>
      </c>
      <c r="E414" s="314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3"/>
      <c r="P414" s="313"/>
      <c r="Q414" s="313"/>
      <c r="R414" s="314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1"/>
      <c r="M415" s="322"/>
      <c r="N415" s="316" t="s">
        <v>66</v>
      </c>
      <c r="O415" s="317"/>
      <c r="P415" s="317"/>
      <c r="Q415" s="317"/>
      <c r="R415" s="317"/>
      <c r="S415" s="317"/>
      <c r="T415" s="318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1"/>
      <c r="M416" s="322"/>
      <c r="N416" s="316" t="s">
        <v>66</v>
      </c>
      <c r="O416" s="317"/>
      <c r="P416" s="317"/>
      <c r="Q416" s="317"/>
      <c r="R416" s="317"/>
      <c r="S416" s="317"/>
      <c r="T416" s="318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31" t="s">
        <v>60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21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9">
        <v>4680115883116</v>
      </c>
      <c r="E418" s="314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3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3"/>
      <c r="P418" s="313"/>
      <c r="Q418" s="313"/>
      <c r="R418" s="314"/>
      <c r="S418" s="34"/>
      <c r="T418" s="34"/>
      <c r="U418" s="35" t="s">
        <v>65</v>
      </c>
      <c r="V418" s="306">
        <v>55</v>
      </c>
      <c r="W418" s="307">
        <f t="shared" ref="W418:W423" si="19">IFERROR(IF(V418="",0,CEILING((V418/$H418),1)*$H418),"")</f>
        <v>58.080000000000005</v>
      </c>
      <c r="X418" s="36">
        <f>IFERROR(IF(W418=0,"",ROUNDUP(W418/H418,0)*0.01196),"")</f>
        <v>0.13156000000000001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9">
        <v>4680115883093</v>
      </c>
      <c r="E419" s="314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4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3"/>
      <c r="P419" s="313"/>
      <c r="Q419" s="313"/>
      <c r="R419" s="314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9">
        <v>4680115883109</v>
      </c>
      <c r="E420" s="314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4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3"/>
      <c r="P420" s="313"/>
      <c r="Q420" s="313"/>
      <c r="R420" s="314"/>
      <c r="S420" s="34"/>
      <c r="T420" s="34"/>
      <c r="U420" s="35" t="s">
        <v>65</v>
      </c>
      <c r="V420" s="306">
        <v>95</v>
      </c>
      <c r="W420" s="307">
        <f t="shared" si="19"/>
        <v>95.04</v>
      </c>
      <c r="X420" s="36">
        <f>IFERROR(IF(W420=0,"",ROUNDUP(W420/H420,0)*0.01196),"")</f>
        <v>0.21528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9">
        <v>4680115882072</v>
      </c>
      <c r="E421" s="314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450" t="s">
        <v>584</v>
      </c>
      <c r="O421" s="313"/>
      <c r="P421" s="313"/>
      <c r="Q421" s="313"/>
      <c r="R421" s="314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9">
        <v>4680115882102</v>
      </c>
      <c r="E422" s="314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534" t="s">
        <v>587</v>
      </c>
      <c r="O422" s="313"/>
      <c r="P422" s="313"/>
      <c r="Q422" s="313"/>
      <c r="R422" s="314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9">
        <v>4680115882096</v>
      </c>
      <c r="E423" s="314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453" t="s">
        <v>590</v>
      </c>
      <c r="O423" s="313"/>
      <c r="P423" s="313"/>
      <c r="Q423" s="313"/>
      <c r="R423" s="314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2"/>
      <c r="N424" s="316" t="s">
        <v>66</v>
      </c>
      <c r="O424" s="317"/>
      <c r="P424" s="317"/>
      <c r="Q424" s="317"/>
      <c r="R424" s="317"/>
      <c r="S424" s="317"/>
      <c r="T424" s="318"/>
      <c r="U424" s="37" t="s">
        <v>67</v>
      </c>
      <c r="V424" s="308">
        <f>IFERROR(V418/H418,"0")+IFERROR(V419/H419,"0")+IFERROR(V420/H420,"0")+IFERROR(V421/H421,"0")+IFERROR(V422/H422,"0")+IFERROR(V423/H423,"0")</f>
        <v>28.409090909090907</v>
      </c>
      <c r="W424" s="308">
        <f>IFERROR(W418/H418,"0")+IFERROR(W419/H419,"0")+IFERROR(W420/H420,"0")+IFERROR(W421/H421,"0")+IFERROR(W422/H422,"0")+IFERROR(W423/H423,"0")</f>
        <v>29</v>
      </c>
      <c r="X424" s="308">
        <f>IFERROR(IF(X418="",0,X418),"0")+IFERROR(IF(X419="",0,X419),"0")+IFERROR(IF(X420="",0,X420),"0")+IFERROR(IF(X421="",0,X421),"0")+IFERROR(IF(X422="",0,X422),"0")+IFERROR(IF(X423="",0,X423),"0")</f>
        <v>0.34684000000000004</v>
      </c>
      <c r="Y424" s="309"/>
      <c r="Z424" s="309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2"/>
      <c r="N425" s="316" t="s">
        <v>66</v>
      </c>
      <c r="O425" s="317"/>
      <c r="P425" s="317"/>
      <c r="Q425" s="317"/>
      <c r="R425" s="317"/>
      <c r="S425" s="317"/>
      <c r="T425" s="318"/>
      <c r="U425" s="37" t="s">
        <v>65</v>
      </c>
      <c r="V425" s="308">
        <f>IFERROR(SUM(V418:V423),"0")</f>
        <v>150</v>
      </c>
      <c r="W425" s="308">
        <f>IFERROR(SUM(W418:W423),"0")</f>
        <v>153.12</v>
      </c>
      <c r="X425" s="37"/>
      <c r="Y425" s="309"/>
      <c r="Z425" s="309"/>
    </row>
    <row r="426" spans="1:53" ht="14.25" customHeight="1" x14ac:dyDescent="0.25">
      <c r="A426" s="331" t="s">
        <v>68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9">
        <v>4607091383409</v>
      </c>
      <c r="E427" s="314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5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3"/>
      <c r="P427" s="313"/>
      <c r="Q427" s="313"/>
      <c r="R427" s="314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9">
        <v>4607091383416</v>
      </c>
      <c r="E428" s="314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3"/>
      <c r="P428" s="313"/>
      <c r="Q428" s="313"/>
      <c r="R428" s="314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2"/>
      <c r="N429" s="316" t="s">
        <v>66</v>
      </c>
      <c r="O429" s="317"/>
      <c r="P429" s="317"/>
      <c r="Q429" s="317"/>
      <c r="R429" s="317"/>
      <c r="S429" s="317"/>
      <c r="T429" s="318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2"/>
      <c r="N430" s="316" t="s">
        <v>66</v>
      </c>
      <c r="O430" s="317"/>
      <c r="P430" s="317"/>
      <c r="Q430" s="317"/>
      <c r="R430" s="317"/>
      <c r="S430" s="317"/>
      <c r="T430" s="318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66" t="s">
        <v>595</v>
      </c>
      <c r="B431" s="367"/>
      <c r="C431" s="367"/>
      <c r="D431" s="367"/>
      <c r="E431" s="367"/>
      <c r="F431" s="367"/>
      <c r="G431" s="367"/>
      <c r="H431" s="367"/>
      <c r="I431" s="367"/>
      <c r="J431" s="367"/>
      <c r="K431" s="367"/>
      <c r="L431" s="367"/>
      <c r="M431" s="367"/>
      <c r="N431" s="367"/>
      <c r="O431" s="367"/>
      <c r="P431" s="367"/>
      <c r="Q431" s="367"/>
      <c r="R431" s="367"/>
      <c r="S431" s="367"/>
      <c r="T431" s="367"/>
      <c r="U431" s="367"/>
      <c r="V431" s="367"/>
      <c r="W431" s="367"/>
      <c r="X431" s="367"/>
      <c r="Y431" s="48"/>
      <c r="Z431" s="48"/>
    </row>
    <row r="432" spans="1:53" ht="16.5" customHeight="1" x14ac:dyDescent="0.25">
      <c r="A432" s="346" t="s">
        <v>596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321"/>
      <c r="Y432" s="301"/>
      <c r="Z432" s="301"/>
    </row>
    <row r="433" spans="1:53" ht="14.25" customHeight="1" x14ac:dyDescent="0.25">
      <c r="A433" s="331" t="s">
        <v>103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21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9">
        <v>4640242180441</v>
      </c>
      <c r="E434" s="314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543" t="s">
        <v>599</v>
      </c>
      <c r="O434" s="313"/>
      <c r="P434" s="313"/>
      <c r="Q434" s="313"/>
      <c r="R434" s="314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9">
        <v>4640242180564</v>
      </c>
      <c r="E435" s="314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362" t="s">
        <v>602</v>
      </c>
      <c r="O435" s="313"/>
      <c r="P435" s="313"/>
      <c r="Q435" s="313"/>
      <c r="R435" s="314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2"/>
      <c r="N436" s="316" t="s">
        <v>66</v>
      </c>
      <c r="O436" s="317"/>
      <c r="P436" s="317"/>
      <c r="Q436" s="317"/>
      <c r="R436" s="317"/>
      <c r="S436" s="317"/>
      <c r="T436" s="318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2"/>
      <c r="N437" s="316" t="s">
        <v>66</v>
      </c>
      <c r="O437" s="317"/>
      <c r="P437" s="317"/>
      <c r="Q437" s="317"/>
      <c r="R437" s="317"/>
      <c r="S437" s="317"/>
      <c r="T437" s="318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31" t="s">
        <v>95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21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9">
        <v>4640242180526</v>
      </c>
      <c r="E439" s="314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355" t="s">
        <v>605</v>
      </c>
      <c r="O439" s="313"/>
      <c r="P439" s="313"/>
      <c r="Q439" s="313"/>
      <c r="R439" s="314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9">
        <v>4640242180519</v>
      </c>
      <c r="E440" s="314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388" t="s">
        <v>608</v>
      </c>
      <c r="O440" s="313"/>
      <c r="P440" s="313"/>
      <c r="Q440" s="313"/>
      <c r="R440" s="314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2"/>
      <c r="N441" s="316" t="s">
        <v>66</v>
      </c>
      <c r="O441" s="317"/>
      <c r="P441" s="317"/>
      <c r="Q441" s="317"/>
      <c r="R441" s="317"/>
      <c r="S441" s="317"/>
      <c r="T441" s="318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2"/>
      <c r="N442" s="316" t="s">
        <v>66</v>
      </c>
      <c r="O442" s="317"/>
      <c r="P442" s="317"/>
      <c r="Q442" s="317"/>
      <c r="R442" s="317"/>
      <c r="S442" s="317"/>
      <c r="T442" s="318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31" t="s">
        <v>60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21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9">
        <v>4640242180816</v>
      </c>
      <c r="E444" s="314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571" t="s">
        <v>611</v>
      </c>
      <c r="O444" s="313"/>
      <c r="P444" s="313"/>
      <c r="Q444" s="313"/>
      <c r="R444" s="314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9">
        <v>4640242180595</v>
      </c>
      <c r="E445" s="314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88" t="s">
        <v>614</v>
      </c>
      <c r="O445" s="313"/>
      <c r="P445" s="313"/>
      <c r="Q445" s="313"/>
      <c r="R445" s="314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2"/>
      <c r="N446" s="316" t="s">
        <v>66</v>
      </c>
      <c r="O446" s="317"/>
      <c r="P446" s="317"/>
      <c r="Q446" s="317"/>
      <c r="R446" s="317"/>
      <c r="S446" s="317"/>
      <c r="T446" s="318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2"/>
      <c r="N447" s="316" t="s">
        <v>66</v>
      </c>
      <c r="O447" s="317"/>
      <c r="P447" s="317"/>
      <c r="Q447" s="317"/>
      <c r="R447" s="317"/>
      <c r="S447" s="317"/>
      <c r="T447" s="318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31" t="s">
        <v>68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21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9">
        <v>4640242180540</v>
      </c>
      <c r="E449" s="314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511" t="s">
        <v>617</v>
      </c>
      <c r="O449" s="313"/>
      <c r="P449" s="313"/>
      <c r="Q449" s="313"/>
      <c r="R449" s="314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9">
        <v>4640242180557</v>
      </c>
      <c r="E450" s="314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515" t="s">
        <v>620</v>
      </c>
      <c r="O450" s="313"/>
      <c r="P450" s="313"/>
      <c r="Q450" s="313"/>
      <c r="R450" s="314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2"/>
      <c r="N451" s="316" t="s">
        <v>66</v>
      </c>
      <c r="O451" s="317"/>
      <c r="P451" s="317"/>
      <c r="Q451" s="317"/>
      <c r="R451" s="317"/>
      <c r="S451" s="317"/>
      <c r="T451" s="318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2"/>
      <c r="N452" s="316" t="s">
        <v>66</v>
      </c>
      <c r="O452" s="317"/>
      <c r="P452" s="317"/>
      <c r="Q452" s="317"/>
      <c r="R452" s="317"/>
      <c r="S452" s="317"/>
      <c r="T452" s="318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46" t="s">
        <v>621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321"/>
      <c r="Y453" s="301"/>
      <c r="Z453" s="301"/>
    </row>
    <row r="454" spans="1:53" ht="14.25" customHeight="1" x14ac:dyDescent="0.25">
      <c r="A454" s="331" t="s">
        <v>68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21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9">
        <v>4680115880870</v>
      </c>
      <c r="E455" s="314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6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3"/>
      <c r="P455" s="313"/>
      <c r="Q455" s="313"/>
      <c r="R455" s="314"/>
      <c r="S455" s="34"/>
      <c r="T455" s="34"/>
      <c r="U455" s="35" t="s">
        <v>65</v>
      </c>
      <c r="V455" s="306">
        <v>580</v>
      </c>
      <c r="W455" s="307">
        <f>IFERROR(IF(V455="",0,CEILING((V455/$H455),1)*$H455),"")</f>
        <v>585</v>
      </c>
      <c r="X455" s="36">
        <f>IFERROR(IF(W455=0,"",ROUNDUP(W455/H455,0)*0.02175),"")</f>
        <v>1.6312499999999999</v>
      </c>
      <c r="Y455" s="56"/>
      <c r="Z455" s="57"/>
      <c r="AD455" s="58"/>
      <c r="BA455" s="298" t="s">
        <v>1</v>
      </c>
    </row>
    <row r="456" spans="1:53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2"/>
      <c r="N456" s="316" t="s">
        <v>66</v>
      </c>
      <c r="O456" s="317"/>
      <c r="P456" s="317"/>
      <c r="Q456" s="317"/>
      <c r="R456" s="317"/>
      <c r="S456" s="317"/>
      <c r="T456" s="318"/>
      <c r="U456" s="37" t="s">
        <v>67</v>
      </c>
      <c r="V456" s="308">
        <f>IFERROR(V455/H455,"0")</f>
        <v>74.358974358974365</v>
      </c>
      <c r="W456" s="308">
        <f>IFERROR(W455/H455,"0")</f>
        <v>75</v>
      </c>
      <c r="X456" s="308">
        <f>IFERROR(IF(X455="",0,X455),"0")</f>
        <v>1.6312499999999999</v>
      </c>
      <c r="Y456" s="309"/>
      <c r="Z456" s="309"/>
    </row>
    <row r="457" spans="1:53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2"/>
      <c r="N457" s="316" t="s">
        <v>66</v>
      </c>
      <c r="O457" s="317"/>
      <c r="P457" s="317"/>
      <c r="Q457" s="317"/>
      <c r="R457" s="317"/>
      <c r="S457" s="317"/>
      <c r="T457" s="318"/>
      <c r="U457" s="37" t="s">
        <v>65</v>
      </c>
      <c r="V457" s="308">
        <f>IFERROR(SUM(V455:V455),"0")</f>
        <v>580</v>
      </c>
      <c r="W457" s="308">
        <f>IFERROR(SUM(W455:W455),"0")</f>
        <v>585</v>
      </c>
      <c r="X457" s="37"/>
      <c r="Y457" s="309"/>
      <c r="Z457" s="309"/>
    </row>
    <row r="458" spans="1:53" ht="15" customHeight="1" x14ac:dyDescent="0.2">
      <c r="A458" s="423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72"/>
      <c r="N458" s="443" t="s">
        <v>624</v>
      </c>
      <c r="O458" s="364"/>
      <c r="P458" s="364"/>
      <c r="Q458" s="364"/>
      <c r="R458" s="364"/>
      <c r="S458" s="364"/>
      <c r="T458" s="365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12181.18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12331.59</v>
      </c>
      <c r="X458" s="37"/>
      <c r="Y458" s="309"/>
      <c r="Z458" s="309"/>
    </row>
    <row r="459" spans="1:53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1"/>
      <c r="M459" s="372"/>
      <c r="N459" s="443" t="s">
        <v>625</v>
      </c>
      <c r="O459" s="364"/>
      <c r="P459" s="364"/>
      <c r="Q459" s="364"/>
      <c r="R459" s="364"/>
      <c r="S459" s="364"/>
      <c r="T459" s="365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12822.616500572789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12982.547999999995</v>
      </c>
      <c r="X459" s="37"/>
      <c r="Y459" s="309"/>
      <c r="Z459" s="309"/>
    </row>
    <row r="460" spans="1:53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72"/>
      <c r="N460" s="443" t="s">
        <v>626</v>
      </c>
      <c r="O460" s="364"/>
      <c r="P460" s="364"/>
      <c r="Q460" s="364"/>
      <c r="R460" s="364"/>
      <c r="S460" s="364"/>
      <c r="T460" s="365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22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22</v>
      </c>
      <c r="X460" s="37"/>
      <c r="Y460" s="309"/>
      <c r="Z460" s="309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72"/>
      <c r="N461" s="443" t="s">
        <v>628</v>
      </c>
      <c r="O461" s="364"/>
      <c r="P461" s="364"/>
      <c r="Q461" s="364"/>
      <c r="R461" s="364"/>
      <c r="S461" s="364"/>
      <c r="T461" s="365"/>
      <c r="U461" s="37" t="s">
        <v>65</v>
      </c>
      <c r="V461" s="308">
        <f>GrossWeightTotal+PalletQtyTotal*25</f>
        <v>13372.616500572789</v>
      </c>
      <c r="W461" s="308">
        <f>GrossWeightTotalR+PalletQtyTotalR*25</f>
        <v>13532.547999999995</v>
      </c>
      <c r="X461" s="37"/>
      <c r="Y461" s="309"/>
      <c r="Z461" s="309"/>
    </row>
    <row r="462" spans="1:53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72"/>
      <c r="N462" s="443" t="s">
        <v>629</v>
      </c>
      <c r="O462" s="364"/>
      <c r="P462" s="364"/>
      <c r="Q462" s="364"/>
      <c r="R462" s="364"/>
      <c r="S462" s="364"/>
      <c r="T462" s="365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1789.9519594814112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1817</v>
      </c>
      <c r="X462" s="37"/>
      <c r="Y462" s="309"/>
      <c r="Z462" s="309"/>
    </row>
    <row r="463" spans="1:53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72"/>
      <c r="N463" s="443" t="s">
        <v>630</v>
      </c>
      <c r="O463" s="364"/>
      <c r="P463" s="364"/>
      <c r="Q463" s="364"/>
      <c r="R463" s="364"/>
      <c r="S463" s="364"/>
      <c r="T463" s="365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24.21733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303" t="s">
        <v>59</v>
      </c>
      <c r="C465" s="310" t="s">
        <v>93</v>
      </c>
      <c r="D465" s="540"/>
      <c r="E465" s="540"/>
      <c r="F465" s="343"/>
      <c r="G465" s="310" t="s">
        <v>238</v>
      </c>
      <c r="H465" s="540"/>
      <c r="I465" s="540"/>
      <c r="J465" s="540"/>
      <c r="K465" s="540"/>
      <c r="L465" s="540"/>
      <c r="M465" s="343"/>
      <c r="N465" s="310" t="s">
        <v>436</v>
      </c>
      <c r="O465" s="343"/>
      <c r="P465" s="310" t="s">
        <v>483</v>
      </c>
      <c r="Q465" s="343"/>
      <c r="R465" s="303" t="s">
        <v>553</v>
      </c>
      <c r="S465" s="310" t="s">
        <v>595</v>
      </c>
      <c r="T465" s="343"/>
      <c r="U465" s="304"/>
      <c r="Z465" s="52"/>
      <c r="AC465" s="304"/>
    </row>
    <row r="466" spans="1:29" ht="14.25" customHeight="1" thickTop="1" x14ac:dyDescent="0.2">
      <c r="A466" s="562" t="s">
        <v>633</v>
      </c>
      <c r="B466" s="310" t="s">
        <v>59</v>
      </c>
      <c r="C466" s="310" t="s">
        <v>94</v>
      </c>
      <c r="D466" s="310" t="s">
        <v>102</v>
      </c>
      <c r="E466" s="310" t="s">
        <v>93</v>
      </c>
      <c r="F466" s="310" t="s">
        <v>231</v>
      </c>
      <c r="G466" s="310" t="s">
        <v>239</v>
      </c>
      <c r="H466" s="310" t="s">
        <v>246</v>
      </c>
      <c r="I466" s="310" t="s">
        <v>263</v>
      </c>
      <c r="J466" s="310" t="s">
        <v>323</v>
      </c>
      <c r="K466" s="304"/>
      <c r="L466" s="310" t="s">
        <v>404</v>
      </c>
      <c r="M466" s="310" t="s">
        <v>422</v>
      </c>
      <c r="N466" s="310" t="s">
        <v>437</v>
      </c>
      <c r="O466" s="310" t="s">
        <v>460</v>
      </c>
      <c r="P466" s="310" t="s">
        <v>484</v>
      </c>
      <c r="Q466" s="310" t="s">
        <v>531</v>
      </c>
      <c r="R466" s="310" t="s">
        <v>553</v>
      </c>
      <c r="S466" s="310" t="s">
        <v>596</v>
      </c>
      <c r="T466" s="310" t="s">
        <v>621</v>
      </c>
      <c r="U466" s="304"/>
      <c r="Z466" s="52"/>
      <c r="AC466" s="304"/>
    </row>
    <row r="467" spans="1:29" ht="13.5" customHeight="1" thickBot="1" x14ac:dyDescent="0.25">
      <c r="A467" s="563"/>
      <c r="B467" s="311"/>
      <c r="C467" s="311"/>
      <c r="D467" s="311"/>
      <c r="E467" s="311"/>
      <c r="F467" s="311"/>
      <c r="G467" s="311"/>
      <c r="H467" s="311"/>
      <c r="I467" s="311"/>
      <c r="J467" s="311"/>
      <c r="K467" s="304"/>
      <c r="L467" s="311"/>
      <c r="M467" s="311"/>
      <c r="N467" s="311"/>
      <c r="O467" s="311"/>
      <c r="P467" s="311"/>
      <c r="Q467" s="311"/>
      <c r="R467" s="311"/>
      <c r="S467" s="311"/>
      <c r="T467" s="311"/>
      <c r="U467" s="304"/>
      <c r="Z467" s="52"/>
      <c r="AC467" s="304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1.7</v>
      </c>
      <c r="C468" s="46">
        <f>IFERROR(W49*1,"0")+IFERROR(W50*1,"0")</f>
        <v>0</v>
      </c>
      <c r="D468" s="46">
        <f>IFERROR(W55*1,"0")+IFERROR(W56*1,"0")+IFERROR(W57*1,"0")+IFERROR(W58*1,"0")</f>
        <v>162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766.37000000000012</v>
      </c>
      <c r="F468" s="46">
        <f>IFERROR(W128*1,"0")+IFERROR(W129*1,"0")+IFERROR(W130*1,"0")</f>
        <v>191.7</v>
      </c>
      <c r="G468" s="46">
        <f>IFERROR(W136*1,"0")+IFERROR(W137*1,"0")+IFERROR(W138*1,"0")</f>
        <v>54.000000000000007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1218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416</v>
      </c>
      <c r="K468" s="304"/>
      <c r="L468" s="46">
        <f>IFERROR(W257*1,"0")+IFERROR(W258*1,"0")+IFERROR(W259*1,"0")+IFERROR(W260*1,"0")+IFERROR(W261*1,"0")+IFERROR(W262*1,"0")+IFERROR(W263*1,"0")+IFERROR(W267*1,"0")+IFERROR(W268*1,"0")</f>
        <v>10</v>
      </c>
      <c r="M468" s="46">
        <f>IFERROR(W273*1,"0")+IFERROR(W277*1,"0")+IFERROR(W278*1,"0")+IFERROR(W279*1,"0")+IFERROR(W283*1,"0")+IFERROR(W287*1,"0")</f>
        <v>105.84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6816.7999999999993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305.7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646.80000000000007</v>
      </c>
      <c r="Q468" s="46">
        <f>IFERROR(W380*1,"0")+IFERROR(W381*1,"0")+IFERROR(W385*1,"0")+IFERROR(W386*1,"0")+IFERROR(W387*1,"0")+IFERROR(W388*1,"0")+IFERROR(W389*1,"0")+IFERROR(W390*1,"0")+IFERROR(W391*1,"0")+IFERROR(W395*1,"0")</f>
        <v>672.00000000000011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379.68000000000006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585</v>
      </c>
      <c r="U468" s="304"/>
      <c r="Z468" s="52"/>
      <c r="AC468" s="304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463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D423:E423"/>
    <mergeCell ref="D174:E174"/>
    <mergeCell ref="N451:T451"/>
    <mergeCell ref="A36:M37"/>
    <mergeCell ref="A133:X133"/>
    <mergeCell ref="A334:M335"/>
    <mergeCell ref="N410:T410"/>
    <mergeCell ref="D406:E406"/>
    <mergeCell ref="N402:R402"/>
    <mergeCell ref="D445:E445"/>
    <mergeCell ref="A415:M416"/>
    <mergeCell ref="D421:E421"/>
    <mergeCell ref="A236:X236"/>
    <mergeCell ref="A394:X394"/>
    <mergeCell ref="D390:E390"/>
    <mergeCell ref="N369:T369"/>
    <mergeCell ref="N225:T225"/>
    <mergeCell ref="D168:E168"/>
    <mergeCell ref="A240:M241"/>
    <mergeCell ref="N137:R137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D300:E300"/>
    <mergeCell ref="D380:E380"/>
    <mergeCell ref="D209:E209"/>
    <mergeCell ref="D245:E245"/>
    <mergeCell ref="N318:R318"/>
    <mergeCell ref="N149:R149"/>
    <mergeCell ref="N205:R205"/>
    <mergeCell ref="O11:P11"/>
    <mergeCell ref="A226:X226"/>
    <mergeCell ref="D260:E260"/>
    <mergeCell ref="N144:R144"/>
    <mergeCell ref="D187:E187"/>
    <mergeCell ref="J466:J467"/>
    <mergeCell ref="D238:E238"/>
    <mergeCell ref="N234:T234"/>
    <mergeCell ref="N262:R262"/>
    <mergeCell ref="N455:R455"/>
    <mergeCell ref="N333:R333"/>
    <mergeCell ref="D78:E78"/>
    <mergeCell ref="D205:E205"/>
    <mergeCell ref="A38:X38"/>
    <mergeCell ref="A131:M132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R6:S9"/>
    <mergeCell ref="S466:S467"/>
    <mergeCell ref="N181:R181"/>
    <mergeCell ref="A135:X135"/>
    <mergeCell ref="N32:T32"/>
    <mergeCell ref="A433:X433"/>
    <mergeCell ref="D351:E351"/>
    <mergeCell ref="N147:R147"/>
    <mergeCell ref="W17:W18"/>
    <mergeCell ref="B466:B467"/>
    <mergeCell ref="L466:L467"/>
    <mergeCell ref="D466:D467"/>
    <mergeCell ref="N459:T459"/>
    <mergeCell ref="N178:R178"/>
    <mergeCell ref="D110:E110"/>
    <mergeCell ref="N396:T396"/>
    <mergeCell ref="N461:T461"/>
    <mergeCell ref="D129:E129"/>
    <mergeCell ref="N359:R359"/>
    <mergeCell ref="N49:R49"/>
    <mergeCell ref="D365:E365"/>
    <mergeCell ref="N207:R207"/>
    <mergeCell ref="D208:E208"/>
    <mergeCell ref="A448:X448"/>
    <mergeCell ref="D366:E366"/>
    <mergeCell ref="N2:U3"/>
    <mergeCell ref="D79:E79"/>
    <mergeCell ref="A61:X61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D28:E28"/>
    <mergeCell ref="D5:E5"/>
    <mergeCell ref="O10:P10"/>
    <mergeCell ref="D8:L8"/>
    <mergeCell ref="N39:R39"/>
    <mergeCell ref="D147:E147"/>
    <mergeCell ref="D87:E87"/>
    <mergeCell ref="A23:M24"/>
    <mergeCell ref="N78:R78"/>
    <mergeCell ref="C465:F465"/>
    <mergeCell ref="A341:X341"/>
    <mergeCell ref="N45:T4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102:R102"/>
    <mergeCell ref="D145:E145"/>
    <mergeCell ref="D387:E387"/>
    <mergeCell ref="D381:E381"/>
    <mergeCell ref="D210:E210"/>
    <mergeCell ref="N337:R337"/>
    <mergeCell ref="N166:R166"/>
    <mergeCell ref="A466:A467"/>
    <mergeCell ref="N364:R364"/>
    <mergeCell ref="N220:R220"/>
    <mergeCell ref="N413:R413"/>
    <mergeCell ref="D55:E55"/>
    <mergeCell ref="N407:R407"/>
    <mergeCell ref="D30:E30"/>
    <mergeCell ref="D353:E353"/>
    <mergeCell ref="N307:T307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T466:T467"/>
    <mergeCell ref="D356:E356"/>
    <mergeCell ref="N335:T335"/>
    <mergeCell ref="N75:R75"/>
    <mergeCell ref="N298:R298"/>
    <mergeCell ref="N444:R444"/>
    <mergeCell ref="A454:X454"/>
    <mergeCell ref="D122:E122"/>
    <mergeCell ref="N352:R352"/>
    <mergeCell ref="N416:T416"/>
    <mergeCell ref="D211:E211"/>
    <mergeCell ref="D1:F1"/>
    <mergeCell ref="N117:T117"/>
    <mergeCell ref="A392:M393"/>
    <mergeCell ref="N210:R210"/>
    <mergeCell ref="J17:J18"/>
    <mergeCell ref="L17:L18"/>
    <mergeCell ref="O6:P6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G465:M465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N129:R129"/>
    <mergeCell ref="N442:T442"/>
    <mergeCell ref="N63:R63"/>
    <mergeCell ref="N305:R305"/>
    <mergeCell ref="N365:R365"/>
    <mergeCell ref="N243:R243"/>
    <mergeCell ref="N221:R221"/>
    <mergeCell ref="N50:R50"/>
    <mergeCell ref="A317:X317"/>
    <mergeCell ref="A103:M104"/>
    <mergeCell ref="N357:R357"/>
    <mergeCell ref="D31:E31"/>
    <mergeCell ref="D229:E229"/>
    <mergeCell ref="D77:E77"/>
    <mergeCell ref="D108:E108"/>
    <mergeCell ref="A6:C6"/>
    <mergeCell ref="D309:E309"/>
    <mergeCell ref="D113:E113"/>
    <mergeCell ref="N422:R422"/>
    <mergeCell ref="N360:R360"/>
    <mergeCell ref="AD17:AD18"/>
    <mergeCell ref="N458:T458"/>
    <mergeCell ref="A310:M311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D261:E261"/>
    <mergeCell ref="D388:E388"/>
    <mergeCell ref="A292:X292"/>
    <mergeCell ref="A25:X25"/>
    <mergeCell ref="A368:M369"/>
    <mergeCell ref="A286:X286"/>
    <mergeCell ref="N158:T158"/>
    <mergeCell ref="N425:T425"/>
    <mergeCell ref="A5:C5"/>
    <mergeCell ref="N306:T306"/>
    <mergeCell ref="N71:R71"/>
    <mergeCell ref="A410:M411"/>
    <mergeCell ref="I466:I467"/>
    <mergeCell ref="N58:R58"/>
    <mergeCell ref="D179:E179"/>
    <mergeCell ref="P465:Q465"/>
    <mergeCell ref="N294:R294"/>
    <mergeCell ref="D337:E337"/>
    <mergeCell ref="D166:E166"/>
    <mergeCell ref="D402:E402"/>
    <mergeCell ref="N244:R244"/>
    <mergeCell ref="N73:R73"/>
    <mergeCell ref="N371:R371"/>
    <mergeCell ref="A20:X20"/>
    <mergeCell ref="A194:M195"/>
    <mergeCell ref="N231:R231"/>
    <mergeCell ref="A17:A18"/>
    <mergeCell ref="C17:C18"/>
    <mergeCell ref="N358:R358"/>
    <mergeCell ref="K17:K18"/>
    <mergeCell ref="D401:E401"/>
    <mergeCell ref="D230:E230"/>
    <mergeCell ref="D9:E9"/>
    <mergeCell ref="F9:G9"/>
    <mergeCell ref="A249:X249"/>
    <mergeCell ref="N224:T224"/>
    <mergeCell ref="D167:E167"/>
    <mergeCell ref="A127:X127"/>
    <mergeCell ref="A347:X347"/>
    <mergeCell ref="N322:T322"/>
    <mergeCell ref="N189:T189"/>
    <mergeCell ref="N86:R86"/>
    <mergeCell ref="D63:E63"/>
    <mergeCell ref="N150:R150"/>
    <mergeCell ref="D96:E96"/>
    <mergeCell ref="A124:M125"/>
    <mergeCell ref="D27:E27"/>
    <mergeCell ref="N15:R16"/>
    <mergeCell ref="N29:R29"/>
    <mergeCell ref="N31:R31"/>
    <mergeCell ref="N245:R245"/>
    <mergeCell ref="D68:E68"/>
    <mergeCell ref="A34:X34"/>
    <mergeCell ref="D188:E188"/>
    <mergeCell ref="N168:R168"/>
    <mergeCell ref="N24:T24"/>
    <mergeCell ref="D403:E403"/>
    <mergeCell ref="D232:E232"/>
    <mergeCell ref="A412:X412"/>
    <mergeCell ref="D161:E161"/>
    <mergeCell ref="A396:M397"/>
    <mergeCell ref="A191:X191"/>
    <mergeCell ref="N253:T253"/>
    <mergeCell ref="N240:T240"/>
    <mergeCell ref="F466:F467"/>
    <mergeCell ref="D330:E330"/>
    <mergeCell ref="N449:R449"/>
    <mergeCell ref="A453:X453"/>
    <mergeCell ref="A429:M430"/>
    <mergeCell ref="N326:R326"/>
    <mergeCell ref="N386:R386"/>
    <mergeCell ref="A438:X438"/>
    <mergeCell ref="N165:R165"/>
    <mergeCell ref="D350:E350"/>
    <mergeCell ref="A242:X242"/>
    <mergeCell ref="A189:M190"/>
    <mergeCell ref="N450:R450"/>
    <mergeCell ref="D325:E325"/>
    <mergeCell ref="D414:E414"/>
    <mergeCell ref="D352:E352"/>
    <mergeCell ref="A424:M425"/>
    <mergeCell ref="A342:X342"/>
    <mergeCell ref="D156:E156"/>
    <mergeCell ref="N377:T377"/>
    <mergeCell ref="A62:X62"/>
    <mergeCell ref="N37:T37"/>
    <mergeCell ref="N427:R427"/>
    <mergeCell ref="D106:E106"/>
    <mergeCell ref="A308:X308"/>
    <mergeCell ref="D93:E93"/>
    <mergeCell ref="D391:E391"/>
    <mergeCell ref="D43:E43"/>
    <mergeCell ref="N387:R387"/>
    <mergeCell ref="D137:E137"/>
    <mergeCell ref="D422:E422"/>
    <mergeCell ref="A361:M362"/>
    <mergeCell ref="N202:R202"/>
    <mergeCell ref="N258:R258"/>
    <mergeCell ref="N151:T151"/>
    <mergeCell ref="N87:R87"/>
    <mergeCell ref="D130:E130"/>
    <mergeCell ref="D74:E74"/>
    <mergeCell ref="D201:E201"/>
    <mergeCell ref="A276:X276"/>
    <mergeCell ref="N441:T441"/>
    <mergeCell ref="A400:X400"/>
    <mergeCell ref="D220:E220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D109:E109"/>
    <mergeCell ref="N101:R101"/>
    <mergeCell ref="N138:R138"/>
    <mergeCell ref="N76:R76"/>
    <mergeCell ref="D277:E277"/>
    <mergeCell ref="N327:T327"/>
    <mergeCell ref="N263:R263"/>
    <mergeCell ref="A213:M214"/>
    <mergeCell ref="A151:M152"/>
    <mergeCell ref="D371:E371"/>
    <mergeCell ref="N229:R229"/>
    <mergeCell ref="N200:R200"/>
    <mergeCell ref="T5:U5"/>
    <mergeCell ref="D119:E119"/>
    <mergeCell ref="N174:R174"/>
    <mergeCell ref="N445:R445"/>
    <mergeCell ref="D246:E246"/>
    <mergeCell ref="H466:H467"/>
    <mergeCell ref="A426:X426"/>
    <mergeCell ref="A255:X255"/>
    <mergeCell ref="U17:U18"/>
    <mergeCell ref="N90:T90"/>
    <mergeCell ref="D233:E233"/>
    <mergeCell ref="D111:E111"/>
    <mergeCell ref="D409:E409"/>
    <mergeCell ref="S465:T465"/>
    <mergeCell ref="D183:E183"/>
    <mergeCell ref="A21:X21"/>
    <mergeCell ref="D444:E444"/>
    <mergeCell ref="D419:E419"/>
    <mergeCell ref="N254:T254"/>
    <mergeCell ref="N232:R232"/>
    <mergeCell ref="N77:R77"/>
    <mergeCell ref="T6:U9"/>
    <mergeCell ref="D185:E185"/>
    <mergeCell ref="N91:T91"/>
    <mergeCell ref="N89:R89"/>
    <mergeCell ref="N274:T274"/>
    <mergeCell ref="D295:E295"/>
    <mergeCell ref="A370:X370"/>
    <mergeCell ref="D178:E178"/>
    <mergeCell ref="N26:R26"/>
    <mergeCell ref="D172:E172"/>
    <mergeCell ref="N40:T40"/>
    <mergeCell ref="N338:T338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D180:E180"/>
    <mergeCell ref="N195:T195"/>
    <mergeCell ref="A196:X196"/>
    <mergeCell ref="A256:X256"/>
    <mergeCell ref="N380:R380"/>
    <mergeCell ref="N184:R184"/>
    <mergeCell ref="A378:X378"/>
    <mergeCell ref="D7:L7"/>
    <mergeCell ref="N269:T269"/>
    <mergeCell ref="N315:T315"/>
    <mergeCell ref="N121:R121"/>
    <mergeCell ref="A345:M346"/>
    <mergeCell ref="N115:R115"/>
    <mergeCell ref="N302:T302"/>
    <mergeCell ref="N238:R238"/>
    <mergeCell ref="A139:M140"/>
    <mergeCell ref="N148:R148"/>
    <mergeCell ref="N179:R179"/>
    <mergeCell ref="D283:E283"/>
    <mergeCell ref="D112:E112"/>
    <mergeCell ref="N70:R70"/>
    <mergeCell ref="N96:R96"/>
    <mergeCell ref="H17:H18"/>
    <mergeCell ref="A42:X42"/>
    <mergeCell ref="N98:R98"/>
    <mergeCell ref="D75:E75"/>
    <mergeCell ref="N247:T247"/>
    <mergeCell ref="N260:R260"/>
    <mergeCell ref="N460:T460"/>
    <mergeCell ref="D348:E348"/>
    <mergeCell ref="N466:N467"/>
    <mergeCell ref="D193:E193"/>
    <mergeCell ref="D56:E56"/>
    <mergeCell ref="P466:P467"/>
    <mergeCell ref="N304:R304"/>
    <mergeCell ref="A329:X329"/>
    <mergeCell ref="N264:T264"/>
    <mergeCell ref="A234:M235"/>
    <mergeCell ref="D176:E176"/>
    <mergeCell ref="D114:E114"/>
    <mergeCell ref="N462:T462"/>
    <mergeCell ref="D64:E64"/>
    <mergeCell ref="N170:T170"/>
    <mergeCell ref="A266:X266"/>
    <mergeCell ref="A431:X431"/>
    <mergeCell ref="N328:T328"/>
    <mergeCell ref="D349:E349"/>
    <mergeCell ref="N157:T157"/>
    <mergeCell ref="A197:X197"/>
    <mergeCell ref="N108:R108"/>
    <mergeCell ref="N392:T392"/>
    <mergeCell ref="N95:R95"/>
    <mergeCell ref="N457:T457"/>
    <mergeCell ref="D138:E138"/>
    <mergeCell ref="N331:R331"/>
    <mergeCell ref="D203:E203"/>
    <mergeCell ref="N330:R330"/>
    <mergeCell ref="N268:R268"/>
    <mergeCell ref="N97:R97"/>
    <mergeCell ref="N395:R395"/>
    <mergeCell ref="D267:E267"/>
    <mergeCell ref="D359:E359"/>
    <mergeCell ref="A264:M265"/>
    <mergeCell ref="N332:R332"/>
    <mergeCell ref="N161:R161"/>
    <mergeCell ref="D204:E204"/>
    <mergeCell ref="A384:X384"/>
    <mergeCell ref="D198:E198"/>
    <mergeCell ref="D440:E440"/>
    <mergeCell ref="N275:T275"/>
    <mergeCell ref="D296:E296"/>
    <mergeCell ref="N346:T346"/>
    <mergeCell ref="N104:T104"/>
    <mergeCell ref="A306:M307"/>
    <mergeCell ref="D427:E427"/>
    <mergeCell ref="A376:M377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91:X291"/>
    <mergeCell ref="A288:M289"/>
    <mergeCell ref="A446:M447"/>
    <mergeCell ref="N216:R216"/>
    <mergeCell ref="N343:R343"/>
    <mergeCell ref="D420:E420"/>
    <mergeCell ref="N430:T430"/>
    <mergeCell ref="N59:T59"/>
    <mergeCell ref="D128:E128"/>
    <mergeCell ref="D199:E199"/>
    <mergeCell ref="N109:R109"/>
    <mergeCell ref="A316:X316"/>
    <mergeCell ref="N420:R420"/>
    <mergeCell ref="N405:R405"/>
    <mergeCell ref="H1:O1"/>
    <mergeCell ref="D364:E364"/>
    <mergeCell ref="D435:E435"/>
    <mergeCell ref="N270:T270"/>
    <mergeCell ref="D413:E413"/>
    <mergeCell ref="N463:T463"/>
    <mergeCell ref="D186:E186"/>
    <mergeCell ref="N193:R193"/>
    <mergeCell ref="N22:R22"/>
    <mergeCell ref="O9:P9"/>
    <mergeCell ref="D65:E65"/>
    <mergeCell ref="N288:T288"/>
    <mergeCell ref="A443:X443"/>
    <mergeCell ref="D428:E428"/>
    <mergeCell ref="N36:T36"/>
    <mergeCell ref="N334:T334"/>
    <mergeCell ref="N401:R401"/>
    <mergeCell ref="N362:T362"/>
    <mergeCell ref="N114:R114"/>
    <mergeCell ref="D299:E299"/>
    <mergeCell ref="N206:R206"/>
    <mergeCell ref="D222:E222"/>
    <mergeCell ref="N35:R35"/>
    <mergeCell ref="G17:G18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D212:E212"/>
    <mergeCell ref="D439:E439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N177:R177"/>
    <mergeCell ref="D207:E207"/>
    <mergeCell ref="D85:E85"/>
    <mergeCell ref="N415:T415"/>
    <mergeCell ref="D386:E386"/>
    <mergeCell ref="A290:X290"/>
    <mergeCell ref="A322:M323"/>
    <mergeCell ref="N131:T131"/>
    <mergeCell ref="N429:T429"/>
    <mergeCell ref="H10:L10"/>
    <mergeCell ref="N287:R287"/>
    <mergeCell ref="N414:R414"/>
    <mergeCell ref="A169:M170"/>
    <mergeCell ref="A46:X46"/>
    <mergeCell ref="N188:R188"/>
    <mergeCell ref="N66:R66"/>
    <mergeCell ref="A282:X282"/>
    <mergeCell ref="N284:T284"/>
    <mergeCell ref="M17:M18"/>
    <mergeCell ref="N67:R67"/>
    <mergeCell ref="N230:R230"/>
    <mergeCell ref="A253:M254"/>
    <mergeCell ref="A51:M52"/>
    <mergeCell ref="N246:R246"/>
    <mergeCell ref="A164:X164"/>
    <mergeCell ref="N421:R421"/>
    <mergeCell ref="A118:X118"/>
    <mergeCell ref="A9:C9"/>
    <mergeCell ref="D202:E202"/>
    <mergeCell ref="D58:E58"/>
    <mergeCell ref="A116:M117"/>
    <mergeCell ref="N348:R348"/>
    <mergeCell ref="D294:E294"/>
    <mergeCell ref="N248:T248"/>
    <mergeCell ref="O12:P12"/>
    <mergeCell ref="N52:T52"/>
    <mergeCell ref="D231:E231"/>
    <mergeCell ref="N208:R208"/>
    <mergeCell ref="N116:T116"/>
    <mergeCell ref="N300:R300"/>
    <mergeCell ref="N183:R183"/>
    <mergeCell ref="N43:R43"/>
    <mergeCell ref="D257:E257"/>
    <mergeCell ref="D86:E86"/>
    <mergeCell ref="N278:R278"/>
    <mergeCell ref="N107:R107"/>
    <mergeCell ref="D321:E321"/>
    <mergeCell ref="A303:X303"/>
    <mergeCell ref="A159:X159"/>
    <mergeCell ref="D150:E150"/>
    <mergeCell ref="A219:X219"/>
    <mergeCell ref="D6:L6"/>
    <mergeCell ref="N103:T103"/>
    <mergeCell ref="O13:P13"/>
    <mergeCell ref="N419:R419"/>
    <mergeCell ref="N339:T339"/>
    <mergeCell ref="N250:R250"/>
    <mergeCell ref="N201:R201"/>
    <mergeCell ref="D318:E318"/>
    <mergeCell ref="N406:R406"/>
    <mergeCell ref="D389:E389"/>
    <mergeCell ref="N237:R237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N217:T217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418:R418"/>
    <mergeCell ref="N296:R296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D243:E243"/>
    <mergeCell ref="N110:R110"/>
    <mergeCell ref="D99:E99"/>
    <mergeCell ref="N376:T376"/>
    <mergeCell ref="C466:C467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N437:T437"/>
    <mergeCell ref="A372:M373"/>
    <mergeCell ref="D252:E252"/>
    <mergeCell ref="A40:M41"/>
    <mergeCell ref="A338:M339"/>
    <mergeCell ref="N375:R375"/>
    <mergeCell ref="A398:X398"/>
    <mergeCell ref="N204:R204"/>
    <mergeCell ref="N440:R440"/>
    <mergeCell ref="N289:T289"/>
    <mergeCell ref="E466:E467"/>
    <mergeCell ref="N160:R160"/>
    <mergeCell ref="A458:M463"/>
    <mergeCell ref="N351:R351"/>
    <mergeCell ref="A105:X105"/>
    <mergeCell ref="A47:X47"/>
    <mergeCell ref="N309:R309"/>
    <mergeCell ref="D455:E455"/>
    <mergeCell ref="D175:E175"/>
    <mergeCell ref="A247:M248"/>
    <mergeCell ref="T11:U11"/>
    <mergeCell ref="D221:E221"/>
    <mergeCell ref="A134:X134"/>
    <mergeCell ref="N436:T436"/>
    <mergeCell ref="N57:R57"/>
    <mergeCell ref="N293:R293"/>
    <mergeCell ref="D165:E165"/>
    <mergeCell ref="N146:R146"/>
    <mergeCell ref="A314:M315"/>
    <mergeCell ref="N373:T373"/>
    <mergeCell ref="D223:E223"/>
    <mergeCell ref="D450:E450"/>
    <mergeCell ref="D279:E279"/>
    <mergeCell ref="N33:T33"/>
    <mergeCell ref="D29:E29"/>
    <mergeCell ref="N447:T447"/>
    <mergeCell ref="N314:T314"/>
    <mergeCell ref="N241:T241"/>
    <mergeCell ref="A162:M163"/>
    <mergeCell ref="O5:P5"/>
    <mergeCell ref="D49:E49"/>
    <mergeCell ref="D120:E120"/>
    <mergeCell ref="N297:R297"/>
    <mergeCell ref="N435:R435"/>
    <mergeCell ref="F17:F18"/>
    <mergeCell ref="D278:E278"/>
    <mergeCell ref="D107:E107"/>
    <mergeCell ref="N213:T213"/>
    <mergeCell ref="D405:E405"/>
    <mergeCell ref="A13:L13"/>
    <mergeCell ref="A19:X19"/>
    <mergeCell ref="A15:L15"/>
    <mergeCell ref="A48:X48"/>
    <mergeCell ref="N23:T23"/>
    <mergeCell ref="J9:L9"/>
    <mergeCell ref="R5:S5"/>
    <mergeCell ref="N27:R27"/>
    <mergeCell ref="S17:T17"/>
    <mergeCell ref="D57:E57"/>
    <mergeCell ref="F5:G5"/>
    <mergeCell ref="A14:L14"/>
    <mergeCell ref="N251:R251"/>
    <mergeCell ref="N411:T411"/>
    <mergeCell ref="A53:X53"/>
    <mergeCell ref="A324:X324"/>
    <mergeCell ref="D407:E407"/>
    <mergeCell ref="N81:T81"/>
    <mergeCell ref="D102:E102"/>
    <mergeCell ref="N259:R259"/>
    <mergeCell ref="N152:T152"/>
    <mergeCell ref="N88:R88"/>
    <mergeCell ref="A280:M281"/>
    <mergeCell ref="N194:T194"/>
    <mergeCell ref="N261:R261"/>
    <mergeCell ref="N388:R388"/>
    <mergeCell ref="A142:X142"/>
    <mergeCell ref="N83:R83"/>
    <mergeCell ref="N325:R325"/>
    <mergeCell ref="N390:R390"/>
    <mergeCell ref="D262:E262"/>
    <mergeCell ref="N233:R233"/>
    <mergeCell ref="N72:R72"/>
    <mergeCell ref="N143:R143"/>
    <mergeCell ref="N130:R130"/>
    <mergeCell ref="N68:R68"/>
    <mergeCell ref="N295:R295"/>
    <mergeCell ref="D136:E136"/>
    <mergeCell ref="D95:E95"/>
    <mergeCell ref="N372:T372"/>
    <mergeCell ref="N385:R385"/>
    <mergeCell ref="N310:T310"/>
    <mergeCell ref="D331:E331"/>
    <mergeCell ref="A272:X272"/>
    <mergeCell ref="N465:O465"/>
    <mergeCell ref="N185:R185"/>
    <mergeCell ref="N136:R136"/>
    <mergeCell ref="A126:X126"/>
    <mergeCell ref="D244:E244"/>
    <mergeCell ref="N299:R299"/>
    <mergeCell ref="N452:T452"/>
    <mergeCell ref="N439:R439"/>
    <mergeCell ref="D434:E434"/>
    <mergeCell ref="A456:M457"/>
    <mergeCell ref="N353:R353"/>
    <mergeCell ref="D200:E200"/>
    <mergeCell ref="A327:M328"/>
    <mergeCell ref="A171:X171"/>
    <mergeCell ref="A336:X336"/>
    <mergeCell ref="D227:E227"/>
    <mergeCell ref="D358:E358"/>
    <mergeCell ref="D449:E449"/>
    <mergeCell ref="Y17:Y18"/>
    <mergeCell ref="N163:T163"/>
    <mergeCell ref="D355:E355"/>
    <mergeCell ref="A8:C8"/>
    <mergeCell ref="D293:E293"/>
    <mergeCell ref="D268:E268"/>
    <mergeCell ref="A217:M218"/>
    <mergeCell ref="N180:R180"/>
    <mergeCell ref="D395:E395"/>
    <mergeCell ref="D97:E97"/>
    <mergeCell ref="N361:T361"/>
    <mergeCell ref="A10:C10"/>
    <mergeCell ref="A269:M270"/>
    <mergeCell ref="N311:T311"/>
    <mergeCell ref="N140:T140"/>
    <mergeCell ref="N182:R182"/>
    <mergeCell ref="D184:E184"/>
    <mergeCell ref="V17:V18"/>
    <mergeCell ref="X17:X18"/>
    <mergeCell ref="N285:T285"/>
    <mergeCell ref="D237:E237"/>
    <mergeCell ref="N389:R389"/>
    <mergeCell ref="N85:R85"/>
    <mergeCell ref="N156:R156"/>
    <mergeCell ref="M466:M467"/>
    <mergeCell ref="N84:R84"/>
    <mergeCell ref="N320:R320"/>
    <mergeCell ref="N169:T169"/>
    <mergeCell ref="D121:E121"/>
    <mergeCell ref="D192:E192"/>
    <mergeCell ref="A441:M442"/>
    <mergeCell ref="P1:R1"/>
    <mergeCell ref="D344:E344"/>
    <mergeCell ref="D173:E173"/>
    <mergeCell ref="D17:E18"/>
    <mergeCell ref="N313:R313"/>
    <mergeCell ref="D123:E123"/>
    <mergeCell ref="D250:E250"/>
    <mergeCell ref="D50:E50"/>
    <mergeCell ref="A59:M60"/>
    <mergeCell ref="N265:T265"/>
    <mergeCell ref="D408:E408"/>
    <mergeCell ref="N79:R79"/>
    <mergeCell ref="A417:X417"/>
    <mergeCell ref="N456:T456"/>
    <mergeCell ref="A379:X379"/>
    <mergeCell ref="N397:T397"/>
    <mergeCell ref="D239:E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